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4.xml" ContentType="application/vnd.openxmlformats-officedocument.drawing+xml"/>
  <Override PartName="/xl/tables/table1.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5.xml" ContentType="application/vnd.openxmlformats-officedocument.drawing+xml"/>
  <Override PartName="/xl/tables/table2.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drawings/drawing7.xml" ContentType="application/vnd.openxmlformats-officedocument.drawing+xml"/>
  <Override PartName="/xl/tables/table3.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41.xml" ContentType="application/vnd.openxmlformats-officedocument.spreadsheetml.pivotTab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42.xml" ContentType="application/vnd.openxmlformats-officedocument.spreadsheetml.pivotTab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drawings/drawing11.xml" ContentType="application/vnd.openxmlformats-officedocument.drawing+xml"/>
  <Override PartName="/xl/tables/table4.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drawings/drawing12.xml" ContentType="application/vnd.openxmlformats-officedocument.drawing+xml"/>
  <Override PartName="/xl/tables/table5.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drawings/drawing13.xml" ContentType="application/vnd.openxmlformats-officedocument.drawing+xml"/>
  <Override PartName="/xl/tables/table6.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pivotTables/pivotTable65.xml" ContentType="application/vnd.openxmlformats-officedocument.spreadsheetml.pivotTable+xml"/>
  <Override PartName="/xl/pivotTables/pivotTable66.xml" ContentType="application/vnd.openxmlformats-officedocument.spreadsheetml.pivotTable+xml"/>
  <Override PartName="/xl/pivotTables/pivotTable67.xml" ContentType="application/vnd.openxmlformats-officedocument.spreadsheetml.pivotTable+xml"/>
  <Override PartName="/xl/pivotTables/pivotTable68.xml" ContentType="application/vnd.openxmlformats-officedocument.spreadsheetml.pivotTable+xml"/>
  <Override PartName="/xl/pivotTables/pivotTable69.xml" ContentType="application/vnd.openxmlformats-officedocument.spreadsheetml.pivotTable+xml"/>
  <Override PartName="/xl/drawings/drawing14.xml" ContentType="application/vnd.openxmlformats-officedocument.drawing+xml"/>
  <Override PartName="/xl/tables/table7.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70.xml" ContentType="application/vnd.openxmlformats-officedocument.spreadsheetml.pivotTable+xml"/>
  <Override PartName="/xl/pivotTables/pivotTable71.xml" ContentType="application/vnd.openxmlformats-officedocument.spreadsheetml.pivotTable+xml"/>
  <Override PartName="/xl/pivotTables/pivotTable72.xml" ContentType="application/vnd.openxmlformats-officedocument.spreadsheetml.pivotTable+xml"/>
  <Override PartName="/xl/pivotTables/pivotTable73.xml" ContentType="application/vnd.openxmlformats-officedocument.spreadsheetml.pivotTable+xml"/>
  <Override PartName="/xl/pivotTables/pivotTable74.xml" ContentType="application/vnd.openxmlformats-officedocument.spreadsheetml.pivotTable+xml"/>
  <Override PartName="/xl/pivotTables/pivotTable75.xml" ContentType="application/vnd.openxmlformats-officedocument.spreadsheetml.pivotTable+xml"/>
  <Override PartName="/xl/pivotTables/pivotTable76.xml" ContentType="application/vnd.openxmlformats-officedocument.spreadsheetml.pivotTable+xml"/>
  <Override PartName="/xl/pivotTables/pivotTable77.xml" ContentType="application/vnd.openxmlformats-officedocument.spreadsheetml.pivotTable+xml"/>
  <Override PartName="/xl/pivotTables/pivotTable78.xml" ContentType="application/vnd.openxmlformats-officedocument.spreadsheetml.pivotTable+xml"/>
  <Override PartName="/xl/pivotTables/pivotTable79.xml" ContentType="application/vnd.openxmlformats-officedocument.spreadsheetml.pivotTable+xml"/>
  <Override PartName="/xl/pivotTables/pivotTable80.xml" ContentType="application/vnd.openxmlformats-officedocument.spreadsheetml.pivotTable+xml"/>
  <Override PartName="/xl/pivotTables/pivotTable81.xml" ContentType="application/vnd.openxmlformats-officedocument.spreadsheetml.pivotTable+xml"/>
  <Override PartName="/xl/pivotTables/pivotTable82.xml" ContentType="application/vnd.openxmlformats-officedocument.spreadsheetml.pivotTable+xml"/>
  <Override PartName="/xl/pivotTables/pivotTable83.xml" ContentType="application/vnd.openxmlformats-officedocument.spreadsheetml.pivotTable+xml"/>
  <Override PartName="/xl/pivotTables/pivotTable84.xml" ContentType="application/vnd.openxmlformats-officedocument.spreadsheetml.pivotTable+xml"/>
  <Override PartName="/xl/drawings/drawing15.xml" ContentType="application/vnd.openxmlformats-officedocument.drawing+xml"/>
  <Override PartName="/xl/tables/table8.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pivotTables/pivotTable85.xml" ContentType="application/vnd.openxmlformats-officedocument.spreadsheetml.pivotTable+xml"/>
  <Override PartName="/xl/pivotTables/pivotTable86.xml" ContentType="application/vnd.openxmlformats-officedocument.spreadsheetml.pivotTable+xml"/>
  <Override PartName="/xl/pivotTables/pivotTable87.xml" ContentType="application/vnd.openxmlformats-officedocument.spreadsheetml.pivotTable+xml"/>
  <Override PartName="/xl/pivotTables/pivotTable88.xml" ContentType="application/vnd.openxmlformats-officedocument.spreadsheetml.pivotTable+xml"/>
  <Override PartName="/xl/pivotTables/pivotTable89.xml" ContentType="application/vnd.openxmlformats-officedocument.spreadsheetml.pivotTable+xml"/>
  <Override PartName="/xl/pivotTables/pivotTable90.xml" ContentType="application/vnd.openxmlformats-officedocument.spreadsheetml.pivotTable+xml"/>
  <Override PartName="/xl/pivotTables/pivotTable91.xml" ContentType="application/vnd.openxmlformats-officedocument.spreadsheetml.pivotTable+xml"/>
  <Override PartName="/xl/pivotTables/pivotTable92.xml" ContentType="application/vnd.openxmlformats-officedocument.spreadsheetml.pivotTable+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pivotTables/pivotTable93.xml" ContentType="application/vnd.openxmlformats-officedocument.spreadsheetml.pivotTabl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pivotTables/pivotTable94.xml" ContentType="application/vnd.openxmlformats-officedocument.spreadsheetml.pivotTable+xml"/>
  <Override PartName="/xl/drawings/drawing1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pivotTables/pivotTable95.xml" ContentType="application/vnd.openxmlformats-officedocument.spreadsheetml.pivotTable+xml"/>
  <Override PartName="/xl/drawings/drawing1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pivotTables/pivotTable96.xml" ContentType="application/vnd.openxmlformats-officedocument.spreadsheetml.pivotTable+xml"/>
  <Override PartName="/xl/pivotTables/pivotTable97.xml" ContentType="application/vnd.openxmlformats-officedocument.spreadsheetml.pivotTable+xml"/>
  <Override PartName="/xl/pivotTables/pivotTable98.xml" ContentType="application/vnd.openxmlformats-officedocument.spreadsheetml.pivotTable+xml"/>
  <Override PartName="/xl/pivotTables/pivotTable99.xml" ContentType="application/vnd.openxmlformats-officedocument.spreadsheetml.pivotTable+xml"/>
  <Override PartName="/xl/pivotTables/pivotTable100.xml" ContentType="application/vnd.openxmlformats-officedocument.spreadsheetml.pivotTable+xml"/>
  <Override PartName="/xl/pivotTables/pivotTable101.xml" ContentType="application/vnd.openxmlformats-officedocument.spreadsheetml.pivotTable+xml"/>
  <Override PartName="/xl/pivotTables/pivotTable102.xml" ContentType="application/vnd.openxmlformats-officedocument.spreadsheetml.pivotTable+xml"/>
  <Override PartName="/xl/pivotTables/pivotTable103.xml" ContentType="application/vnd.openxmlformats-officedocument.spreadsheetml.pivotTable+xml"/>
  <Override PartName="/xl/pivotTables/pivotTable104.xml" ContentType="application/vnd.openxmlformats-officedocument.spreadsheetml.pivotTable+xml"/>
  <Override PartName="/xl/pivotTables/pivotTable105.xml" ContentType="application/vnd.openxmlformats-officedocument.spreadsheetml.pivotTable+xml"/>
  <Override PartName="/xl/pivotTables/pivotTable106.xml" ContentType="application/vnd.openxmlformats-officedocument.spreadsheetml.pivotTable+xml"/>
  <Override PartName="/xl/pivotTables/pivotTable107.xml" ContentType="application/vnd.openxmlformats-officedocument.spreadsheetml.pivotTable+xml"/>
  <Override PartName="/xl/pivotTables/pivotTable108.xml" ContentType="application/vnd.openxmlformats-officedocument.spreadsheetml.pivotTable+xml"/>
  <Override PartName="/xl/pivotTables/pivotTable109.xml" ContentType="application/vnd.openxmlformats-officedocument.spreadsheetml.pivotTable+xml"/>
  <Override PartName="/xl/drawings/drawing20.xml" ContentType="application/vnd.openxmlformats-officedocument.drawing+xml"/>
  <Override PartName="/xl/tables/table9.xml" ContentType="application/vnd.openxmlformats-officedocument.spreadsheetml.tab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pivotTables/pivotTable110.xml" ContentType="application/vnd.openxmlformats-officedocument.spreadsheetml.pivotTable+xml"/>
  <Override PartName="/xl/pivotTables/pivotTable111.xml" ContentType="application/vnd.openxmlformats-officedocument.spreadsheetml.pivotTable+xml"/>
  <Override PartName="/xl/pivotTables/pivotTable112.xml" ContentType="application/vnd.openxmlformats-officedocument.spreadsheetml.pivotTable+xml"/>
  <Override PartName="/xl/pivotTables/pivotTable113.xml" ContentType="application/vnd.openxmlformats-officedocument.spreadsheetml.pivotTable+xml"/>
  <Override PartName="/xl/pivotTables/pivotTable114.xml" ContentType="application/vnd.openxmlformats-officedocument.spreadsheetml.pivotTable+xml"/>
  <Override PartName="/xl/pivotTables/pivotTable115.xml" ContentType="application/vnd.openxmlformats-officedocument.spreadsheetml.pivotTable+xml"/>
  <Override PartName="/xl/pivotTables/pivotTable116.xml" ContentType="application/vnd.openxmlformats-officedocument.spreadsheetml.pivotTable+xml"/>
  <Override PartName="/xl/pivotTables/pivotTable117.xml" ContentType="application/vnd.openxmlformats-officedocument.spreadsheetml.pivotTable+xml"/>
  <Override PartName="/xl/pivotTables/pivotTable118.xml" ContentType="application/vnd.openxmlformats-officedocument.spreadsheetml.pivotTable+xml"/>
  <Override PartName="/xl/pivotTables/pivotTable119.xml" ContentType="application/vnd.openxmlformats-officedocument.spreadsheetml.pivotTable+xml"/>
  <Override PartName="/xl/pivotTables/pivotTable120.xml" ContentType="application/vnd.openxmlformats-officedocument.spreadsheetml.pivotTable+xml"/>
  <Override PartName="/xl/pivotTables/pivotTable121.xml" ContentType="application/vnd.openxmlformats-officedocument.spreadsheetml.pivotTable+xml"/>
  <Override PartName="/xl/pivotTables/pivotTable122.xml" ContentType="application/vnd.openxmlformats-officedocument.spreadsheetml.pivotTable+xml"/>
  <Override PartName="/xl/pivotTables/pivotTable123.xml" ContentType="application/vnd.openxmlformats-officedocument.spreadsheetml.pivotTable+xml"/>
  <Override PartName="/xl/pivotTables/pivotTable124.xml" ContentType="application/vnd.openxmlformats-officedocument.spreadsheetml.pivotTable+xml"/>
  <Override PartName="/xl/pivotTables/pivotTable125.xml" ContentType="application/vnd.openxmlformats-officedocument.spreadsheetml.pivotTable+xml"/>
  <Override PartName="/xl/pivotTables/pivotTable126.xml" ContentType="application/vnd.openxmlformats-officedocument.spreadsheetml.pivotTable+xml"/>
  <Override PartName="/xl/pivotTables/pivotTable127.xml" ContentType="application/vnd.openxmlformats-officedocument.spreadsheetml.pivotTable+xml"/>
  <Override PartName="/xl/pivotTables/pivotTable128.xml" ContentType="application/vnd.openxmlformats-officedocument.spreadsheetml.pivotTable+xml"/>
  <Override PartName="/xl/pivotTables/pivotTable129.xml" ContentType="application/vnd.openxmlformats-officedocument.spreadsheetml.pivotTable+xml"/>
  <Override PartName="/xl/pivotTables/pivotTable130.xml" ContentType="application/vnd.openxmlformats-officedocument.spreadsheetml.pivotTable+xml"/>
  <Override PartName="/xl/pivotTables/pivotTable131.xml" ContentType="application/vnd.openxmlformats-officedocument.spreadsheetml.pivotTable+xml"/>
  <Override PartName="/xl/pivotTables/pivotTable132.xml" ContentType="application/vnd.openxmlformats-officedocument.spreadsheetml.pivotTable+xml"/>
  <Override PartName="/xl/pivotTables/pivotTable133.xml" ContentType="application/vnd.openxmlformats-officedocument.spreadsheetml.pivotTable+xml"/>
  <Override PartName="/xl/pivotTables/pivotTable134.xml" ContentType="application/vnd.openxmlformats-officedocument.spreadsheetml.pivotTable+xml"/>
  <Override PartName="/xl/pivotTables/pivotTable135.xml" ContentType="application/vnd.openxmlformats-officedocument.spreadsheetml.pivotTable+xml"/>
  <Override PartName="/xl/pivotTables/pivotTable136.xml" ContentType="application/vnd.openxmlformats-officedocument.spreadsheetml.pivotTable+xml"/>
  <Override PartName="/xl/drawings/drawing21.xml" ContentType="application/vnd.openxmlformats-officedocument.drawing+xml"/>
  <Override PartName="/xl/tables/table10.xml" ContentType="application/vnd.openxmlformats-officedocument.spreadsheetml.tab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pivotTables/pivotTable137.xml" ContentType="application/vnd.openxmlformats-officedocument.spreadsheetml.pivotTable+xml"/>
  <Override PartName="/xl/pivotTables/pivotTable138.xml" ContentType="application/vnd.openxmlformats-officedocument.spreadsheetml.pivotTable+xml"/>
  <Override PartName="/xl/pivotTables/pivotTable139.xml" ContentType="application/vnd.openxmlformats-officedocument.spreadsheetml.pivotTable+xml"/>
  <Override PartName="/xl/pivotTables/pivotTable140.xml" ContentType="application/vnd.openxmlformats-officedocument.spreadsheetml.pivotTable+xml"/>
  <Override PartName="/xl/pivotTables/pivotTable141.xml" ContentType="application/vnd.openxmlformats-officedocument.spreadsheetml.pivotTable+xml"/>
  <Override PartName="/xl/pivotTables/pivotTable142.xml" ContentType="application/vnd.openxmlformats-officedocument.spreadsheetml.pivotTable+xml"/>
  <Override PartName="/xl/pivotTables/pivotTable143.xml" ContentType="application/vnd.openxmlformats-officedocument.spreadsheetml.pivotTable+xml"/>
  <Override PartName="/xl/pivotTables/pivotTable144.xml" ContentType="application/vnd.openxmlformats-officedocument.spreadsheetml.pivotTable+xml"/>
  <Override PartName="/xl/pivotTables/pivotTable145.xml" ContentType="application/vnd.openxmlformats-officedocument.spreadsheetml.pivotTable+xml"/>
  <Override PartName="/xl/pivotTables/pivotTable146.xml" ContentType="application/vnd.openxmlformats-officedocument.spreadsheetml.pivotTable+xml"/>
  <Override PartName="/xl/pivotTables/pivotTable147.xml" ContentType="application/vnd.openxmlformats-officedocument.spreadsheetml.pivotTable+xml"/>
  <Override PartName="/xl/pivotTables/pivotTable148.xml" ContentType="application/vnd.openxmlformats-officedocument.spreadsheetml.pivotTable+xml"/>
  <Override PartName="/xl/pivotTables/pivotTable149.xml" ContentType="application/vnd.openxmlformats-officedocument.spreadsheetml.pivotTable+xml"/>
  <Override PartName="/xl/pivotTables/pivotTable150.xml" ContentType="application/vnd.openxmlformats-officedocument.spreadsheetml.pivotTable+xml"/>
  <Override PartName="/xl/pivotTables/pivotTable151.xml" ContentType="application/vnd.openxmlformats-officedocument.spreadsheetml.pivotTable+xml"/>
  <Override PartName="/xl/pivotTables/pivotTable152.xml" ContentType="application/vnd.openxmlformats-officedocument.spreadsheetml.pivotTable+xml"/>
  <Override PartName="/xl/pivotTables/pivotTable153.xml" ContentType="application/vnd.openxmlformats-officedocument.spreadsheetml.pivotTable+xml"/>
  <Override PartName="/xl/drawings/drawing22.xml" ContentType="application/vnd.openxmlformats-officedocument.drawing+xml"/>
  <Override PartName="/xl/tables/table11.xml" ContentType="application/vnd.openxmlformats-officedocument.spreadsheetml.tab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pivotTables/pivotTable154.xml" ContentType="application/vnd.openxmlformats-officedocument.spreadsheetml.pivotTable+xml"/>
  <Override PartName="/xl/pivotTables/pivotTable155.xml" ContentType="application/vnd.openxmlformats-officedocument.spreadsheetml.pivotTable+xml"/>
  <Override PartName="/xl/pivotTables/pivotTable156.xml" ContentType="application/vnd.openxmlformats-officedocument.spreadsheetml.pivotTable+xml"/>
  <Override PartName="/xl/pivotTables/pivotTable157.xml" ContentType="application/vnd.openxmlformats-officedocument.spreadsheetml.pivotTable+xml"/>
  <Override PartName="/xl/pivotTables/pivotTable158.xml" ContentType="application/vnd.openxmlformats-officedocument.spreadsheetml.pivotTable+xml"/>
  <Override PartName="/xl/pivotTables/pivotTable159.xml" ContentType="application/vnd.openxmlformats-officedocument.spreadsheetml.pivotTable+xml"/>
  <Override PartName="/xl/drawings/drawing23.xml" ContentType="application/vnd.openxmlformats-officedocument.drawing+xml"/>
  <Override PartName="/xl/tables/table12.xml" ContentType="application/vnd.openxmlformats-officedocument.spreadsheetml.tab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pivotTables/pivotTable160.xml" ContentType="application/vnd.openxmlformats-officedocument.spreadsheetml.pivotTable+xml"/>
  <Override PartName="/xl/pivotTables/pivotTable161.xml" ContentType="application/vnd.openxmlformats-officedocument.spreadsheetml.pivotTable+xml"/>
  <Override PartName="/xl/pivotTables/pivotTable162.xml" ContentType="application/vnd.openxmlformats-officedocument.spreadsheetml.pivotTable+xml"/>
  <Override PartName="/xl/drawings/drawing24.xml" ContentType="application/vnd.openxmlformats-officedocument.drawing+xml"/>
  <Override PartName="/xl/slicers/slicer1.xml" ContentType="application/vnd.ms-excel.slicer+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pivotTables/pivotTable163.xml" ContentType="application/vnd.openxmlformats-officedocument.spreadsheetml.pivotTable+xml"/>
  <Override PartName="/xl/drawings/drawing2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pivotTables/pivotTable164.xml" ContentType="application/vnd.openxmlformats-officedocument.spreadsheetml.pivotTable+xml"/>
  <Override PartName="/xl/drawings/drawing26.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pivotTables/pivotTable165.xml" ContentType="application/vnd.openxmlformats-officedocument.spreadsheetml.pivotTable+xml"/>
  <Override PartName="/xl/drawings/drawing27.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pivotTables/pivotTable166.xml" ContentType="application/vnd.openxmlformats-officedocument.spreadsheetml.pivotTable+xml"/>
  <Override PartName="/xl/drawings/drawing28.xml" ContentType="application/vnd.openxmlformats-officedocument.drawing+xml"/>
  <Override PartName="/xl/tables/table13.xml" ContentType="application/vnd.openxmlformats-officedocument.spreadsheetml.tab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pivotTables/pivotTable167.xml" ContentType="application/vnd.openxmlformats-officedocument.spreadsheetml.pivotTable+xml"/>
  <Override PartName="/xl/drawings/drawing29.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pivotTables/pivotTable168.xml" ContentType="application/vnd.openxmlformats-officedocument.spreadsheetml.pivotTable+xml"/>
  <Override PartName="/xl/pivotTables/pivotTable169.xml" ContentType="application/vnd.openxmlformats-officedocument.spreadsheetml.pivotTable+xml"/>
  <Override PartName="/xl/drawings/drawing30.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pivotTables/pivotTable170.xml" ContentType="application/vnd.openxmlformats-officedocument.spreadsheetml.pivotTable+xml"/>
  <Override PartName="/xl/drawings/drawing3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pivotTables/pivotTable171.xml" ContentType="application/vnd.openxmlformats-officedocument.spreadsheetml.pivotTable+xml"/>
  <Override PartName="/xl/pivotTables/pivotTable172.xml" ContentType="application/vnd.openxmlformats-officedocument.spreadsheetml.pivotTable+xml"/>
  <Override PartName="/xl/pivotTables/pivotTable173.xml" ContentType="application/vnd.openxmlformats-officedocument.spreadsheetml.pivotTable+xml"/>
  <Override PartName="/xl/pivotTables/pivotTable174.xml" ContentType="application/vnd.openxmlformats-officedocument.spreadsheetml.pivotTable+xml"/>
  <Override PartName="/xl/pivotTables/pivotTable175.xml" ContentType="application/vnd.openxmlformats-officedocument.spreadsheetml.pivotTable+xml"/>
  <Override PartName="/xl/tables/table14.xml" ContentType="application/vnd.openxmlformats-officedocument.spreadsheetml.table+xml"/>
  <Override PartName="/xl/drawings/drawing32.xml" ContentType="application/vnd.openxmlformats-officedocument.drawing+xml"/>
  <Override PartName="/xl/slicers/slicer2.xml" ContentType="application/vnd.ms-excel.slicer+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3.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4.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defaultThemeVersion="166925"/>
  <mc:AlternateContent xmlns:mc="http://schemas.openxmlformats.org/markup-compatibility/2006">
    <mc:Choice Requires="x15">
      <x15ac:absPath xmlns:x15ac="http://schemas.microsoft.com/office/spreadsheetml/2010/11/ac" url="https://dcum-my.sharepoint.com/personal/nyvang_dcum_dk/Documents/Skrivebord/Skrivebord/"/>
    </mc:Choice>
  </mc:AlternateContent>
  <xr:revisionPtr revIDLastSave="118" documentId="8_{5144F790-2600-4DA5-996F-A308C1D7C2CA}" xr6:coauthVersionLast="47" xr6:coauthVersionMax="47" xr10:uidLastSave="{CE15410F-0146-40B0-94A5-9201F49DFB22}"/>
  <workbookProtection workbookAlgorithmName="SHA-512" workbookHashValue="I7ieOYad/YuAxesY4nyDkHDaPaNwwzDMcQ/GXeflNV1E2bHmd9r//WidNYABJLdiRnIVCsWBi05kTtSmO0L8gw==" workbookSaltValue="m65va2vcNOde/XOT2u35KA==" workbookSpinCount="100000" lockStructure="1"/>
  <bookViews>
    <workbookView showHorizontalScroll="0" showVerticalScroll="0" showSheetTabs="0" xWindow="-110" yWindow="-110" windowWidth="19420" windowHeight="10420" firstSheet="108" activeTab="108" xr2:uid="{00000000-000D-0000-FFFF-FFFF00000000}"/>
  </bookViews>
  <sheets>
    <sheet name="Labels" sheetId="1" state="hidden" r:id="rId1"/>
    <sheet name="Variables" sheetId="2" state="hidden" r:id="rId2"/>
    <sheet name="Dataset" sheetId="3" state="hidden" r:id="rId3"/>
    <sheet name="Spg 1" sheetId="6" state="hidden" r:id="rId4"/>
    <sheet name="Spg 2" sheetId="7" state="hidden" r:id="rId5"/>
    <sheet name="Spg 3" sheetId="8" state="hidden" r:id="rId6"/>
    <sheet name="Spg 4" sheetId="9" state="hidden" r:id="rId7"/>
    <sheet name="Ark5" sheetId="10" state="hidden" r:id="rId8"/>
    <sheet name="Ark6" sheetId="11" state="hidden" r:id="rId9"/>
    <sheet name="Ark7" sheetId="12" state="hidden" r:id="rId10"/>
    <sheet name="Ark8" sheetId="13" state="hidden" r:id="rId11"/>
    <sheet name="Spg 5" sheetId="14" state="hidden" r:id="rId12"/>
    <sheet name="Ark10" sheetId="15" state="hidden" r:id="rId13"/>
    <sheet name="Ark11" sheetId="16" state="hidden" r:id="rId14"/>
    <sheet name="Ark12" sheetId="17" state="hidden" r:id="rId15"/>
    <sheet name="Ark13" sheetId="18" state="hidden" r:id="rId16"/>
    <sheet name="Ark14" sheetId="19" state="hidden" r:id="rId17"/>
    <sheet name="Ark15" sheetId="20" state="hidden" r:id="rId18"/>
    <sheet name="Ark16" sheetId="21" state="hidden" r:id="rId19"/>
    <sheet name="Spg 6" sheetId="22" state="hidden" r:id="rId20"/>
    <sheet name="Spg 7" sheetId="23" state="hidden" r:id="rId21"/>
    <sheet name="Ark2" sheetId="24" state="hidden" r:id="rId22"/>
    <sheet name="Ark3" sheetId="25" state="hidden" r:id="rId23"/>
    <sheet name="Ark4" sheetId="26" state="hidden" r:id="rId24"/>
    <sheet name="Ark9" sheetId="27" state="hidden" r:id="rId25"/>
    <sheet name="Ark17" sheetId="28" state="hidden" r:id="rId26"/>
    <sheet name="Spg 8" sheetId="29" state="hidden" r:id="rId27"/>
    <sheet name="Spg 9" sheetId="30" state="hidden" r:id="rId28"/>
    <sheet name="Spg 10" sheetId="31" state="hidden" r:id="rId29"/>
    <sheet name="Spg 11" sheetId="32" state="hidden" r:id="rId30"/>
    <sheet name="Ark22" sheetId="33" state="hidden" r:id="rId31"/>
    <sheet name="Ark23" sheetId="34" state="hidden" r:id="rId32"/>
    <sheet name="Ark24" sheetId="35" state="hidden" r:id="rId33"/>
    <sheet name="Ark25" sheetId="36" state="hidden" r:id="rId34"/>
    <sheet name="Spg 12" sheetId="37" state="hidden" r:id="rId35"/>
    <sheet name="Ark27" sheetId="38" state="hidden" r:id="rId36"/>
    <sheet name="Ark28" sheetId="39" state="hidden" r:id="rId37"/>
    <sheet name="Ark29" sheetId="40" state="hidden" r:id="rId38"/>
    <sheet name="Spg 13" sheetId="42" state="hidden" r:id="rId39"/>
    <sheet name="Ark18" sheetId="43" state="hidden" r:id="rId40"/>
    <sheet name="Spg 14" sheetId="44" state="hidden" r:id="rId41"/>
    <sheet name="Ark20" sheetId="45" state="hidden" r:id="rId42"/>
    <sheet name="Ark21" sheetId="46" state="hidden" r:id="rId43"/>
    <sheet name="Ark26" sheetId="47" state="hidden" r:id="rId44"/>
    <sheet name="Ark30" sheetId="48" state="hidden" r:id="rId45"/>
    <sheet name="Ark31" sheetId="49" state="hidden" r:id="rId46"/>
    <sheet name="Ark32" sheetId="50" state="hidden" r:id="rId47"/>
    <sheet name="Ark33" sheetId="51" state="hidden" r:id="rId48"/>
    <sheet name="Spg 15" sheetId="52" state="hidden" r:id="rId49"/>
    <sheet name="Ark35" sheetId="53" state="hidden" r:id="rId50"/>
    <sheet name="Ark36" sheetId="54" state="hidden" r:id="rId51"/>
    <sheet name="Ark37" sheetId="55" state="hidden" r:id="rId52"/>
    <sheet name="Ark38" sheetId="56" state="hidden" r:id="rId53"/>
    <sheet name="Ark39" sheetId="57" state="hidden" r:id="rId54"/>
    <sheet name="Ark40" sheetId="58" state="hidden" r:id="rId55"/>
    <sheet name="Ark41" sheetId="59" state="hidden" r:id="rId56"/>
    <sheet name="Spg 16" sheetId="60" state="hidden" r:id="rId57"/>
    <sheet name="Spg 17" sheetId="61" state="hidden" r:id="rId58"/>
    <sheet name="Spg 18" sheetId="62" state="hidden" r:id="rId59"/>
    <sheet name="Spg 19" sheetId="63" state="hidden" r:id="rId60"/>
    <sheet name="Spg 20" sheetId="64" state="hidden" r:id="rId61"/>
    <sheet name="Ark1" sheetId="65" state="hidden" r:id="rId62"/>
    <sheet name="Ark19" sheetId="66" state="hidden" r:id="rId63"/>
    <sheet name="Ark34" sheetId="67" state="hidden" r:id="rId64"/>
    <sheet name="Ark42" sheetId="68" state="hidden" r:id="rId65"/>
    <sheet name="Ark44" sheetId="69" state="hidden" r:id="rId66"/>
    <sheet name="Ark45" sheetId="70" state="hidden" r:id="rId67"/>
    <sheet name="Ark46" sheetId="71" state="hidden" r:id="rId68"/>
    <sheet name="Ark47" sheetId="72" state="hidden" r:id="rId69"/>
    <sheet name="Ark48" sheetId="73" state="hidden" r:id="rId70"/>
    <sheet name="Ark49" sheetId="74" state="hidden" r:id="rId71"/>
    <sheet name="Ark50" sheetId="75" state="hidden" r:id="rId72"/>
    <sheet name="Ark51" sheetId="76" state="hidden" r:id="rId73"/>
    <sheet name="Ark52" sheetId="77" state="hidden" r:id="rId74"/>
    <sheet name="Spg 21" sheetId="78" state="hidden" r:id="rId75"/>
    <sheet name="Ark54" sheetId="79" state="hidden" r:id="rId76"/>
    <sheet name="Ark55" sheetId="80" state="hidden" r:id="rId77"/>
    <sheet name="Ark56" sheetId="81" state="hidden" r:id="rId78"/>
    <sheet name="Ark57" sheetId="82" state="hidden" r:id="rId79"/>
    <sheet name="Ark58" sheetId="83" state="hidden" r:id="rId80"/>
    <sheet name="Ark59" sheetId="84" state="hidden" r:id="rId81"/>
    <sheet name="Ark60" sheetId="85" state="hidden" r:id="rId82"/>
    <sheet name="Ark61" sheetId="86" state="hidden" r:id="rId83"/>
    <sheet name="Ark62" sheetId="87" state="hidden" r:id="rId84"/>
    <sheet name="Ark63" sheetId="88" state="hidden" r:id="rId85"/>
    <sheet name="Ark64" sheetId="89" state="hidden" r:id="rId86"/>
    <sheet name="Ark65" sheetId="90" state="hidden" r:id="rId87"/>
    <sheet name="Ark66" sheetId="91" state="hidden" r:id="rId88"/>
    <sheet name="Spg 22" sheetId="92" state="hidden" r:id="rId89"/>
    <sheet name="Ark68" sheetId="93" state="hidden" r:id="rId90"/>
    <sheet name="Ark69" sheetId="94" state="hidden" r:id="rId91"/>
    <sheet name="Ark70" sheetId="95" state="hidden" r:id="rId92"/>
    <sheet name="Spg 23" sheetId="96" state="hidden" r:id="rId93"/>
    <sheet name="Ark72" sheetId="97" state="hidden" r:id="rId94"/>
    <sheet name="Ark73" sheetId="98" state="hidden" r:id="rId95"/>
    <sheet name="Spg 24" sheetId="99" state="hidden" r:id="rId96"/>
    <sheet name="Spg 25" sheetId="100" state="hidden" r:id="rId97"/>
    <sheet name="Spg 26" sheetId="101" state="hidden" r:id="rId98"/>
    <sheet name="Spg 27" sheetId="102" state="hidden" r:id="rId99"/>
    <sheet name="Spg 28" sheetId="103" state="hidden" r:id="rId100"/>
    <sheet name="Spg 29" sheetId="104" state="hidden" r:id="rId101"/>
    <sheet name="Antal" sheetId="105" state="hidden" r:id="rId102"/>
    <sheet name="Inst. type" sheetId="106" state="hidden" r:id="rId103"/>
    <sheet name="Ejer type" sheetId="107" state="hidden" r:id="rId104"/>
    <sheet name="Procent" sheetId="109" state="hidden" r:id="rId105"/>
    <sheet name="Ark53" sheetId="110" state="hidden" r:id="rId106"/>
    <sheet name="Ark67" sheetId="111" state="hidden" r:id="rId107"/>
    <sheet name="Datasæt" sheetId="4" state="hidden" r:id="rId108"/>
    <sheet name="Dashboard" sheetId="108" r:id="rId109"/>
    <sheet name="Structure" sheetId="5" state="hidden" r:id="rId110"/>
  </sheets>
  <definedNames>
    <definedName name="_xlnm._FilterDatabase" localSheetId="107" hidden="1">Datasæt!$A$1:$DS$249</definedName>
    <definedName name="Udsnit_Ejerkode_navn">#N/A</definedName>
    <definedName name="Udsnit_Inst._type">#N/A</definedName>
  </definedNames>
  <calcPr calcId="191029"/>
  <pivotCaches>
    <pivotCache cacheId="0" r:id="rId111"/>
    <pivotCache cacheId="1" r:id="rId112"/>
  </pivotCaches>
  <extLst>
    <ext xmlns:x14="http://schemas.microsoft.com/office/spreadsheetml/2009/9/main" uri="{BBE1A952-AA13-448e-AADC-164F8A28A991}">
      <x14:slicerCaches>
        <x14:slicerCache r:id="rId113"/>
        <x14:slicerCache r:id="rId114"/>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 i="9" l="1"/>
  <c r="G4" i="9"/>
  <c r="F4" i="9"/>
  <c r="F7" i="9"/>
  <c r="G6" i="9"/>
  <c r="F8" i="9"/>
  <c r="F6" i="9"/>
  <c r="G8" i="9"/>
  <c r="G7" i="9"/>
  <c r="I5" i="9" l="1"/>
  <c r="E5" i="9"/>
  <c r="H4" i="9"/>
  <c r="E4" i="9"/>
  <c r="I4" i="9"/>
  <c r="E8" i="52"/>
  <c r="E7" i="78"/>
  <c r="E5" i="37"/>
  <c r="E14" i="78"/>
  <c r="E5" i="78"/>
  <c r="E9" i="23"/>
  <c r="G6" i="37"/>
  <c r="E5" i="32"/>
  <c r="E15" i="64"/>
  <c r="E9" i="64"/>
  <c r="E8" i="23"/>
  <c r="H4" i="42"/>
  <c r="E8" i="64"/>
  <c r="I8" i="9"/>
  <c r="H5" i="96"/>
  <c r="E4" i="96"/>
  <c r="E11" i="52"/>
  <c r="E6" i="23"/>
  <c r="E17" i="78"/>
  <c r="E7" i="32"/>
  <c r="E13" i="64"/>
  <c r="E4" i="64"/>
  <c r="E10" i="44"/>
  <c r="H7" i="9"/>
  <c r="E6" i="96"/>
  <c r="E9" i="44"/>
  <c r="F6" i="37"/>
  <c r="F4" i="42"/>
  <c r="E5" i="64"/>
  <c r="G4" i="92"/>
  <c r="E4" i="23"/>
  <c r="E16" i="78"/>
  <c r="F6" i="96"/>
  <c r="E4" i="32"/>
  <c r="F4" i="37"/>
  <c r="I6" i="37"/>
  <c r="E6" i="32"/>
  <c r="G6" i="92"/>
  <c r="F5" i="92"/>
  <c r="H5" i="37"/>
  <c r="I6" i="9"/>
  <c r="H4" i="96"/>
  <c r="G5" i="42"/>
  <c r="F6" i="92"/>
  <c r="E6" i="52"/>
  <c r="E4" i="103"/>
  <c r="E6" i="78"/>
  <c r="E11" i="64"/>
  <c r="G4" i="37"/>
  <c r="I6" i="96"/>
  <c r="G4" i="96"/>
  <c r="E15" i="78"/>
  <c r="G5" i="92"/>
  <c r="E9" i="52"/>
  <c r="E8" i="44"/>
  <c r="E5" i="23"/>
  <c r="E6" i="44"/>
  <c r="E5" i="42"/>
  <c r="H6" i="96"/>
  <c r="E6" i="14"/>
  <c r="E10" i="64"/>
  <c r="G7" i="92"/>
  <c r="E7" i="103"/>
  <c r="C4" i="105"/>
  <c r="E10" i="14"/>
  <c r="E5" i="96"/>
  <c r="E4" i="52"/>
  <c r="I5" i="37"/>
  <c r="E6" i="64"/>
  <c r="E11" i="78"/>
  <c r="I7" i="37"/>
  <c r="E4" i="42"/>
  <c r="E7" i="14"/>
  <c r="H5" i="42"/>
  <c r="I4" i="37"/>
  <c r="E5" i="44"/>
  <c r="E16" i="64"/>
  <c r="E7" i="23"/>
  <c r="E10" i="52"/>
  <c r="I7" i="9"/>
  <c r="I5" i="96"/>
  <c r="G5" i="37"/>
  <c r="F5" i="42"/>
  <c r="E4" i="109"/>
  <c r="E11" i="14"/>
  <c r="F4" i="109"/>
  <c r="F7" i="92"/>
  <c r="F5" i="96"/>
  <c r="E6" i="37"/>
  <c r="E12" i="78"/>
  <c r="E7" i="37"/>
  <c r="E7" i="92"/>
  <c r="E11" i="44"/>
  <c r="E7" i="64"/>
  <c r="E7" i="9"/>
  <c r="G5" i="96"/>
  <c r="E5" i="92"/>
  <c r="E4" i="44"/>
  <c r="E4" i="78"/>
  <c r="E17" i="64"/>
  <c r="E10" i="78"/>
  <c r="E8" i="78"/>
  <c r="E8" i="103"/>
  <c r="G6" i="96"/>
  <c r="E6" i="92"/>
  <c r="E14" i="64"/>
  <c r="E12" i="64"/>
  <c r="G4" i="42"/>
  <c r="F5" i="37"/>
  <c r="E4" i="92"/>
  <c r="E7" i="52"/>
  <c r="H6" i="9"/>
  <c r="E13" i="78"/>
  <c r="F4" i="92"/>
  <c r="E5" i="14"/>
  <c r="E4" i="14"/>
  <c r="E5" i="103"/>
  <c r="H7" i="37"/>
  <c r="E4" i="37"/>
  <c r="E6" i="9"/>
  <c r="F4" i="96"/>
  <c r="F7" i="37"/>
  <c r="E9" i="14"/>
  <c r="E7" i="44"/>
  <c r="H6" i="37"/>
  <c r="E9" i="78"/>
  <c r="E5" i="52"/>
  <c r="E8" i="14"/>
  <c r="H8" i="9"/>
  <c r="I4" i="96"/>
  <c r="G4" i="109" l="1"/>
</calcChain>
</file>

<file path=xl/sharedStrings.xml><?xml version="1.0" encoding="utf-8"?>
<sst xmlns="http://schemas.openxmlformats.org/spreadsheetml/2006/main" count="35254" uniqueCount="1887">
  <si>
    <t>s_1</t>
  </si>
  <si>
    <t>Ja</t>
  </si>
  <si>
    <t>Nej</t>
  </si>
  <si>
    <t>Ved ikke</t>
  </si>
  <si>
    <t>s_2</t>
  </si>
  <si>
    <t>s_3</t>
  </si>
  <si>
    <t>Under et år siden</t>
  </si>
  <si>
    <t>For et år siden</t>
  </si>
  <si>
    <t>For to år siden</t>
  </si>
  <si>
    <t>For tre år siden</t>
  </si>
  <si>
    <t>For mere end tre år siden</t>
  </si>
  <si>
    <t>Vi har ikke revideret vores antimobbestrategi</t>
  </si>
  <si>
    <t>s_4</t>
  </si>
  <si>
    <t>I høj grad</t>
  </si>
  <si>
    <t>I nogen grad</t>
  </si>
  <si>
    <t>I mindre grad</t>
  </si>
  <si>
    <t>Slet ikke</t>
  </si>
  <si>
    <t>s_5</t>
  </si>
  <si>
    <t>s_6</t>
  </si>
  <si>
    <t>s_7</t>
  </si>
  <si>
    <t>s_8</t>
  </si>
  <si>
    <t>s_9_1</t>
  </si>
  <si>
    <t>Ikke valgt</t>
  </si>
  <si>
    <t>Valgt</t>
  </si>
  <si>
    <t>s_9_2</t>
  </si>
  <si>
    <t>s_9_3</t>
  </si>
  <si>
    <t>s_9_4</t>
  </si>
  <si>
    <t>s_9_5</t>
  </si>
  <si>
    <t>s_9_6</t>
  </si>
  <si>
    <t>s_9_7</t>
  </si>
  <si>
    <t>s_9_8</t>
  </si>
  <si>
    <t>s_53</t>
  </si>
  <si>
    <t>s_10_1</t>
  </si>
  <si>
    <t>s_10_2</t>
  </si>
  <si>
    <t>s_10_3</t>
  </si>
  <si>
    <t>s_10_4</t>
  </si>
  <si>
    <t>s_10_5</t>
  </si>
  <si>
    <t>s_10_6</t>
  </si>
  <si>
    <t>s_12</t>
  </si>
  <si>
    <t>Mobning opstår på grund af elevernes personlighed og familieforhold</t>
  </si>
  <si>
    <t>Mobning opstår i høj grad på grund af elevernes personlighed og familieforhold, men gruppedynamikkerne i klassen spiller også en rolle</t>
  </si>
  <si>
    <t>Dynamikken i klassen og elevernes personlighed har en lige stor betydning for, hvorvidt der er mobning i en klasse</t>
  </si>
  <si>
    <t>Mobning opstår i høj grad på grund af usikre gruppedynamikker, men elevernes personlighed og familieforhold spiller også en rolle</t>
  </si>
  <si>
    <t>Mobning opstår på grund af usikre gruppedynamikker i klassen</t>
  </si>
  <si>
    <t>s_13</t>
  </si>
  <si>
    <t>Helt enig</t>
  </si>
  <si>
    <t>Delvis enig</t>
  </si>
  <si>
    <t>Hverken enig eller uenig</t>
  </si>
  <si>
    <t>Delvis uenig</t>
  </si>
  <si>
    <t>Helt uenig</t>
  </si>
  <si>
    <t>s_14</t>
  </si>
  <si>
    <t>Nej, aldrig</t>
  </si>
  <si>
    <t>Ja, én gang</t>
  </si>
  <si>
    <t>Ja, flere gange</t>
  </si>
  <si>
    <t>s_16_1</t>
  </si>
  <si>
    <t>s_16_2</t>
  </si>
  <si>
    <t>s_16_3</t>
  </si>
  <si>
    <t>s_16_4</t>
  </si>
  <si>
    <t>s_16_5</t>
  </si>
  <si>
    <t>s_17</t>
  </si>
  <si>
    <t>Altid</t>
  </si>
  <si>
    <t>Nogle gange</t>
  </si>
  <si>
    <t>Sjældent</t>
  </si>
  <si>
    <t>Aldrig</t>
  </si>
  <si>
    <t>s_18</t>
  </si>
  <si>
    <t>s_19</t>
  </si>
  <si>
    <t>s_20</t>
  </si>
  <si>
    <t>s_21</t>
  </si>
  <si>
    <t>s_22</t>
  </si>
  <si>
    <t>s_23_1</t>
  </si>
  <si>
    <t>s_23_2</t>
  </si>
  <si>
    <t>s_23_3</t>
  </si>
  <si>
    <t>s_23_4</t>
  </si>
  <si>
    <t>s_23_5</t>
  </si>
  <si>
    <t>s_23_6</t>
  </si>
  <si>
    <t>s_23_7</t>
  </si>
  <si>
    <t>s_23_8</t>
  </si>
  <si>
    <t>s_25_1</t>
  </si>
  <si>
    <t>s_25_2</t>
  </si>
  <si>
    <t>s_25_3</t>
  </si>
  <si>
    <t>s_25_4</t>
  </si>
  <si>
    <t>s_25_5</t>
  </si>
  <si>
    <t>s_25_6</t>
  </si>
  <si>
    <t>s_25_7</t>
  </si>
  <si>
    <t>s_25_8</t>
  </si>
  <si>
    <t>s_28</t>
  </si>
  <si>
    <t>s_29</t>
  </si>
  <si>
    <t>s_30</t>
  </si>
  <si>
    <t>s_31</t>
  </si>
  <si>
    <t>Hvert år</t>
  </si>
  <si>
    <t>Hvert andet år</t>
  </si>
  <si>
    <t>Hvert tredje år</t>
  </si>
  <si>
    <t>Sjældnere end hvert tredje år</t>
  </si>
  <si>
    <t>Når der sker ændringer af betydning for undervisningsmiljøet</t>
  </si>
  <si>
    <t>s_32_1</t>
  </si>
  <si>
    <t>s_32_2</t>
  </si>
  <si>
    <t>s_32_3</t>
  </si>
  <si>
    <t>s_32_4</t>
  </si>
  <si>
    <t>s_32_5</t>
  </si>
  <si>
    <t>s_32_6</t>
  </si>
  <si>
    <t>s_32_7</t>
  </si>
  <si>
    <t>s_32_8</t>
  </si>
  <si>
    <t>s_32_9</t>
  </si>
  <si>
    <t>s_32_10</t>
  </si>
  <si>
    <t>s_32_11</t>
  </si>
  <si>
    <t>s_32_12</t>
  </si>
  <si>
    <t>s_32_13</t>
  </si>
  <si>
    <t>s_32_14</t>
  </si>
  <si>
    <t>s_34_1</t>
  </si>
  <si>
    <t>s_34_2</t>
  </si>
  <si>
    <t>s_34_3</t>
  </si>
  <si>
    <t>s_34_4</t>
  </si>
  <si>
    <t>s_34_5</t>
  </si>
  <si>
    <t>s_34_6</t>
  </si>
  <si>
    <t>s_34_7</t>
  </si>
  <si>
    <t>s_34_8</t>
  </si>
  <si>
    <t>s_34_9</t>
  </si>
  <si>
    <t>s_34_10</t>
  </si>
  <si>
    <t>s_34_11</t>
  </si>
  <si>
    <t>s_34_12</t>
  </si>
  <si>
    <t>s_34_13</t>
  </si>
  <si>
    <t>s_34_14</t>
  </si>
  <si>
    <t>s_36</t>
  </si>
  <si>
    <t>s_37</t>
  </si>
  <si>
    <t>s_38</t>
  </si>
  <si>
    <t>s_39</t>
  </si>
  <si>
    <t>s_40</t>
  </si>
  <si>
    <t>s_41</t>
  </si>
  <si>
    <t>s_42</t>
  </si>
  <si>
    <t>s_44</t>
  </si>
  <si>
    <t>s_46</t>
  </si>
  <si>
    <t>s_47</t>
  </si>
  <si>
    <t>s_48</t>
  </si>
  <si>
    <t>s_49</t>
  </si>
  <si>
    <t>Eleverne har ikke ønsket at vælge undervisningsmiljørepræsentanter</t>
  </si>
  <si>
    <t>Opgaven, som undervisningsmiljørepræsentanterne varetager, er placeret ved elevrådene</t>
  </si>
  <si>
    <t>Ledelsen oplever ikke, at det skaber en værdi for undervisningsmiljøet at have undervisningsmiljørepræsentanter</t>
  </si>
  <si>
    <t>Eleverne er ikke blevet oplyst om muligheden for at vælge undervisningsmiljørepræsentanter</t>
  </si>
  <si>
    <t>Andet, skriv gerne her</t>
  </si>
  <si>
    <t>s_51</t>
  </si>
  <si>
    <t>Vi har ikke undervisningsmiljørepræsentanter</t>
  </si>
  <si>
    <t>statoverall_1</t>
  </si>
  <si>
    <t>statoverall_2</t>
  </si>
  <si>
    <t>statoverall_3</t>
  </si>
  <si>
    <t>statoverall_4</t>
  </si>
  <si>
    <t>statoverall_5</t>
  </si>
  <si>
    <t>variableName</t>
  </si>
  <si>
    <t>variableDescription</t>
  </si>
  <si>
    <t>Har I en antimobbestrategi?</t>
  </si>
  <si>
    <t>Ligger skolens antimobbestrategi offentlig tilgængelig på skolens hjemmeside?</t>
  </si>
  <si>
    <t>Hvornår er jeres antimobbestrategi sidst revideret?</t>
  </si>
  <si>
    <t>I hvilken grad er følgende parter blevet inddraget i udarbejdelsen af jeres antimobbestrategi? - Skolebestyrelsen</t>
  </si>
  <si>
    <t>I hvilken grad er følgende parter blevet inddraget i udarbejdelsen af jeres antimobbestrategi? - Skoleledelsen</t>
  </si>
  <si>
    <t>I hvilken grad er følgende parter blevet inddraget i udarbejdelsen af jeres antimobbestrategi? - Lærere og pædagoger</t>
  </si>
  <si>
    <t>I hvilken grad er følgende parter blevet inddraget i udarbejdelsen af jeres antimobbestrategi? - Elever uden for skolebestyrelsen</t>
  </si>
  <si>
    <t>I hvilken grad er følgende parter blevet inddraget i udarbejdelsen af jeres antimobbestrategi? - Forældre uden for skolebestyrelsen</t>
  </si>
  <si>
    <t>Hvilke af følgende elementer indeholder jeres antimobbestrategi (Du kan sætte flere krydser)? - En beskrivelse af, hvad mobning er</t>
  </si>
  <si>
    <t>Hvilke af følgende elementer indeholder jeres antimobbestrategi (Du kan sætte flere krydser)? - En beskrivelse af, hvad digital mobning er</t>
  </si>
  <si>
    <t>Hvilke af følgende elementer indeholder jeres antimobbestrategi (Du kan sætte flere krydser)? - En beskrivelse af, andre begreber (f.eks. konflikt, drilleri, trivsel)</t>
  </si>
  <si>
    <t>Hvilke af følgende elementer indeholder jeres antimobbestrategi (Du kan sætte flere krydser)? - En beskrivelse af, hvordan I vil holde øje med mobning</t>
  </si>
  <si>
    <t>Hvilke af følgende elementer indeholder jeres antimobbestrategi (Du kan sætte flere krydser)? - En beskrivelse af, hvordan I vil forebygge digital mobning</t>
  </si>
  <si>
    <t>Hvilke af følgende elementer indeholder jeres antimobbestrategi (Du kan sætte flere krydser)? - En beskrivelse af, hvordan I vil forebygge mobning</t>
  </si>
  <si>
    <t>Hvilke af følgende elementer indeholder jeres antimobbestrategi (Du kan sætte flere krydser)? - En beskrivelse af, hvordan I vil håndtere mobning</t>
  </si>
  <si>
    <t>Hvilke af følgende elementer indeholder jeres antimobbestrategi (Du kan sætte flere krydser)? - Ingen af ovenstående</t>
  </si>
  <si>
    <t>I undervisningsmiljøloven står, at man skal reagere ved mobning eller lignende. Har I beskrevet i skolens antimobbestrategi, hvordan I forstår eller lignende?</t>
  </si>
  <si>
    <t>Indeholder beskrivelse af, hvordan I vil håndtere mobning følgende (Du kan sætte flere krydser): - En beskrivelse af at skolen skal lave en handlingsplan</t>
  </si>
  <si>
    <t>Indeholder beskrivelse af, hvordan I vil håndtere mobning følgende (Du kan sætte flere krydser): - En beskrivelse af, at handlingsplanen skal laves inden for 10 arbejdsdage efter, at mobningen er konstateret</t>
  </si>
  <si>
    <t>Indeholder beskrivelse af, hvordan I vil håndtere mobning følgende (Du kan sætte flere krydser): - En beskrivelse af, at skolen ved behov skal iværksætte midlertidige indsatser til handlingsplanen er sat i værk</t>
  </si>
  <si>
    <t>Indeholder beskrivelse af, hvordan I vil håndtere mobning følgende (Du kan sætte flere krydser): - En beskrivelse af, at berørte parter (elever og forældre) om de midlertidige indsatser</t>
  </si>
  <si>
    <t>Indeholder beskrivelse af, hvordan I vil håndtere mobning følgende (Du kan sætte flere krydser): - En beskrivelse af, at de berørte parter (elever og forældre), skal informeres om indholdet i handlingsplanen.</t>
  </si>
  <si>
    <t>Indeholder beskrivelse af, hvordan I vil håndtere mobning følgende (Du kan sætte flere krydser): - Ingen af ovenstående</t>
  </si>
  <si>
    <t>s_11</t>
  </si>
  <si>
    <t>Du har svaret, at I ikke har en antimobbestrategi. uddyb gerne her, hvorfor I ikke har en antimobbestrategi:</t>
  </si>
  <si>
    <t>Hvilke af følgende udsagn passer bedst på skolens forståelse af mobning?</t>
  </si>
  <si>
    <t>Hvor enig eller uenig er du i, at skolens antimobbestrategi er et godt redskab til at forebygge og håndtere mobning på jeres skole?</t>
  </si>
  <si>
    <t>s_15</t>
  </si>
  <si>
    <t>Nu har du svaret på spørgsmål om skolens arbejde med antimobbestrategien, og du har mulighed for at uddybe dine svar her:</t>
  </si>
  <si>
    <t>Har I inden for det seneste år konstateret mobning på jeres skole?</t>
  </si>
  <si>
    <t>Hvilke tiltag har I inden for det seneste år sat i værk for at stoppe mobningen (Du kan sætte flere krydser)? - Vi har iværksat midlertidige indsatser for at stoppe mobningen her og nu</t>
  </si>
  <si>
    <t>Hvilke tiltag har I inden for det seneste år sat i værk for at stoppe mobningen (Du kan sætte flere krydser)? - Vi har udarbejdet en handlingsplan mod mobning</t>
  </si>
  <si>
    <t>Hvilke tiltag har I inden for det seneste år sat i værk for at stoppe mobningen (Du kan sætte flere krydser)? - Vi har informeret berørte forældre om skolens tiltag</t>
  </si>
  <si>
    <t>Hvilke tiltag har I inden for det seneste år sat i værk for at stoppe mobningen (Du kan sætte flere krydser)? - Vi har har informeret berørte elever om skolens tiltag</t>
  </si>
  <si>
    <t>Hvilke tiltag har I inden for det seneste år sat i værk for at stoppe mobningen (Du kan sætte flere krydser)? - Ved ikke</t>
  </si>
  <si>
    <t>Hvor ofte har I inden for det seneste år sat følgende tiltag i værk for at stoppe mobningen? - Vi har iværksat midlertidige indsatser for at stoppe mobningen her og nu</t>
  </si>
  <si>
    <t>Hvor ofte har I inden for det seneste år sat følgende tiltag i værk for at stoppe mobningen? - Vi har udarbejdet en handlingsplan mod mobning</t>
  </si>
  <si>
    <t>Hvor ofte har I inden for det seneste år sat følgende tiltag i værk for at stoppe mobningen? - Vi har informeret berørte forældre om skolens tiltag</t>
  </si>
  <si>
    <t>Hvor ofte har I inden for det seneste år sat følgende tiltag i værk for at stoppe mobningen? - Vi har informeret rørte elever om skolens tiltag</t>
  </si>
  <si>
    <t>I hvilken grad er I som skole klædt på til at forebygge mobning?</t>
  </si>
  <si>
    <t>I hvilken grad er I som skole klædt på til at håndtere mobning, når det opstår?</t>
  </si>
  <si>
    <t>Hvilke af følgende elementer kunne I godt tænke jer at få mere viden om for at styrke jeres arbejde med at forebygge mobning (Du kan sætte flere krydser)? - Viden om, hvad mobning er</t>
  </si>
  <si>
    <t>Hvilke af følgende elementer kunne I godt tænke jer at få mere viden om for at styrke jeres arbejde med at forebygge mobning (Du kan sætte flere krydser)? - Viden om, hvad det betyder, at man ifølge undervisningsmiljøloven skal reagere efter handlepligterne allerede, når der er tale om ’eller lignende’</t>
  </si>
  <si>
    <t>Hvilke af følgende elementer kunne I godt tænke jer at få mere viden om for at styrke jeres arbejde med at forebygge mobning (Du kan sætte flere krydser)? - Viden om, digital mobning</t>
  </si>
  <si>
    <t>Hvilke af følgende elementer kunne I godt tænke jer at få mere viden om for at styrke jeres arbejde med at forebygge mobning (Du kan sætte flere krydser)? - Viden om hvordan man holder øje med tegn på mobning</t>
  </si>
  <si>
    <t>Hvilke af følgende elementer kunne I godt tænke jer at få mere viden om for at styrke jeres arbejde med at forebygge mobning (Du kan sætte flere krydser)? - Konkrete indsatser til at forebygge mobning</t>
  </si>
  <si>
    <t>Hvilke af følgende elementer kunne I godt tænke jer at få mere viden om for at styrke jeres arbejde med at forebygge mobning (Du kan sætte flere krydser)? - Kendskab til undervisningsmiljølovens regler</t>
  </si>
  <si>
    <t>Hvilke af følgende elementer kunne I godt tænke jer at få mere viden om for at styrke jeres arbejde med at forebygge mobning (Du kan sætte flere krydser)? - Andet, skriv venligst her:</t>
  </si>
  <si>
    <t>Hvilke af følgende elementer kunne I godt tænke jer at få mere viden om for at styrke jeres arbejde med at forebygge mobning (Du kan sætte flere krydser)? - Vi har ikke behov for yderligere viden om at forebygge mobning</t>
  </si>
  <si>
    <t>s_24</t>
  </si>
  <si>
    <t>Hvilke af følgende elementer kunne I godt tænke jer at få mere viden om for at styrke skolens arbejde med at håndtere mobning, når det opstår (Du kan sætte flere krydser)? - Viden om hvad mobning er</t>
  </si>
  <si>
    <t>Hvilke af følgende elementer kunne I godt tænke jer at få mere viden om for at styrke skolens arbejde med at håndtere mobning, når det opstår (Du kan sætte flere krydser)? - Viden om, hvad det betyder, at man ifølge undervisningsmiljøloven skal reagere efter handlepligterne allerede, når der er tale om ’eller lignende’</t>
  </si>
  <si>
    <t>Hvilke af følgende elementer kunne I godt tænke jer at få mere viden om for at styrke skolens arbejde med at håndtere mobning, når det opstår (Du kan sætte flere krydser)? - Viden om digital mobning</t>
  </si>
  <si>
    <t>Hvilke af følgende elementer kunne I godt tænke jer at få mere viden om for at styrke skolens arbejde med at håndtere mobning, når det opstår (Du kan sætte flere krydser)? - Viden om, hvordan man undersøger årsagerne til, at mobningen er opstået</t>
  </si>
  <si>
    <t>Hvilke af følgende elementer kunne I godt tænke jer at få mere viden om for at styrke skolens arbejde med at håndtere mobning, når det opstår (Du kan sætte flere krydser)? - Konkrete indsatser og tiltag som kan stoppe mobningen</t>
  </si>
  <si>
    <t>Hvilke af følgende elementer kunne I godt tænke jer at få mere viden om for at styrke skolens arbejde med at håndtere mobning, når det opstår (Du kan sætte flere krydser)? - Kendskab til undervisningsmiljølovens regler</t>
  </si>
  <si>
    <t>Hvilke af følgende elementer kunne I godt tænke jer at få mere viden om for at styrke skolens arbejde med at håndtere mobning, når det opstår (Du kan sætte flere krydser)? - Andet, skriv venligst her</t>
  </si>
  <si>
    <t>Hvilke af følgende elementer kunne I godt tænke jer at få mere viden om for at styrke skolens arbejde med at håndtere mobning, når det opstår (Du kan sætte flere krydser)? - Vi har ikke behov for yderligere viden om at forebygge mobning</t>
  </si>
  <si>
    <t>s_26</t>
  </si>
  <si>
    <t>s_27</t>
  </si>
  <si>
    <t>Nu har du svaret på spørgsmål om skolens arbejde med at forebygge mobning og håndtere mobning, når det opstår. Du har mulighed for at uddybe dine svar her:</t>
  </si>
  <si>
    <t>Har I en skriftlig undervisningsmiljøvurdering (UMV)?</t>
  </si>
  <si>
    <t>Ligger jeres undervisningsmiljøvurdering offentlig tilgængelig på skolens hjemmeside?</t>
  </si>
  <si>
    <t>Har I på jeres skole forholdt jer til, hvad en ændring, der har betydning for undervisningsmiljøet, er?</t>
  </si>
  <si>
    <t>Hvor ofte laver I en undervisningsmiljøvurdering?</t>
  </si>
  <si>
    <t>Hvilke forhold af jeres fysiske og æstetiske undervisningsmiljø har I kortlagt i jeres undervisningsmiljøvurdering? - Toilet og sanitære forhold</t>
  </si>
  <si>
    <t>Hvilke forhold af jeres fysiske og æstetiske undervisningsmiljø har I kortlagt i jeres undervisningsmiljøvurdering? - Rengøring</t>
  </si>
  <si>
    <t>Hvilke forhold af jeres fysiske og æstetiske undervisningsmiljø har I kortlagt i jeres undervisningsmiljøvurdering? - Lydforhold</t>
  </si>
  <si>
    <t>Hvilke forhold af jeres fysiske og æstetiske undervisningsmiljø har I kortlagt i jeres undervisningsmiljøvurdering? - Lysforhold</t>
  </si>
  <si>
    <t>Hvilke forhold af jeres fysiske og æstetiske undervisningsmiljø har I kortlagt i jeres undervisningsmiljøvurdering? - Luftkvalitet</t>
  </si>
  <si>
    <t>Hvilke forhold af jeres fysiske og æstetiske undervisningsmiljø har I kortlagt i jeres undervisningsmiljøvurdering? - Temperaturforhold</t>
  </si>
  <si>
    <t>Hvilke forhold af jeres fysiske og æstetiske undervisningsmiljø har I kortlagt i jeres undervisningsmiljøvurdering? - Pladsforhold</t>
  </si>
  <si>
    <t>Hvilke forhold af jeres fysiske og æstetiske undervisningsmiljø har I kortlagt i jeres undervisningsmiljøvurdering? - Udearealer</t>
  </si>
  <si>
    <t>Hvilke forhold af jeres fysiske og æstetiske undervisningsmiljø har I kortlagt i jeres undervisningsmiljøvurdering? - Sikkerhed i forhold til maskiner, kemikalier, etc.</t>
  </si>
  <si>
    <t>Hvilke forhold af jeres fysiske og æstetiske undervisningsmiljø har I kortlagt i jeres undervisningsmiljøvurdering? - Sikkerhed i forhold til trapper</t>
  </si>
  <si>
    <t>Hvilke forhold af jeres fysiske og æstetiske undervisningsmiljø har I kortlagt i jeres undervisningsmiljøvurdering? - Sikkerhed i forhold til løst liggende ledninger</t>
  </si>
  <si>
    <t>Hvilke forhold af jeres fysiske og æstetiske undervisningsmiljø har I kortlagt i jeres undervisningsmiljøvurdering? - Udsmykning</t>
  </si>
  <si>
    <t>Hvilke forhold af jeres fysiske og æstetiske undervisningsmiljø har I kortlagt i jeres undervisningsmiljøvurdering? - Andet, skriv venligst her:</t>
  </si>
  <si>
    <t>Hvilke forhold af jeres fysiske og æstetiske undervisningsmiljø har I kortlagt i jeres undervisningsmiljøvurdering? - Vi har ikke kortlagt det fysiske og æstetiske undervisningsmiljø</t>
  </si>
  <si>
    <t>s_33</t>
  </si>
  <si>
    <t>Hvilke forhold af jeres psykiske undervisningsmiljø har I kortlagt i jeres undervisningsmiljøvurdering? - Motivation</t>
  </si>
  <si>
    <t>Hvilke forhold af jeres psykiske undervisningsmiljø har I kortlagt i jeres undervisningsmiljøvurdering? - Medbestemmelse</t>
  </si>
  <si>
    <t>Hvilke forhold af jeres psykiske undervisningsmiljø har I kortlagt i jeres undervisningsmiljøvurdering? - Elevinddragelse</t>
  </si>
  <si>
    <t>Hvilke forhold af jeres psykiske undervisningsmiljø har I kortlagt i jeres undervisningsmiljøvurdering? - Relationer mellem lærere og elever</t>
  </si>
  <si>
    <t>Hvilke forhold af jeres psykiske undervisningsmiljø har I kortlagt i jeres undervisningsmiljøvurdering? - Faglig feedback og vejledning</t>
  </si>
  <si>
    <t>Hvilke forhold af jeres psykiske undervisningsmiljø har I kortlagt i jeres undervisningsmiljøvurdering? - Psykisk trivsel</t>
  </si>
  <si>
    <t>Hvilke forhold af jeres psykiske undervisningsmiljø har I kortlagt i jeres undervisningsmiljøvurdering? - Sociale fællesskaber i klassen</t>
  </si>
  <si>
    <t>Hvilke forhold af jeres psykiske undervisningsmiljø har I kortlagt i jeres undervisningsmiljøvurdering? - Tilhørsforhold</t>
  </si>
  <si>
    <t>Hvilke forhold af jeres psykiske undervisningsmiljø har I kortlagt i jeres undervisningsmiljøvurdering? - Mobning</t>
  </si>
  <si>
    <t>Hvilke forhold af jeres psykiske undervisningsmiljø har I kortlagt i jeres undervisningsmiljøvurdering? - Krænkelser</t>
  </si>
  <si>
    <t>Hvilke forhold af jeres psykiske undervisningsmiljø har I kortlagt i jeres undervisningsmiljøvurdering? - Vold</t>
  </si>
  <si>
    <t>Hvilke forhold af jeres psykiske undervisningsmiljø har I kortlagt i jeres undervisningsmiljøvurdering? - Diskrimination</t>
  </si>
  <si>
    <t>Hvilke forhold af jeres psykiske undervisningsmiljø har I kortlagt i jeres undervisningsmiljøvurdering? - Andet, skriv venligst her:</t>
  </si>
  <si>
    <t>Hvilke forhold af jeres psykiske undervisningsmiljø har I kortlagt i jeres undervisningsmiljøvurdering? - Vi har ikke kortlagt vores psykiske undervisningsmiljø</t>
  </si>
  <si>
    <t>s_35</t>
  </si>
  <si>
    <t>Indeholder jeres undervisningsmiljøvurdering... - ... en beskrivelse af, hvad jeres kortlægning viste?</t>
  </si>
  <si>
    <t>Indeholder jeres undervisningsmiljøvurdering... - ... en beskrivelse af, hvilke problemer med undervisningsmiljøet I vil arbejde på at løse?</t>
  </si>
  <si>
    <t>Indeholder jeres undervisningsmiljøvurdering en handlingsplan for at løse udfordringer med undervisningsmiljøet?</t>
  </si>
  <si>
    <t>Indeholder jeres undervisningsmiljøvurdering retningslinjer for, hvornår I følger op på handlingsplanen?</t>
  </si>
  <si>
    <t>I hvilken grad har I inddraget elever i jeres arbejde med undervisningsmiljøvurderingen i forbindelse med... - ... planlægningen og tilrettelæggelsen af undersøgelsen?</t>
  </si>
  <si>
    <t>I hvilken grad har I inddraget elever i jeres arbejde med undervisningsmiljøvurderingen i forbindelse med... - ... gennemførelsen af undersøgelsen?</t>
  </si>
  <si>
    <t>I hvilken grad har I inddraget elever i jeres arbejde med undervisningsmiljøvurderingen i forbindelse med... - ... opfølgningen af undersøgelsen?</t>
  </si>
  <si>
    <t>s_43</t>
  </si>
  <si>
    <t>Du har svaret, at I ikke har en undervisningsmiljøvurdering. Uddyb gerne her, hvorfor I ikke har en undervisningsmiljøvurdering:</t>
  </si>
  <si>
    <t>Hvor enig eller uenig er I som skole i, at undervisningsmiljøvurderingen er et godt redskab til at sikre et godt undervisningsmiljø på jeres skole?</t>
  </si>
  <si>
    <t>s_45</t>
  </si>
  <si>
    <t>Nu har du svaret på spørgsmål om skolens arbejde med undervisningsmiljøvurderingen, og du har mulighed for at uddybe dine svar her:</t>
  </si>
  <si>
    <t>Kender I som skole betegnelsen undervisningsmiljørepræsentanter (UMR)?</t>
  </si>
  <si>
    <t>Har I oplyst eleverne om deres ret til at vælge undervisningsmiljørepræsentanter?</t>
  </si>
  <si>
    <t>Har I undervisningsmiljørepræsentanter på jeres skole?</t>
  </si>
  <si>
    <t>Hvorfor har I ikke undervisningsmiljørepræsentanter på jeres skole?</t>
  </si>
  <si>
    <t>s_50</t>
  </si>
  <si>
    <t>Hvorfor har I ikke undervisningsmiljørepræsentanter på jeres skole? - Andet, skriv gerne her</t>
  </si>
  <si>
    <t>Inviterer I på skolen undervisningsmiljørepræsentanterne til at deltage i jeres arbejdsmiljøgrupper, når I drøfter forhold, der har betydning for undervisningsmiljøet?</t>
  </si>
  <si>
    <t>s_52</t>
  </si>
  <si>
    <t>Nu har du svaret på spørgsmål om skolens arbejde med undervisningsmiljørepræsentanter, og du har mulighed for at uddybe dine svar her:</t>
  </si>
  <si>
    <t>b_1</t>
  </si>
  <si>
    <t>Inst. nummer</t>
  </si>
  <si>
    <t>b_2</t>
  </si>
  <si>
    <t>Inst. navn</t>
  </si>
  <si>
    <t>b_3</t>
  </si>
  <si>
    <t>Enhedsart</t>
  </si>
  <si>
    <t>b_4</t>
  </si>
  <si>
    <t>Inst. type</t>
  </si>
  <si>
    <t>b_7</t>
  </si>
  <si>
    <t>Ejerkode navn</t>
  </si>
  <si>
    <t>b_8</t>
  </si>
  <si>
    <t>Kommune</t>
  </si>
  <si>
    <t>b_9</t>
  </si>
  <si>
    <t>Region</t>
  </si>
  <si>
    <t>b_10</t>
  </si>
  <si>
    <t>Leder navn</t>
  </si>
  <si>
    <t>email</t>
  </si>
  <si>
    <t>E-mail</t>
  </si>
  <si>
    <t>Samlet status - Ny</t>
  </si>
  <si>
    <t>Samlet status - Distribueret</t>
  </si>
  <si>
    <t>Samlet status - Nogen svar</t>
  </si>
  <si>
    <t>Samlet status - Gennemført</t>
  </si>
  <si>
    <t>Samlet status - Frafaldet</t>
  </si>
  <si>
    <t/>
  </si>
  <si>
    <t>435007</t>
  </si>
  <si>
    <t>Skolerne i Oure - Sport &amp; Performance</t>
  </si>
  <si>
    <t>Institution uden enheder</t>
  </si>
  <si>
    <t>Private gymnasier og HF-kurser</t>
  </si>
  <si>
    <t>Selvejende, private</t>
  </si>
  <si>
    <t>Svendborg Kommune</t>
  </si>
  <si>
    <t>Region Syddanmark</t>
  </si>
  <si>
    <t>Kenneth Vennerstrøm, konst.</t>
  </si>
  <si>
    <t>OKG@oure.dk</t>
  </si>
  <si>
    <t>Problemet er at udbedre gruppedynamikker, når det først er gået galt</t>
  </si>
  <si>
    <t>Vi bruger DCUM´s spørgeramme</t>
  </si>
  <si>
    <t>281398</t>
  </si>
  <si>
    <t>Mercantec</t>
  </si>
  <si>
    <t>Hovedskole (institution med enheder)</t>
  </si>
  <si>
    <t>Erhvervsskoler m.v.</t>
  </si>
  <si>
    <t>Selvejende, statslige</t>
  </si>
  <si>
    <t>Viborg Kommune</t>
  </si>
  <si>
    <t>Region Midtjylland</t>
  </si>
  <si>
    <t>Kirsten Holmgaard</t>
  </si>
  <si>
    <t>mercantec@mercantec.dk</t>
  </si>
  <si>
    <t>613011</t>
  </si>
  <si>
    <t>Vejlefjordskolen (gymnasium)</t>
  </si>
  <si>
    <t>Hedensted Kommune</t>
  </si>
  <si>
    <t>Kay Flinker</t>
  </si>
  <si>
    <t>info@vejlefjordskolen.dk</t>
  </si>
  <si>
    <t>751074</t>
  </si>
  <si>
    <t>Marselisborg Gymnasium</t>
  </si>
  <si>
    <t>Gymnasier og HF-kurser</t>
  </si>
  <si>
    <t>Aarhus Kommune</t>
  </si>
  <si>
    <t>Kirsten Skov</t>
  </si>
  <si>
    <t>mail@marselisborg-gym.dk</t>
  </si>
  <si>
    <t>280991</t>
  </si>
  <si>
    <t>Ribe Katedralskole</t>
  </si>
  <si>
    <t>Esbjerg Kommune</t>
  </si>
  <si>
    <t>Kristian Bennike</t>
  </si>
  <si>
    <t>rk@ribekatedralskole.dk</t>
  </si>
  <si>
    <t>Hvis en sådan antimobbestrategi "skal leve" blandt skolens elever, kræver det formentlig lidt mere indsats omkring synliggørelse af den, end vi gør idag.</t>
  </si>
  <si>
    <t>Den er under udarbejdelse efter at vi har gennemført undersøgelser af elevernes fysiske og psykiske undervisningsmiljø, og efter at vi har uddannet to undervisningsmiljørepræsentanter. Det handler om tid...og dermed også om at vi i ledelsen har måtte prioritere andre opgaver.</t>
  </si>
  <si>
    <t>335008</t>
  </si>
  <si>
    <t>Sorø Akademis Skole</t>
  </si>
  <si>
    <t>Statslige</t>
  </si>
  <si>
    <t>Sorø Kommune</t>
  </si>
  <si>
    <t>Region Sjælland</t>
  </si>
  <si>
    <t>Kristian Jacobsen</t>
  </si>
  <si>
    <t>kontakt@soroeakademi.dk</t>
  </si>
  <si>
    <t>Mht. orientering af forældre, så er det sket i de tilfælde, hvor eleven er under 18år.</t>
  </si>
  <si>
    <t>Brug af digitale værktøjer &amp; arbejdsstillingen</t>
  </si>
  <si>
    <t>alt dette er en del af den lovpligtige ETU</t>
  </si>
  <si>
    <t>Vi oplever udfordringer med at få eleverne til at svare på spørgeskemaer generelt. Placeringen af ETU'en ligger dumt i december, da nye tiltag er svære at komme i gang med før vi rammer eksamensperioden og eleverne er optaget af dette.</t>
  </si>
  <si>
    <t>Det er svært at få elever til at deltage - især de år, hvor der ikke gennemføres undersøgelse</t>
  </si>
  <si>
    <t>215010</t>
  </si>
  <si>
    <t>Gribskov Gymnasium</t>
  </si>
  <si>
    <t>Gribskov Kommune</t>
  </si>
  <si>
    <t>Region Hovedstaden</t>
  </si>
  <si>
    <t>Kristoffer Høy Sidenius</t>
  </si>
  <si>
    <t>post@gribskovgymnasium.dk</t>
  </si>
  <si>
    <t>På Nordfyns Gymnasium skelnes ikke i alvoren mellem former mobning eller platforme for mobning.
Al mobning er uacceptabel og kræver hurtig indsats.
Det har været skolens politik i mere end 30 år.</t>
  </si>
  <si>
    <t>Inventar, idrætsfaciliteter, fællesarealer, netværk...</t>
  </si>
  <si>
    <t>Vi benytter der fælles ETU</t>
  </si>
  <si>
    <t>På Nordfyns Gymnasium er elevrådsrepræsentanterne også undervisningsmiljørepræsentanter.</t>
  </si>
  <si>
    <t>483008</t>
  </si>
  <si>
    <t>Nordfyns Gymnasium</t>
  </si>
  <si>
    <t>Nordfyns Kommune</t>
  </si>
  <si>
    <t>Kurt René Eriksen</t>
  </si>
  <si>
    <t>post@nordfyns-gym.dk</t>
  </si>
  <si>
    <t>631021</t>
  </si>
  <si>
    <t>Rødkilde Gymnasium</t>
  </si>
  <si>
    <t>Vejle Kommune</t>
  </si>
  <si>
    <t>Kristine Kortnum</t>
  </si>
  <si>
    <t>adm@roedkilde-gym.dk</t>
  </si>
  <si>
    <t>Vi differentierer ikke mellem mobning og digital mobning
Vi beskriver ikke eksplicit "o. lign." men kommer med konkrete eksempler</t>
  </si>
  <si>
    <t>Problem: Elever der giver input oplever ofte ikke effekten, da der er korte skoleforløb. På HTX er billedet et andet!</t>
  </si>
  <si>
    <t>Der skal være vægt i elevrådets opgaver.</t>
  </si>
  <si>
    <t>461452</t>
  </si>
  <si>
    <t>Syddansk Erhvervsskole Odense-Vejle</t>
  </si>
  <si>
    <t>Odense Kommune</t>
  </si>
  <si>
    <t>Lars Bregnehøj Hansen</t>
  </si>
  <si>
    <t>sde@sde.dk</t>
  </si>
  <si>
    <t>Jeg er ny rektor og var ikke på skolen, da strategien blev udarbejdet. Vicerektor er langtidssygemeldt, så jeg kan ikke "ringe til en ven".</t>
  </si>
  <si>
    <t>773024</t>
  </si>
  <si>
    <t>Morsø Gymnasium</t>
  </si>
  <si>
    <t>Morsø Kommune</t>
  </si>
  <si>
    <t>Region Nordjylland</t>
  </si>
  <si>
    <t>Kurt Sonne Thomsen, rektor</t>
  </si>
  <si>
    <t>adm@morsoe-gym.dk</t>
  </si>
  <si>
    <t>575012</t>
  </si>
  <si>
    <t>Vejen Gymnasium og HF</t>
  </si>
  <si>
    <t>Vejen Kommune</t>
  </si>
  <si>
    <t>Lars Amdisen Bossen</t>
  </si>
  <si>
    <t>vg@vejengymnasium.dk</t>
  </si>
  <si>
    <t>Vi har koncentreret strategien på beskrivelse af mobning og sanktioner</t>
  </si>
  <si>
    <t>Vi arbejder på sagen</t>
  </si>
  <si>
    <t>369013</t>
  </si>
  <si>
    <t>Nykøbing Katedralskole</t>
  </si>
  <si>
    <t>Guldborgsund Kommune</t>
  </si>
  <si>
    <t>Lars Jørgensen, konst.</t>
  </si>
  <si>
    <t>nk@nykgym.dk</t>
  </si>
  <si>
    <t>779012</t>
  </si>
  <si>
    <t>Skive Gymnasium</t>
  </si>
  <si>
    <t>Skive Kommune</t>
  </si>
  <si>
    <t>Lars Erik Nielsen</t>
  </si>
  <si>
    <t>epost@skivegym.dk</t>
  </si>
  <si>
    <t>Skolens elevråd mødes hver 4. Uge i ca. 1,5 timer. Repræsentanterne er også repræsentanter for undervisningsmiljøet.
ETU gennemgås og drøftes/ kvalificeres.
Skolen har nedsat en trivselsgruppe der arbejder kontinuerligt med elevernes trivsel før og under deres uddannelsesrejse.</t>
  </si>
  <si>
    <t>791300</t>
  </si>
  <si>
    <t>Asmildkloster Landbrugsskole</t>
  </si>
  <si>
    <t>Lars M. Andersen</t>
  </si>
  <si>
    <t>asmildkloster@asmildkloster.dk</t>
  </si>
  <si>
    <t>280051</t>
  </si>
  <si>
    <t>Tradium, Erhvervsskole og -gymnasier, Randers</t>
  </si>
  <si>
    <t>Randers Kommune</t>
  </si>
  <si>
    <t>Lars Michael Madsen</t>
  </si>
  <si>
    <t>info@tradium.dk</t>
  </si>
  <si>
    <t>607405</t>
  </si>
  <si>
    <t>EUC Lillebælt</t>
  </si>
  <si>
    <t>Fredericia Kommune</t>
  </si>
  <si>
    <t>Lars Middelboe</t>
  </si>
  <si>
    <t>info@eucl.dk</t>
  </si>
  <si>
    <t>Vi har kun kursister (voksne)</t>
  </si>
  <si>
    <t>461420</t>
  </si>
  <si>
    <t>AMU-Fyn</t>
  </si>
  <si>
    <t>Lars Thore Jensen</t>
  </si>
  <si>
    <t>amu-fyn@amu-fyn.dk</t>
  </si>
  <si>
    <t>Vores værdigrundlag og ordensreglement indeholde til sammen alle de elementer vi ville inddrage i en egentlig strategi. Vi har et klart og tydeligt antimobnings-kodeks. Dette formidles for eleverne ved alle mulige lejligheder, og vi reagerer promte, hvis der er optræk til mobning eller får underretning om, at det er sket.</t>
  </si>
  <si>
    <t>At vi ikke har en egentlig strategi for området, opfatter vi ikke som en hæmsko for arbejdet mod mobning - det ligger implicit i alt hvad vi foretager os.</t>
  </si>
  <si>
    <t>807010</t>
  </si>
  <si>
    <t>Dronninglund Gymnasium</t>
  </si>
  <si>
    <t>Brønderslev Kommune</t>
  </si>
  <si>
    <t>Lars Nørgaard Jørgensen</t>
  </si>
  <si>
    <t>dg@drlund-gym.dk</t>
  </si>
  <si>
    <t>265414</t>
  </si>
  <si>
    <t>AMU JUUL</t>
  </si>
  <si>
    <t>Private udbydere af AMU og EUD</t>
  </si>
  <si>
    <t>Roskilde Kommune</t>
  </si>
  <si>
    <t>Lejf Juul</t>
  </si>
  <si>
    <t>info@amujuul.dk</t>
  </si>
  <si>
    <t>Vi har en løbende involvering af eleverne i evaluering af undervisningsmiljøet.
I den årlige trivselsundersøgelse behandler klasselærer med hver klasse om det sociale miljø i klassen, ETU udvalg bearbejder resultater om læringsmiljøet. Der opstilles indsatser (skriftlige) som der arbejdes med i det kommende skoleår.
Vi har udvalg hvor elevrepræsentanter med til at evaluere fysiske undervisningsmiljø og deltager f.eks. i indretning i klasselokaler og fællesområder og deltager i indkøb af nye møbler, borde mm.  
Vi har ikke samlet det i en rapport, men beslutninger om indsatser beskrives i de forskelle deludvalg.</t>
  </si>
  <si>
    <t>Vi bruger ikke begrebet, men arbejder med at der er elevrepræsentanter i alle skolens udvalg og italesætter vigtigheden af at eleverne bidrager til skolens undervisningsmiljø ved at sidde i disse udvalg. Elevrådet inddrages og indgår i arbejdet med at sikre et godt undervisningsmiljø.</t>
  </si>
  <si>
    <t>320003</t>
  </si>
  <si>
    <t>Midtsjællands Gymnasium</t>
  </si>
  <si>
    <t>Faxe Kommune</t>
  </si>
  <si>
    <t>Lene Eilertsen</t>
  </si>
  <si>
    <t>kontor@msg-gym.dk</t>
  </si>
  <si>
    <t>På skolens hjemmeside findes hele antimobbestrategien, hvor både formål, værdibaseret regelsæt, definition ad mobning, forebyggelse, håndtering af mobning, handleplan, foranstaltninger der sættes i værk med det samme og beskrivelse af elementer der kan være i handleplanen, deling af krænkende materiale, sanktioner og klagemuligheder.</t>
  </si>
  <si>
    <t>Undervisningsmiljørepræsentanterne vælges ad hoc på skoleperioderne, fordi vores elever veksler rigtig meget mellem skole og praktikforløb, derfor er det svært at skabe kontinuitet i gruppen af rep.</t>
  </si>
  <si>
    <t>787409</t>
  </si>
  <si>
    <t>Social- og Sundhedsskolen Skive-Thisted-Viborg</t>
  </si>
  <si>
    <t>Lene Dahlgaard, konst.</t>
  </si>
  <si>
    <t>skive@sosu-stv.dk</t>
  </si>
  <si>
    <t>561415</t>
  </si>
  <si>
    <t>Social- og Sundhedsskolen Esbjerg</t>
  </si>
  <si>
    <t>Lisbeth Nørgaard</t>
  </si>
  <si>
    <t>post@sosuesbjerg.dk</t>
  </si>
  <si>
    <t>Underviserne har behov for grundlæggende viden om hvilke krav der er til dokumentation, hvis en konflikt/moppesituation udvikler sig så langt, at det er nødvendigt at sanktionere eleven ift. skolens ordensreglement</t>
  </si>
  <si>
    <t>Der er på en række områder for stort overlap mellem elevtilfredshedsundersøgelse og undervisningsmiljøvurderingen.</t>
  </si>
  <si>
    <t>Ledelsen har ikke været bevidst om at elevernes ret til at vælge undervisningsmiljørepræsentanter, hvilket vi hurtigst muligt vil sørge for at formidle til vores elevråd</t>
  </si>
  <si>
    <t>851452</t>
  </si>
  <si>
    <t>SOSU Nord</t>
  </si>
  <si>
    <t>Aalborg Kommune</t>
  </si>
  <si>
    <t>Lene Kvist</t>
  </si>
  <si>
    <t>SOSUnord@SOSUnord.dk</t>
  </si>
  <si>
    <t>565301</t>
  </si>
  <si>
    <t>Grindsted Landbrugsskole</t>
  </si>
  <si>
    <t>Billund Kommune</t>
  </si>
  <si>
    <t>Lene Søholt Jacobsen</t>
  </si>
  <si>
    <t>grindls@grindls.dk</t>
  </si>
  <si>
    <t>319008</t>
  </si>
  <si>
    <t>Høng Gymnasium og HF</t>
  </si>
  <si>
    <t>Kalundborg Kommune</t>
  </si>
  <si>
    <t>Lise Houkjær</t>
  </si>
  <si>
    <t>hoeng.gymnasium@hoeng-gymhf.dk</t>
  </si>
  <si>
    <t>Ovenstående er kortlagt via den centrale elevtrivselsundersøgelse</t>
  </si>
  <si>
    <t>731022</t>
  </si>
  <si>
    <t>Randers Statsskole</t>
  </si>
  <si>
    <t>Lone Andersen</t>
  </si>
  <si>
    <t>adm@rs-gym.dk</t>
  </si>
  <si>
    <t>461050</t>
  </si>
  <si>
    <t>Odense Katedralskole</t>
  </si>
  <si>
    <t>Lone Bjørndal Thomsen</t>
  </si>
  <si>
    <t>post@odensekatedralskole.dk</t>
  </si>
  <si>
    <t>791017</t>
  </si>
  <si>
    <t>Viborg Gymnasium</t>
  </si>
  <si>
    <t>Lise Nygaard Markussen, konst.</t>
  </si>
  <si>
    <t>vghf@vghf.dk</t>
  </si>
  <si>
    <t>Vi gennemfører den obligatoriske undersøgelse</t>
  </si>
  <si>
    <t>751071</t>
  </si>
  <si>
    <t>Aarhus Katedralskole</t>
  </si>
  <si>
    <t>Lone Eibye Mikkelsen</t>
  </si>
  <si>
    <t>akat@akat.dk</t>
  </si>
  <si>
    <t>Vi ved en del og arbejder med det - men derfor kan vi godt blive klogere. Derfor har vi markeret, at vi gerne vil vide mere:)</t>
  </si>
  <si>
    <t>545008</t>
  </si>
  <si>
    <t>Aabenraa Statsskole</t>
  </si>
  <si>
    <t>Aabenraa Kommune</t>
  </si>
  <si>
    <t>Lone Lundorff Mailandt-Poulsen</t>
  </si>
  <si>
    <t>Aabenraa@Statsskole.dk</t>
  </si>
  <si>
    <t>..</t>
  </si>
  <si>
    <t>205007</t>
  </si>
  <si>
    <t>Birkerød Gymnasium HF IB &amp; Kostskole</t>
  </si>
  <si>
    <t>Rudersdal Kommune</t>
  </si>
  <si>
    <t>Lone Häckert, konst.</t>
  </si>
  <si>
    <t>mail@birke-gym.dk</t>
  </si>
  <si>
    <t>333013</t>
  </si>
  <si>
    <t>Slagelse Gymnasium</t>
  </si>
  <si>
    <t>Slagelse Kommune</t>
  </si>
  <si>
    <t>Lotte Büchert</t>
  </si>
  <si>
    <t>info@slagelse-gym.dk</t>
  </si>
  <si>
    <t>stole og borde</t>
  </si>
  <si>
    <t>DCUM aflyste desværre kurset for elever i indeværende skoleår, hvor elevrådet havde fået to repræsentanter UMR valgt</t>
  </si>
  <si>
    <t>751076</t>
  </si>
  <si>
    <t>Viby Gymnasium</t>
  </si>
  <si>
    <t>Lone Sandholdt Jacobsen</t>
  </si>
  <si>
    <t>mail@vibygym.dk</t>
  </si>
  <si>
    <t>101125</t>
  </si>
  <si>
    <t>Niels Steensens Gymnasium</t>
  </si>
  <si>
    <t>Københavns Kommune</t>
  </si>
  <si>
    <t>Louise Holte, konst.</t>
  </si>
  <si>
    <t>nsg@nsg.dk</t>
  </si>
  <si>
    <t>faglokaler, laboratorier og værksteder</t>
  </si>
  <si>
    <t>motivation, medbestemmelse, krænkelser indgår i ETU</t>
  </si>
  <si>
    <t>skolens UMV er en ren afdækning, handleplaner og elevinvolvering sker efterfølgende, på baggrund af afdækningen.</t>
  </si>
  <si>
    <t>545406</t>
  </si>
  <si>
    <t>Social- og Sundhedsskolen Syd</t>
  </si>
  <si>
    <t>Lotte Dalegaard Pedersen</t>
  </si>
  <si>
    <t>sosu@sosu-syd.dk</t>
  </si>
  <si>
    <t>219406</t>
  </si>
  <si>
    <t>Pharmakon</t>
  </si>
  <si>
    <t>Hillerød Kommune</t>
  </si>
  <si>
    <t>Lotte Fonnesbæk</t>
  </si>
  <si>
    <t>info@pharmakon.dk</t>
  </si>
  <si>
    <t>Vi afdækker det psykiske undervisningsmiljø på de nævnte parametre via den nationale årlige trivselsundersøgelse</t>
  </si>
  <si>
    <t>Vi har ikke været opmærksomme på det. Om eleverne er interesseret, vides ikke, men vi har stærkt elevråd som er gode til at samarbejde med os om alt.</t>
  </si>
  <si>
    <t>671014</t>
  </si>
  <si>
    <t>Struer Statsgymnasium</t>
  </si>
  <si>
    <t>Struer Kommune</t>
  </si>
  <si>
    <t>Mads Brinkmann Pedersen</t>
  </si>
  <si>
    <t>struer-statsgym@stgym.dk</t>
  </si>
  <si>
    <t>147415</t>
  </si>
  <si>
    <t>Diakonissestiftelsen</t>
  </si>
  <si>
    <t>Frederiksberg Kommune</t>
  </si>
  <si>
    <t>Louise Kristine Elmgaard Thiem</t>
  </si>
  <si>
    <t>sosu@diakonissen.dk</t>
  </si>
  <si>
    <t>elevrådet laver trivselstjek, så ordlyden er en anden</t>
  </si>
  <si>
    <t>101577</t>
  </si>
  <si>
    <t>Ørestad Gymnasium</t>
  </si>
  <si>
    <t>Mads Lyngby Skrubbetrang</t>
  </si>
  <si>
    <t>mail@adm.oegnet.dk</t>
  </si>
  <si>
    <t>Det er nyt med UVM-repræsentanter på skolen, hvorfor de endnu ikke indgår i skolens formelle fora. 
Vi går det således, at UVM-repræsentanterne ifm. dette års UMV-undersøgelse, er deltagende i hele processen, og at denne ligeledes anvendes som "uddannelse" af UMV-repræsentanterne</t>
  </si>
  <si>
    <t>731409</t>
  </si>
  <si>
    <t>Randers Social- og Sundhedsskole</t>
  </si>
  <si>
    <t>Maria Dyhrberg Rasmussen</t>
  </si>
  <si>
    <t>info@sosuranders.dk</t>
  </si>
  <si>
    <t>663007</t>
  </si>
  <si>
    <t>Ikast-Brande Gymnasium</t>
  </si>
  <si>
    <t>Ikast-Brande Kommune</t>
  </si>
  <si>
    <t>Marianne Dose Hvid</t>
  </si>
  <si>
    <t>ig@ikast-gym.dk</t>
  </si>
  <si>
    <t>Det har ikke været aktuelt at udarbejde en sådan.</t>
  </si>
  <si>
    <t>791411</t>
  </si>
  <si>
    <t>Medieskolerne, Viborg Mediecenter</t>
  </si>
  <si>
    <t>Mads Schmidt Haagensen</t>
  </si>
  <si>
    <t>mail@medieskolerne.dk</t>
  </si>
  <si>
    <t>147025</t>
  </si>
  <si>
    <t>Frederiksberg Gymnasium</t>
  </si>
  <si>
    <t>Maja Bødtcher-Hansen</t>
  </si>
  <si>
    <t>mail@frederiksberggymnasium.dk</t>
  </si>
  <si>
    <t>Vi har ikke nævnt at handleplanen skal være udført inden 10 dage, vi har skrevet at der gribes hurtigt ind.</t>
  </si>
  <si>
    <t>hvordan man håndterer ekskluderende adfærd, der ligger på grænsen til mobning</t>
  </si>
  <si>
    <t>viden om ekskluderende adfærd blandt unge (som forrige)</t>
  </si>
  <si>
    <t>den er bestemt et godt redskab, men vi skal have den tilpasset så fysisk og psykisk undervisningsmiljø bliver tydligere belyst</t>
  </si>
  <si>
    <t>760401</t>
  </si>
  <si>
    <t>UCRS</t>
  </si>
  <si>
    <t>Ringkøbing-Skjern Kommune</t>
  </si>
  <si>
    <t>Marianne Oksbjerre</t>
  </si>
  <si>
    <t>uc@ucrs.dk</t>
  </si>
  <si>
    <t>851057</t>
  </si>
  <si>
    <t>Aalborg City Gymnasium</t>
  </si>
  <si>
    <t>Studenterkurser</t>
  </si>
  <si>
    <t>Mette Bilstrup</t>
  </si>
  <si>
    <t>adm@aacg.dk</t>
  </si>
  <si>
    <t>Vi er ved at udvikle mange nye politikker. Antimobbestrategi er et af de områder, vi når i mål med i efteråret 2023. Vi arbejder målrettet med mange aspekter af trivsel og således også mobning.</t>
  </si>
  <si>
    <t>147037</t>
  </si>
  <si>
    <t>Frederiksberg HF-Kursus</t>
  </si>
  <si>
    <t>Marianne Leth Weile</t>
  </si>
  <si>
    <t>ma@frberg-hf.dk</t>
  </si>
  <si>
    <t>jeg opfatter mere antimobbestrategien som et instrument, hvis der opstår mobning. Forebyggelsen af mobning ligger i de mange andre tiltag, som sikrer sociale fællesskaber og god klasserumskultur</t>
  </si>
  <si>
    <t>gode redskaber til at ændre gruppeadfærd i klasser med elever som allerede kender hinanden for godt i forvejen og derfor tager disse "eksisterende" roller/konflikter med ind i de nye klasser. Det er ikke muligt at fordele eleverne på forskellige klasser, da de ønsker givne studieretninger og derfor ender de i samme klasse (igen)</t>
  </si>
  <si>
    <t>Som før - gode redskaber til at ændre gruppeadfærd i klasser med elever som allerede kender hinanden for godt i forvejen og derfor tager disse "eksisterende" roller med ind i de nye klasser.</t>
  </si>
  <si>
    <t>omklædningsforhold, wifi dækning, digitale tavlers funktion, service hos TAP/IT-gruppen, kantinen</t>
  </si>
  <si>
    <t>Eleverne udfylder ETU undersøgelsen hvert år, hvor alle disse emner/ting indgår akkurat som eleverne også min. en gang årligt evaluerer deres læreres undervisning skriftligt og anonymt, men det indgår ikke i undervisningsmiljøvurderingen</t>
  </si>
  <si>
    <t>opfølgning på undersøgelserne står ikke i disse, men indgår i de planlagte indsatsområder, som drøftes og besluttes på bestyrelsesmøderne i marts. Derfor svarede jeg nej til at de (konklusioner og handlingsplaner) står i undervisningsmiljøundersøgelsen. Det gør de ikke, men de fremgår et andet sted.</t>
  </si>
  <si>
    <t>rektor og uddannelsesleder holder løbende møder med vores to undervisningsmiljørepræsentanter (de to elever og vi bærer så ønsker m.m. videre til skolens arbejdsmiljørep. og på SU-møder</t>
  </si>
  <si>
    <t>147024</t>
  </si>
  <si>
    <t>Falkonergårdens Gymnasium og HF-Kursus</t>
  </si>
  <si>
    <t>Marianne Munch Svendsen</t>
  </si>
  <si>
    <t>falko@falko.dk</t>
  </si>
  <si>
    <t>185012</t>
  </si>
  <si>
    <t>Tårnby Gymnasium</t>
  </si>
  <si>
    <t>Tårnby Kommune</t>
  </si>
  <si>
    <t>Mette Ringsted</t>
  </si>
  <si>
    <t>tgy@tgy.dk</t>
  </si>
  <si>
    <t>253010</t>
  </si>
  <si>
    <t>Greve Gymnasium</t>
  </si>
  <si>
    <t>Greve Kommune</t>
  </si>
  <si>
    <t>Mette Trangbæk Hammer</t>
  </si>
  <si>
    <t>greve-gym@greve-gym.dk</t>
  </si>
  <si>
    <t>Bevidstheden om at den er der har betydning for såvel elever, som lærere.</t>
  </si>
  <si>
    <t>Digital mobning er svær, da det kan være ubevidst eksklusion, som bliver til digital mobning - udenfor skoletid</t>
  </si>
  <si>
    <t>Når jeg svarer 'ved ikke', skyldes det formuleringen af spørgsmålet. Det er på baggrund af undersøgelsen, vi kan lave en handleplan. Den genereres ikke pr. automatik.</t>
  </si>
  <si>
    <t>Vores elevråd er velfungerende og giver gode input til bl.a. undervisningsmiljøet - og laver også undersøgelser om samme på forskellig vis.</t>
  </si>
  <si>
    <t>173017</t>
  </si>
  <si>
    <t>Virum Gymnasium</t>
  </si>
  <si>
    <t>Lyngby-Taarbæk Kommune</t>
  </si>
  <si>
    <t>Mette Kynemund</t>
  </si>
  <si>
    <t>vg@edu.virum-gym.dk</t>
  </si>
  <si>
    <t>751069</t>
  </si>
  <si>
    <t>Århus Akademi</t>
  </si>
  <si>
    <t>Mette Lemann Skovsted Jespersen</t>
  </si>
  <si>
    <t>kontoret@AarhusAkademi.dk</t>
  </si>
  <si>
    <t>376402</t>
  </si>
  <si>
    <t>CELF - Center for erhv.rettede udd. Lolland-Falster</t>
  </si>
  <si>
    <t>Michael Bang</t>
  </si>
  <si>
    <t>celf@celf.dk</t>
  </si>
  <si>
    <t>851401</t>
  </si>
  <si>
    <t>TECHCOLLEGE</t>
  </si>
  <si>
    <t>Michael Johansson</t>
  </si>
  <si>
    <t>mail@techcollege.dk</t>
  </si>
  <si>
    <t>280941</t>
  </si>
  <si>
    <t>Zealand Business College</t>
  </si>
  <si>
    <t>Ringsted Kommune</t>
  </si>
  <si>
    <t>Michael Kaas Andersen</t>
  </si>
  <si>
    <t>zbc@zbc.dk</t>
  </si>
  <si>
    <t>169017</t>
  </si>
  <si>
    <t>Høje-Taastrup Gymnasium</t>
  </si>
  <si>
    <t>Høje-Taastrup Kommune</t>
  </si>
  <si>
    <t>Mogens Andersen</t>
  </si>
  <si>
    <t>htg@htg.dk</t>
  </si>
  <si>
    <t>657030</t>
  </si>
  <si>
    <t>Herning Gymnasium</t>
  </si>
  <si>
    <t>Herning Kommune</t>
  </si>
  <si>
    <t>Momme Mailund</t>
  </si>
  <si>
    <t>post@herning-gym.dk</t>
  </si>
  <si>
    <t>363010</t>
  </si>
  <si>
    <t>Maribo Gymnasium</t>
  </si>
  <si>
    <t>Lolland Kommune</t>
  </si>
  <si>
    <t>Michael Levy Bruus</t>
  </si>
  <si>
    <t>maribo.gymnasium@maribo-gym.dk</t>
  </si>
  <si>
    <t>760002</t>
  </si>
  <si>
    <t>Vestjysk Gymnasium Tarm</t>
  </si>
  <si>
    <t>Mikkjal Helmsdal</t>
  </si>
  <si>
    <t>vgt@vgt.dk</t>
  </si>
  <si>
    <t>281764</t>
  </si>
  <si>
    <t>Rudolf Steiner-Skolen i Odense (2023)</t>
  </si>
  <si>
    <t>Morten Birk Christiansen, konst</t>
  </si>
  <si>
    <t>kontoret@rss-odense.dk</t>
  </si>
  <si>
    <t>280957</t>
  </si>
  <si>
    <t>Rudolf Steiner-Skolen i Odense</t>
  </si>
  <si>
    <t>Morten Birk Christensen konst.</t>
  </si>
  <si>
    <t>Vi gør meget ud af at fokusere på dety kulturelle. Selvfølgelig har vi noget på skrift men på en lille skole, er der fokus på de daglige og nære relationer mellem ledelse-lærere og elever. Det er der fokus på.</t>
  </si>
  <si>
    <t>525008</t>
  </si>
  <si>
    <t>Sønderjyllands Gymnasium, Grundskole og Kostskole</t>
  </si>
  <si>
    <t>Tønder Kommune</t>
  </si>
  <si>
    <t>Morten Hansen Thorndal</t>
  </si>
  <si>
    <t>stuk@stuk.dk</t>
  </si>
  <si>
    <t>Link:
https://www.hansenberg.dk/media/562885/antimobbestrategi-hb-2018_28052018.pdf</t>
  </si>
  <si>
    <t>Indikatoren fysiske rammer fra ETU'en</t>
  </si>
  <si>
    <t>De fire indikatorer i ETU'en</t>
  </si>
  <si>
    <t>621401</t>
  </si>
  <si>
    <t>HANSENBERG</t>
  </si>
  <si>
    <t>Kolding Kommune</t>
  </si>
  <si>
    <t>Morten Kaj Hansen</t>
  </si>
  <si>
    <t>hansenberg@hansenberg.dk</t>
  </si>
  <si>
    <t>147401</t>
  </si>
  <si>
    <t>TEC, Technical Education Copenhagen</t>
  </si>
  <si>
    <t>Morten Emborg</t>
  </si>
  <si>
    <t>tec@tec.dk</t>
  </si>
  <si>
    <t>575402</t>
  </si>
  <si>
    <t>Vejen Business College</t>
  </si>
  <si>
    <t>Morten Kornerup-Bang</t>
  </si>
  <si>
    <t>vejenbc@vejenbc.dk</t>
  </si>
  <si>
    <t>Undersøgelsen laves årligt - det giver ringe grad for effektmåling - vi gør meget arbejde - og det giver ganske enkelt for lidt udbytte at lave undersøgelerne årligt (den udsendes af UVM og er pligtig -derfor er spørgsmålet derom også ireltevant)</t>
  </si>
  <si>
    <t>821015</t>
  </si>
  <si>
    <t>Hjørring Gymnasium/STX og HF</t>
  </si>
  <si>
    <t>Hjørring Kommune</t>
  </si>
  <si>
    <t>Elsebeth Gabel Austin</t>
  </si>
  <si>
    <t>adm@hj-gym.dk</t>
  </si>
  <si>
    <t>Primo 2023 har vi taget vores antimobbestrategi op til revurdering og opdatering. Arbejdet forventes færdiggjort i  ultimo 2023.</t>
  </si>
  <si>
    <t>Hver klasse har valgt en elevrådsrepræsentant hvor emner omkring undervisningsmiljøet bliver taget op i elevrådet</t>
  </si>
  <si>
    <t>615300</t>
  </si>
  <si>
    <t>Bygholm Landbrugsskole</t>
  </si>
  <si>
    <t>Horsens Kommune</t>
  </si>
  <si>
    <t>Erik Kallehave Kristensen</t>
  </si>
  <si>
    <t>info@bygholm.dk</t>
  </si>
  <si>
    <t>Vi har ikke en antimobbestrategi. Emnet behandles i skolens generelle ordensreglement og italesættes ofte ift. at sikre høj trivsel på skolen.</t>
  </si>
  <si>
    <t>Er det et krav?</t>
  </si>
  <si>
    <t>831401</t>
  </si>
  <si>
    <t>Nordjyllands Landbrugsskole</t>
  </si>
  <si>
    <t>Erik Poulstrup</t>
  </si>
  <si>
    <t>njylls@njylls.dk</t>
  </si>
  <si>
    <t>151412</t>
  </si>
  <si>
    <t>UCplus A/S</t>
  </si>
  <si>
    <t>Private</t>
  </si>
  <si>
    <t>Ballerup Kommune</t>
  </si>
  <si>
    <t>mail@ucplus.dk</t>
  </si>
  <si>
    <t>159028</t>
  </si>
  <si>
    <t>Gladsaxe Gymnasium</t>
  </si>
  <si>
    <t>Gladsaxe Kommune</t>
  </si>
  <si>
    <t>Eva Krarup Steensen</t>
  </si>
  <si>
    <t>post@gladgym.dk</t>
  </si>
  <si>
    <t>561027</t>
  </si>
  <si>
    <t>Esbjerg Gymnasium</t>
  </si>
  <si>
    <t>Erling Petersson</t>
  </si>
  <si>
    <t>esbjerg.gymnasium@egonline.dk</t>
  </si>
  <si>
    <t>537401</t>
  </si>
  <si>
    <t>EUC Syd</t>
  </si>
  <si>
    <t>Sønderborg Kommune</t>
  </si>
  <si>
    <t>Finn Karlsen</t>
  </si>
  <si>
    <t>eucsyd@eucsyd.dk</t>
  </si>
  <si>
    <t>Meget korte og spredte elevhold, få elever</t>
  </si>
  <si>
    <t>561413</t>
  </si>
  <si>
    <t>AMU-Vest</t>
  </si>
  <si>
    <t>Eva Lundgren</t>
  </si>
  <si>
    <t>inst@amu-vest.dk</t>
  </si>
  <si>
    <t>281397</t>
  </si>
  <si>
    <t>Horsens Gymnasium &amp; HF</t>
  </si>
  <si>
    <t>Flemming Steen Jensen</t>
  </si>
  <si>
    <t>hs@hs-gym.dk</t>
  </si>
  <si>
    <t>Det har ikke været aktuelt. Eleverne sidder i Fællesudvalget, hvor vi diskuterer undervisningsmiljø og meget andet i relation til dagligdagen og undervisningen.</t>
  </si>
  <si>
    <t>573010</t>
  </si>
  <si>
    <t>Varde Gymnasium</t>
  </si>
  <si>
    <t>Varde Kommune</t>
  </si>
  <si>
    <t>Finn Olsen</t>
  </si>
  <si>
    <t>post@vardegymnasium.dk</t>
  </si>
  <si>
    <t>Gennemføres i september 2023</t>
  </si>
  <si>
    <t>281219</t>
  </si>
  <si>
    <t>U/NORD</t>
  </si>
  <si>
    <t>Flemming Zachariasen</t>
  </si>
  <si>
    <t>info@unord.dk</t>
  </si>
  <si>
    <t>Vi har elever, som sammen med en leder står for undervisningsmiljøvurderingen - vi kalder dem blot ikke undervisningsmiljørepræsentanter</t>
  </si>
  <si>
    <t>751075</t>
  </si>
  <si>
    <t>Risskov gymnasium</t>
  </si>
  <si>
    <t>Gitte Horsbøl</t>
  </si>
  <si>
    <t>adm@risskov-gym.dk</t>
  </si>
  <si>
    <t>vedr. effekten af en antimobbestrategi: en antimobbestrategi har i sig selv ingen betydning. den får først betydning, når den leves. Det væsentligste er derfor i al virke at have fokus på forebyggelse af mobning og handle på, når det sker.</t>
  </si>
  <si>
    <t>281399</t>
  </si>
  <si>
    <t>Aarhus Business College</t>
  </si>
  <si>
    <t>Gitte Nørgaard</t>
  </si>
  <si>
    <t>aabc@aabc.dk</t>
  </si>
  <si>
    <t>Vi har retningslinjer i vores kvalitets-årshjul for, hvem og hvordan der følges op på undervisningsmiljøvurderingen. Men hvis ikke resultatet giver anledning til nye indsatser, så udarbejdes der ikke en specifik handlingsplan.
Foruden undervisningsmiljøvurderingen og ETU gennemfører vi undervisningsevalueringer, som indeholder lærer-elev-relationer, feedback mm. (nogle af de emner, som I her nævner under det psykiske undervisningsmiljø). Der følges systematisk op på undervisningsevalueringerne både lærer/elev og lærer/leder.</t>
  </si>
  <si>
    <t>Det er ved at være længe siden, vi på ledelsesniveau har talt om, at der blandt eleverne skulle vælges UMR. Og på EUD er det vanskeligt at fastholde disse på grund af skift mellem læreplads og skole.
Vi gennemfører undervisningsmiljøundersøgelse til næste forår. Her vil vi tage det op igen.</t>
  </si>
  <si>
    <t>461305</t>
  </si>
  <si>
    <t>Kold College</t>
  </si>
  <si>
    <t>Gitte Bargholt</t>
  </si>
  <si>
    <t>koldcollege@koldcollege.dk</t>
  </si>
  <si>
    <t>101115</t>
  </si>
  <si>
    <t>Rysensteen Gymnasium</t>
  </si>
  <si>
    <t>Gitte Harding Transbøl</t>
  </si>
  <si>
    <t>mail@rysensteen.dk</t>
  </si>
  <si>
    <t>del af ETU</t>
  </si>
  <si>
    <t>drøftes i fælles elevråd</t>
  </si>
  <si>
    <t>461449</t>
  </si>
  <si>
    <t>Social- og Sundhedsskolen Fyn</t>
  </si>
  <si>
    <t>Gunna Funder Hansen</t>
  </si>
  <si>
    <t>sosufyn@sosufyn.dk</t>
  </si>
  <si>
    <t>631022</t>
  </si>
  <si>
    <t>Rosborg Gymnasium &amp; HF</t>
  </si>
  <si>
    <t>Hanne Hautop</t>
  </si>
  <si>
    <t>rosborg@rosborg-gym.dk</t>
  </si>
  <si>
    <t>373019</t>
  </si>
  <si>
    <t>Herlufsholm Skole og Gods</t>
  </si>
  <si>
    <t>Næstved Kommune</t>
  </si>
  <si>
    <t>rektorkontor@herlufsholm.dk</t>
  </si>
  <si>
    <t>281666</t>
  </si>
  <si>
    <t>Grindsted Gymnasie- &amp; Erhvervsskole</t>
  </si>
  <si>
    <t>Gitte Vest Barkholt</t>
  </si>
  <si>
    <t>kontakt@gges.dk</t>
  </si>
  <si>
    <t>707008</t>
  </si>
  <si>
    <t>Grenaa Gymnasium</t>
  </si>
  <si>
    <t>Norddjurs Kommune</t>
  </si>
  <si>
    <t>Helene Bendorff Kristensen</t>
  </si>
  <si>
    <t>gg@grenaa-gym.dk</t>
  </si>
  <si>
    <t>791016</t>
  </si>
  <si>
    <t>Viborg Katedralskole</t>
  </si>
  <si>
    <t>Helge Markussen</t>
  </si>
  <si>
    <t>vibkat@vibkat.dk</t>
  </si>
  <si>
    <t>Antimobbestrategien er et godt redskab, men i praksis er det undervisernes og ledelsens erfaring med klasserumsledelse og sociale forhold der skal virke med det samme. Som medarbejder på en ungdomsuddannelse skal man kunne agere uden en strategi på dette område.
Antimobbestrategien er blveet gennemlæst og vurderet i 2022</t>
  </si>
  <si>
    <t>Vi følger den nationale spørgeramme. Det er meget specifikke forhold der er nævnt her.</t>
  </si>
  <si>
    <t>Ny spørgeramme for 2023 analysen er under udarbejdelse.</t>
  </si>
  <si>
    <t>Vi har mange afdelinger. Spørgeskemaet gør det svært at svare præcist. Vi har 8 elevråd og ét hovedelevråd. Ikke alle afdelinger har UMR</t>
  </si>
  <si>
    <t>787410</t>
  </si>
  <si>
    <t>EUC Nordvest</t>
  </si>
  <si>
    <t>Thisted Kommune</t>
  </si>
  <si>
    <t>Hans Chr. Jeppesen</t>
  </si>
  <si>
    <t>euc@eucnordvest.dk</t>
  </si>
  <si>
    <t>Vi er underlagt lovgivning for SH</t>
  </si>
  <si>
    <t>SH</t>
  </si>
  <si>
    <t>961001</t>
  </si>
  <si>
    <t>Duborg-Skolen</t>
  </si>
  <si>
    <t>Andre (Grønland, Færøerne og Tyskland)</t>
  </si>
  <si>
    <t>Uden for kommunal inddeling (Færøerne og Grønland)</t>
  </si>
  <si>
    <t>Uden for regional inddeling (Færøerne og Grønland)</t>
  </si>
  <si>
    <t>Heino Aggedam</t>
  </si>
  <si>
    <t>duborg-skolen@skoleforeningen.org</t>
  </si>
  <si>
    <t>Det er vigtigere at man oplyser om og sagsbehandler på mobning, end det er at have (endnu) en politik på et lille delområde af gymnasiets arbejde for generel trivsel.</t>
  </si>
  <si>
    <t>Svaret ‘ved ikke’ om mobning skyldes, at arbejdet med mobning i høj grad håndteres i klasserne. Lærerne tager i samarbejde med studievejlederne langt de fleste konflikter i opløbet og inden det bliver til mobning. Vi har ingen eller få mobningssager, der har nået ledelsesniveau.</t>
  </si>
  <si>
    <t>Vi har brugt jeres standard og tilpasset vores forhold. Dermed har vi fx også gruppearbejde, møbler og arbejdsstilling</t>
  </si>
  <si>
    <t>Det kortlægger vi i ETU og MTU samt APV</t>
  </si>
  <si>
    <t>217017</t>
  </si>
  <si>
    <t>Espergærde Gymnasium og HF</t>
  </si>
  <si>
    <t>Helsingør Kommune</t>
  </si>
  <si>
    <t>Henrik Boberg Bæch</t>
  </si>
  <si>
    <t>eg@eg-gym.dk</t>
  </si>
  <si>
    <t>157028</t>
  </si>
  <si>
    <t>Gentofte HF</t>
  </si>
  <si>
    <t>Gentofte Kommune</t>
  </si>
  <si>
    <t>Henrik Cornelius</t>
  </si>
  <si>
    <t>ghf@ghf.dk</t>
  </si>
  <si>
    <t>Vores antimobning som AMU skole ligger i virkslomhedens personalehåndbog og omhandler generelt upassende adfærd og at vi måler og agerer på det i vores trivsel. 
Vi har ingen børn og faste klasser kun enkeltstående AMU kurser. Hvorfor mobning ikke er noget stort problem.
Svarene i denne analyse er derfor ud fra vores virksomheds arbejde med god opførsel.</t>
  </si>
  <si>
    <t>Ingen yderligere kommentarer</t>
  </si>
  <si>
    <t>Vores er en del af APV som gennemføres hvert 3. år</t>
  </si>
  <si>
    <t>Vores vurdering indgår som en del af vores APV.</t>
  </si>
  <si>
    <t>Det giver ikke mening for en skole der kun har AMU kursister</t>
  </si>
  <si>
    <t>Som AMU skole kommer de flere kun 1-3 dage så det giver ikke mening at have en repræsentant.
Vi evaluerer alle kurser og tilretter løbende hvor nødvendigt. Uanset om det er fagligt, socialt, eller de fysiske forhold</t>
  </si>
  <si>
    <t>167403</t>
  </si>
  <si>
    <t>Dansk Brand og sikringsteknisk Institut (NUSA)</t>
  </si>
  <si>
    <t>Hvidovre Kommune</t>
  </si>
  <si>
    <t>Helle Lindholm Mikkelsen</t>
  </si>
  <si>
    <t>dbi@brandogsikring.dk</t>
  </si>
  <si>
    <t>449010</t>
  </si>
  <si>
    <t>Nyborg Gymnasium</t>
  </si>
  <si>
    <t>Nyborg Kommune</t>
  </si>
  <si>
    <t>Henrik Vestergaard Stokholm</t>
  </si>
  <si>
    <t>post@nyborg-gym.dk</t>
  </si>
  <si>
    <t>Vi har en Trivselsstrategi i stedet.</t>
  </si>
  <si>
    <t>Vi har generel stor fokus på trivsel herunder hvad der skal til for at undgå mobning</t>
  </si>
  <si>
    <t>Vi har planlagt en undersøgelse i dette efterår</t>
  </si>
  <si>
    <t>657412</t>
  </si>
  <si>
    <t>Social- og Sundhedsskolen Midt- og Vestjylland</t>
  </si>
  <si>
    <t>Inge Dolmer</t>
  </si>
  <si>
    <t>info@sosumv.dk</t>
  </si>
  <si>
    <t>265021</t>
  </si>
  <si>
    <t>Roskilde Gymnasium</t>
  </si>
  <si>
    <t>Henrik Nevers</t>
  </si>
  <si>
    <t>mail@roskilde-gym.dk</t>
  </si>
  <si>
    <t>Forskelligt fra afdeling til afdeling</t>
  </si>
  <si>
    <t>Følger ETU</t>
  </si>
  <si>
    <t>280951</t>
  </si>
  <si>
    <t>College360</t>
  </si>
  <si>
    <t>Silkeborg Kommune</t>
  </si>
  <si>
    <t>Henrik Toft</t>
  </si>
  <si>
    <t>info@college360.dk</t>
  </si>
  <si>
    <t>Nogle af emnerne er afdækket i elevtrivselsundersøgelsen for at undgå at eleverne svarer på samme spørgsmål i flere undersøgelser</t>
  </si>
  <si>
    <t>Da der der er sammenfald mellem spørgsmål i elevtrivselsundersøgelserne, som er også er obligatoriske på ungdomsuddannelserne, og undervisningsmiljøundersøgelsen, går disse to undersøgelser hånd i hånd. Vi har derfor i det opfølgende arbejde med elevtrivselsundersøgelserne indirekte arbejde med undervisningsmiljøvurderingerne.</t>
  </si>
  <si>
    <t>Vi har ikke være opmærksomme på denne funktion</t>
  </si>
  <si>
    <t>400408</t>
  </si>
  <si>
    <t>Campus Bornholm</t>
  </si>
  <si>
    <t>Bornholms Regionskommune</t>
  </si>
  <si>
    <t>Inge Prip</t>
  </si>
  <si>
    <t>post@cabh.dk</t>
  </si>
  <si>
    <t>Vi har haft nogle få problemer med ekstern stalking og har involveret SSP</t>
  </si>
  <si>
    <t>Kostskole miljø</t>
  </si>
  <si>
    <t>Det er vigtigt der er mange andre indsatser end en undersøgelse hvert 3. år</t>
  </si>
  <si>
    <t>Elevrådet bliver involveret i arbejdet, eller vælger andre elever til det</t>
  </si>
  <si>
    <t>667016</t>
  </si>
  <si>
    <t>Det Kristne Gymnasium</t>
  </si>
  <si>
    <t>Jacob Daniel Leinum</t>
  </si>
  <si>
    <t>kontor@kristne-gym.dk</t>
  </si>
  <si>
    <t>Vi har med ikke med ungdomsuddannelser at gøre, udelukkende med korte arbejdsmarkedskurser for voksne.</t>
  </si>
  <si>
    <t>Ved ikke hvad det er og om vi er forpligtet til at have det.</t>
  </si>
  <si>
    <t>Vi har ikke årselever</t>
  </si>
  <si>
    <t>281350</t>
  </si>
  <si>
    <t>Edutasia ApS - Nyledige</t>
  </si>
  <si>
    <t>Jacob Fuglsang</t>
  </si>
  <si>
    <t>mv@edutasia.dk</t>
  </si>
  <si>
    <t>607410</t>
  </si>
  <si>
    <t>Social- og Sundhedsskolen Fredericia-Vejle-Horsens</t>
  </si>
  <si>
    <t>Jacob Bro</t>
  </si>
  <si>
    <t>sos@sosufvh.dk</t>
  </si>
  <si>
    <t>397009</t>
  </si>
  <si>
    <t>Vordingborg Gymnasium &amp; HF</t>
  </si>
  <si>
    <t>Vordingborg Kommune</t>
  </si>
  <si>
    <t>Jakob Stubgaard, rektor</t>
  </si>
  <si>
    <t>kontor@vordingborg-gym.dk</t>
  </si>
  <si>
    <t>På et alment gymnasium handler det meget mere om dannelsen af respekt for hinanden end det handler om handleplaner mod mobning. Vi skal forberede eleverne ind i den voksne verden hvor man skal kunne kommunikere tydeligt og hvor man skal lære at sige fra. Det har mange facetter, men det handler alt sammen om respektfuldt samvær. Det kan trænes og det gør vi så på en række forskellige områder. Generelt har vi meget få problemer med mobning, mens vi omvendt har betydelige og nok stigende udfordringer med det at unge trækker sig fra fællesskaber, ikke fordi de som sådan mobbes ud, men fordi de har så frygteligt svært ved at følge med i det store fællesskabs hastighedskultur. Det er en samfundsting, men det er den virkelige udfordring.</t>
  </si>
  <si>
    <t>Vi har ikke haft mobbesager. Men vi har selvfølgelig en gruppe elever der føler sig udenfor fællesskabet eller som selv synes at fællesskabet ikke er værd at være sammen med - uagtet at det nok er det de allermest drømmer om. Så jeg har klart svaret alt for kategorisk på de foregående spørgsmål, men som man spørger får man som bekendt svar :)</t>
  </si>
  <si>
    <t>Som sagt er vi et alment gymnasium. En ungdomsuddannelse hvor langt over halvdelen af skolens elever er over 18 år og hvor samarbejdet med forældrene er småt. Det betyder at vi bruger voksne regler. Det betyder fx at hvis vi har en elev der ved en privat fest er blevet forulempet af en anden elev - så anbefaler vi politianmeldelse i stedet for at forsøge med en intern mægling. Generelt har vi de senere år ikke haft nogen sager om mobning. Vi har en skole-drøftelse om hierarki 3g-2g-1g, hierarki mellem de "svære" studieretninger og de "lette" studieretninger osv. Men det er efter vores mening noget helt andet, som dog også handler om respekten for hinanden. Og det sidste - respekt for hinanden - det arbejder vi ret meget med.</t>
  </si>
  <si>
    <t>Vi har en stærk tradition for samarbejde på tværs af skolen. Vi drøfter løbende alle mulige forhold - fysisk, psykisk, fællesskabsforhold, samarbejde mellem elever og personale etc. Så det at lave disse undersøgelser er til tider sådan lidt at løbe åbne døre ind.</t>
  </si>
  <si>
    <t>Vi har et samlet samarbejdsudvalg hvor arbejdsmiljøet er inkorporeret. Eleverne har to undervisningsmiljørepræsentanter med i udvalget. De er udpeget af elevrådet. Eleverne har fx opgaven (med hjælp fra en lærer) at finde ud af hvordan vi skal undersøge det fysiske undervisningsmiljø. På det sundhedsmæssig og trivselsmæssige bruger vi naturligvis den nationale undersøgelse.</t>
  </si>
  <si>
    <t>745007</t>
  </si>
  <si>
    <t>Skanderborg Gymnasium</t>
  </si>
  <si>
    <t>Skanderborg Kommune</t>
  </si>
  <si>
    <t>Jakob Thulesen Dahl</t>
  </si>
  <si>
    <t>post@skanderborg-gym.dk</t>
  </si>
  <si>
    <t>280958</t>
  </si>
  <si>
    <t>Michael Skolen Rudolf Steiner i Hjortespring</t>
  </si>
  <si>
    <t>Jacob Klevin Nielsen</t>
  </si>
  <si>
    <t>mail@michaelskolen.dk</t>
  </si>
  <si>
    <t>Det ligger tydeligt i vores værdigrundlag og kultur at mobning ikke må finde sted</t>
  </si>
  <si>
    <t>751444</t>
  </si>
  <si>
    <t>Diakonhøjskolen, Social- og Sundhedsudd.</t>
  </si>
  <si>
    <t>Jacob Zakarias Eyermann</t>
  </si>
  <si>
    <t>info@diakonhojskolen.dk</t>
  </si>
  <si>
    <t>541008</t>
  </si>
  <si>
    <t>Tønder Gymnasium</t>
  </si>
  <si>
    <t>Jens Gade</t>
  </si>
  <si>
    <t>tghf@toender-gym.dk</t>
  </si>
  <si>
    <t>Skolen har nedsat et særligt udvalg, som arbejder med de fysiske rammer omkring undervisningen, her sidder pedeller, ledere, kantine, rengøring, elever mv. 
Undervisningens indhold og tilrettelæggelse, samt det "psykiske" undervisningsmiljø behandles primært gennem elevrådet.</t>
  </si>
  <si>
    <t>621402</t>
  </si>
  <si>
    <t>IBC International Business College</t>
  </si>
  <si>
    <t>Jens Gamauf Madsen</t>
  </si>
  <si>
    <t>ibc@ibc.dk</t>
  </si>
  <si>
    <t>163010</t>
  </si>
  <si>
    <t>Herlev Gymnasium og HF</t>
  </si>
  <si>
    <t>Herlev Kommune</t>
  </si>
  <si>
    <t>Jan Vistisen</t>
  </si>
  <si>
    <t>hg@herlev-gym.dk</t>
  </si>
  <si>
    <t>Vi har oprettet et inklusions- og diversitetsudvalg, som skal udarbejde en politik for positivt samvær, som også skal indeholde vores antimobbestrategi.</t>
  </si>
  <si>
    <t>101120</t>
  </si>
  <si>
    <t>Nørre Gymnasium</t>
  </si>
  <si>
    <t>Jens Boe Nielsen</t>
  </si>
  <si>
    <t>ng@norreg.dk</t>
  </si>
  <si>
    <t>Vedr. spørgsmål om digital mobning: Vi har svaret, at vi ikke har en beskrivelse og handling. Det er kort nævnt i antimobbestrategien til vores elever, men uddybet i vejledningen til medarbejdere. Vedr. elevens personlighed og familieforhold. Da vi er en erhvervsskole med primært unge og voksne er det ikke noget vi beskriver. Men i vores grundforælling beskriver vi at der er plads til at være forskellig.</t>
  </si>
  <si>
    <t>Eleverne har brugt DCUMs skema til vurdering</t>
  </si>
  <si>
    <t>Relationer elev-elev</t>
  </si>
  <si>
    <t>Vi har løbende justeringer på undervisningsmiljøet</t>
  </si>
  <si>
    <t>Undervisningsmiljøet har plads på elevrådsmøder, hvor den lokale ledelse deltager. Der er på den måde plads til indflydelse og samarbejde vedr. undervisningsmiljøet.</t>
  </si>
  <si>
    <t>281074</t>
  </si>
  <si>
    <t>SOSU H</t>
  </si>
  <si>
    <t>Jeppe Rosengård Poulsen</t>
  </si>
  <si>
    <t>sosuh@sosuh.dk</t>
  </si>
  <si>
    <t>Vi har en trivselspolitik, hvor mobning indgår</t>
  </si>
  <si>
    <t>Vi har en  egen evaluering af vores undervisning miljø, der foretages 2 gange om året</t>
  </si>
  <si>
    <t>709401</t>
  </si>
  <si>
    <t>Den Jyske Håndværkerskole</t>
  </si>
  <si>
    <t>Favrskov Kommune</t>
  </si>
  <si>
    <t>Jesper Kofoed Petersen</t>
  </si>
  <si>
    <t>djh@djhhadsten.dk</t>
  </si>
  <si>
    <t>Jeg synes i mobbing sager, skal der afgøres fra sag til sag og der ligger forskellige personenkonstellationer og årsag til bunden. Derfor er vores (nedskrvet) antimobbingstrategie mere generelt.</t>
  </si>
  <si>
    <t>Vi har en øje om æstetik generelt, men har ikke beskrevet toilet ... i detajle., rengøring...</t>
  </si>
  <si>
    <t>545007</t>
  </si>
  <si>
    <t>Deutsches Gymnasium Für Nordschleswig</t>
  </si>
  <si>
    <t>Jens Mittag</t>
  </si>
  <si>
    <t>rektor@deutschesgym.dk</t>
  </si>
  <si>
    <t>461301</t>
  </si>
  <si>
    <t>Dalum Landbrugsskole</t>
  </si>
  <si>
    <t>Jens Munk Kruse</t>
  </si>
  <si>
    <t>dalumls@dalumls.dk</t>
  </si>
  <si>
    <t>Vi er ikke en skole, men en kostafdeling. Vi forholder os til mobning. Der er pædagogisk personale når her er elever, om eftermiddagen og om aftenen. 
Sker der mobning, er det en af opgaverne det pædagogiske personale tager sig af.</t>
  </si>
  <si>
    <t>Vi er ikke en skole men en kostafdeling. 
Vi har ingen undervisning!</t>
  </si>
  <si>
    <t>Vi har ingen undervisning.</t>
  </si>
  <si>
    <t>101571</t>
  </si>
  <si>
    <t>Håndværker-Skolehjemmet i København</t>
  </si>
  <si>
    <t>Jette Due Bjerre</t>
  </si>
  <si>
    <t>hskhjem@hskhjem.dk</t>
  </si>
  <si>
    <t>479017</t>
  </si>
  <si>
    <t>Svendborg Gymnasium</t>
  </si>
  <si>
    <t>Jesper Vildbrad</t>
  </si>
  <si>
    <t>post@svendborg-gym.dk</t>
  </si>
  <si>
    <t>der er flere handlinger der bidrager i synergi</t>
  </si>
  <si>
    <t>265416</t>
  </si>
  <si>
    <t>Roskilde Tekniske Skole</t>
  </si>
  <si>
    <t>Jesper Østrup</t>
  </si>
  <si>
    <t>rts@rts.dk</t>
  </si>
  <si>
    <t>Vi følger op på undersøgelsen mindst én gang årligt, men foretager kun undersøgelsen hvert 3. år (med mindre andet viser sig nødvendigt)</t>
  </si>
  <si>
    <t>861013</t>
  </si>
  <si>
    <t>Vesthimmerlands Gymnasium og HF</t>
  </si>
  <si>
    <t>Vesthimmerlands Kommune</t>
  </si>
  <si>
    <t>Jette Rygaard Poulsen</t>
  </si>
  <si>
    <t>adm@vhim-gym.dk</t>
  </si>
  <si>
    <t>373401</t>
  </si>
  <si>
    <t>EUC Sjælland</t>
  </si>
  <si>
    <t>John Norman</t>
  </si>
  <si>
    <t>eucsj@eucsj.dk</t>
  </si>
  <si>
    <t>Dette kortlægges i elevernes ETU, hvor ministeriet laver rammerne</t>
  </si>
  <si>
    <t>627007</t>
  </si>
  <si>
    <t>Tørring Gymnasium</t>
  </si>
  <si>
    <t>Johannes Grønager</t>
  </si>
  <si>
    <t>adm@toerring-gym.dk</t>
  </si>
  <si>
    <t>Opgaven fordeles mellem elevrådsformandskab og elevvalgte bestyrelsesmedlemmer</t>
  </si>
  <si>
    <t>709006</t>
  </si>
  <si>
    <t>Favrskov Gymnasium</t>
  </si>
  <si>
    <t>Jørgen Christiansen</t>
  </si>
  <si>
    <t>gymnasiet@favrskov-gym.dk</t>
  </si>
  <si>
    <t>265403</t>
  </si>
  <si>
    <t>Roskilde Handelsskole</t>
  </si>
  <si>
    <t>Jørgen Sloth</t>
  </si>
  <si>
    <t>rhs@rhs.dk</t>
  </si>
  <si>
    <t>Jeg glæder mig over, at vi ikke har mange sager omkring mobning, hverken af "alm. karakter eller digital karakter, men jeg e rigtig tilfreds med strategien, og de værktøjer den giver, når der opstår en situation.</t>
  </si>
  <si>
    <t>værktøjer og udstyr</t>
  </si>
  <si>
    <t>Disse forhold er kortlægges i skolens årlige elevtrivselsundersøgelse - ikke i undervisningsmiljøvurderingen.</t>
  </si>
  <si>
    <t>211010</t>
  </si>
  <si>
    <t>Frederiksværk Gymnasium og HF</t>
  </si>
  <si>
    <t>Halsnæs Kommune</t>
  </si>
  <si>
    <t>Johnny Simonsen</t>
  </si>
  <si>
    <t>post@fvgh.dk</t>
  </si>
  <si>
    <t>265022</t>
  </si>
  <si>
    <t>Himmelev Gymnasium</t>
  </si>
  <si>
    <t>Johnny Vinkel</t>
  </si>
  <si>
    <t>himgym@himgym.dk</t>
  </si>
  <si>
    <t>Undersøgelsen er udfordrende at svare på, grundet få EUD elever, og passer derfor ikke til vores uddannelsesinstitution.</t>
  </si>
  <si>
    <t>Det har været udfordrende at svare på, da vi er et AMU center med 1 EUD uddannelse, hvor vi uddanner til buschauffører, det stiller krav om hvor gamle vores EUD elever er.</t>
  </si>
  <si>
    <t>280922</t>
  </si>
  <si>
    <t>UCplus A/S, Dansk - Hasselager</t>
  </si>
  <si>
    <t>Karen Poulsen</t>
  </si>
  <si>
    <t>kp@ucplus.dk</t>
  </si>
  <si>
    <t>147043</t>
  </si>
  <si>
    <t>Prins Henriks Skole, Lycee Francais De Copenhague</t>
  </si>
  <si>
    <t>Karine Vittaz</t>
  </si>
  <si>
    <t>lfph@lfph.dk</t>
  </si>
  <si>
    <t>280956</t>
  </si>
  <si>
    <t>Rudolf Steiner-Skolen i Århus</t>
  </si>
  <si>
    <t>Jørn Bendixen</t>
  </si>
  <si>
    <t>kontor@rssaarhus.dk</t>
  </si>
  <si>
    <t>Vi kalder det trivsel. Vi har trivselsvejleder og Socialrådgiver ansat.
Vi tolerere ikke mobning</t>
  </si>
  <si>
    <t>Skolen er lykkedes med at sætte ind, have fokus på emnet. Vi er en lille skole med kostskole. Dette giver os unikke muligheder. Vi har alle aften og nattevagter. Dette sikre meget familiære forhold.</t>
  </si>
  <si>
    <t>Vi har ikke fået udfærdiget en egentlig undervisningsmiljø vurdering</t>
  </si>
  <si>
    <t>Vi har et meget aktivt elevråd, de mødes ugentlig. Trivsel i klasserne fylder meget. Vi holder ugentlig bomøder i elevernes bo afsnit, hvor hver opgang holder bomøder og laver regler og  aftaler, som bliver støttet af en lærer.</t>
  </si>
  <si>
    <t>557302</t>
  </si>
  <si>
    <t>Kjærgård Landbrugsskole</t>
  </si>
  <si>
    <t>Kaj Abrahamsen, forstander</t>
  </si>
  <si>
    <t>kjls@kjls.dk</t>
  </si>
  <si>
    <t>Der arbejdes fra skolens side med at opdatere antimobbestrategien - særlig skal der tilføjes en mere udførlig beskrivelse af definitionen på mobning, samt en afsnit om digitalmobning og de særlige forhold der her gør sig gældende.</t>
  </si>
  <si>
    <t>Det vil altid være gavnligt, at vi opnår større viden på området, særligt når det omhandler håndtering af digital mobning.</t>
  </si>
  <si>
    <t>Det er ikke inkorporeret i arbejdet med undervisningsmiljø, vi har trivselsambassadører i alle klasser og et elevråd hvor sager om undervisningsmiljø generelt, samt skolens fysiske rammer kan drøftes og der kan vedtages ændringer (initiativer) til forbedring</t>
  </si>
  <si>
    <t>101108</t>
  </si>
  <si>
    <t>Nørrebro Gymnasium</t>
  </si>
  <si>
    <t>Katrine Juul</t>
  </si>
  <si>
    <t>nbgym@nbgym.dk</t>
  </si>
  <si>
    <t>473018</t>
  </si>
  <si>
    <t>Midtfyns Gymnasium</t>
  </si>
  <si>
    <t>Faaborg-Midtfyn Kommune</t>
  </si>
  <si>
    <t>Katrine Nørskov Werngreen</t>
  </si>
  <si>
    <t>post@mfg.dk</t>
  </si>
  <si>
    <t>ikke relevant for os</t>
  </si>
  <si>
    <t>669403</t>
  </si>
  <si>
    <t>DEKRA Midtjylland ApS</t>
  </si>
  <si>
    <t>Karsten Trend Poulsen</t>
  </si>
  <si>
    <t>midtjylland@dekra.dk</t>
  </si>
  <si>
    <t>847402</t>
  </si>
  <si>
    <t>DEKRA Nordjylland A/S</t>
  </si>
  <si>
    <t>Frederikshavn Kommune</t>
  </si>
  <si>
    <t>nordjylland@dekra.dk</t>
  </si>
  <si>
    <t>281058</t>
  </si>
  <si>
    <t>International Training Academy ApS, Beauty &amp; Style</t>
  </si>
  <si>
    <t>Jonas Evjenios Markou</t>
  </si>
  <si>
    <t>info@beautyandstyle.dk</t>
  </si>
  <si>
    <t>281009</t>
  </si>
  <si>
    <t>Herningsholm Erhvervsskole og Gymnasier</t>
  </si>
  <si>
    <t>Allan Andreasen Kortnum</t>
  </si>
  <si>
    <t>mail@herningsholm.dk</t>
  </si>
  <si>
    <t>Viden om forebyggelse af digital mobning</t>
  </si>
  <si>
    <t>Konkrete indsatser ift. digital mobning</t>
  </si>
  <si>
    <t>borde, stole, laboratorier, klasselokaler, værksteder, stillerum</t>
  </si>
  <si>
    <t>Elevrådsmedlemmer valgt til skoleudvalget EKU (Elevtrivsel- og kvalitetsudvalget) fungerer i praksis som UMR'er</t>
  </si>
  <si>
    <t>731023</t>
  </si>
  <si>
    <t>Paderup gymnasium</t>
  </si>
  <si>
    <t>Allan Friis Clausen</t>
  </si>
  <si>
    <t>pg@paderup-gym.dk</t>
  </si>
  <si>
    <t>Til spørgsmålet om:
Hvilke af følgende udsagn passer bedst på skolens forståelse af mobning?
Det tænker jeg, er et uhensigtsmæssigt spørgsmål. Mobning kan ske af alle mulige grunde og er vanskelig at sætte på formel. I de mulige udsagn er personlighed, familieforhold og gruppedynamikker sat op mod hinanden. Vores forståelse er, at uanset hvad der kan være baggrunden, så skal de eventuelle sager håndteres alvorligt og ses som unikke.</t>
  </si>
  <si>
    <t>Jeg tænker, at vi gør det godt ift. håndteringen af mobning og er gode til at reagere hurtigt. Endvidere arbejder vi med trivsel og relationer som særlig indsats på skolen. 
Dog er vi altid interesseret i at blive klogere på værktøjer, derfor har jeg svaret, som jeg har.</t>
  </si>
  <si>
    <t>Vi spørger til følgende forhold, som ovenstående indgår i: -	Hvordan vurderer du dine undervisningsforhold på skolen (fx borde, stole, klasselokaler, laboratorier, værksteder)? -	Hvordan vurderer du skolens vedligeholdelse og rengøring? -	Jeg har adgang til de nødvendige lokaler, værktøjer og udstyr, når jeg har brug for det i undervisningen? -	Hvordan vurderer du forholdene på skolen som helhed?</t>
  </si>
  <si>
    <t>Der er også åbne kategorier, de kan skrive i.</t>
  </si>
  <si>
    <t>Ift. opfølgning på eventuelle forhold, så inddrager vi selvfølgelig eleverne alt efter, hvad det konkret omhandler.</t>
  </si>
  <si>
    <t>821409</t>
  </si>
  <si>
    <t>EUC Nord</t>
  </si>
  <si>
    <t>A. Neil Jacobsen</t>
  </si>
  <si>
    <t>info@eucnord.dk</t>
  </si>
  <si>
    <t>209006</t>
  </si>
  <si>
    <t>Frederikssund Gymnasium</t>
  </si>
  <si>
    <t>Frederikssund Kommune</t>
  </si>
  <si>
    <t>Agnethe Dybro Pedersen</t>
  </si>
  <si>
    <t>frsgym@frsgym.dk</t>
  </si>
  <si>
    <t>751476</t>
  </si>
  <si>
    <t>Erhvervsgrunduddannelsen i Århus</t>
  </si>
  <si>
    <t>Kommunale</t>
  </si>
  <si>
    <t>Anders Skov</t>
  </si>
  <si>
    <t>egu@msb.aarhus.dk</t>
  </si>
  <si>
    <t>201007</t>
  </si>
  <si>
    <t>Allerød Gymnasium</t>
  </si>
  <si>
    <t>Allerød Kommune</t>
  </si>
  <si>
    <t>Anders Wind</t>
  </si>
  <si>
    <t>AllerodGymnasium@allgym.dk</t>
  </si>
  <si>
    <t>479413</t>
  </si>
  <si>
    <t>Svendborg Erhvervsskole &amp;  - Gymnasier</t>
  </si>
  <si>
    <t>Allan Kruse</t>
  </si>
  <si>
    <t>mail@sesg.dk</t>
  </si>
  <si>
    <t>219012</t>
  </si>
  <si>
    <t>Frederiksborg Gymnasium og HF</t>
  </si>
  <si>
    <t>Anders Krogsøe</t>
  </si>
  <si>
    <t>post@fgc4.dk</t>
  </si>
  <si>
    <t>281021</t>
  </si>
  <si>
    <t>European School Copenhagen - Upper Secondary</t>
  </si>
  <si>
    <t>Anette Holst</t>
  </si>
  <si>
    <t>admin.escph@kk.dk</t>
  </si>
  <si>
    <t>157027</t>
  </si>
  <si>
    <t>Aurehøj Gymnasium</t>
  </si>
  <si>
    <t>Anette Hestbæk Jørgensen</t>
  </si>
  <si>
    <t>kontakt@aurehoej.dk</t>
  </si>
  <si>
    <t>Vi skelner mellem undervisningsmiljøvurderingen (undersøgelsen) og den efterfølgende handleplan. Derfor har jeg ikke kunnet svare, at undervisningsmiljøvurderingen indeholder en handleplan.
Når undervisningsmiljøvurderingen helt aktuelt ikke ligger på skolens hjemmeside er det fordi den er helt ny og vi er i gang med at lave en handleplan. Den forventes færdig meget snart og så kommer vurderingen på hjemmesiden.
Jeg savner muligheden for at svare ovenstående i de spørgsmål I har stillet.</t>
  </si>
  <si>
    <t>101117</t>
  </si>
  <si>
    <t>Sankt Annæ Gymnasium</t>
  </si>
  <si>
    <t>sag@kk.dk</t>
  </si>
  <si>
    <t>280954</t>
  </si>
  <si>
    <t>Rudolf Steiner Skolen Kvistgård</t>
  </si>
  <si>
    <t>Anette Jørnung</t>
  </si>
  <si>
    <t>kontor@steinerskolen-kvistgaard.dk</t>
  </si>
  <si>
    <t>Ikke relevant</t>
  </si>
  <si>
    <t>371401</t>
  </si>
  <si>
    <t>DEKRA Sjælland A/S</t>
  </si>
  <si>
    <t>Anja Brauner-Kristiansen:</t>
  </si>
  <si>
    <t>sjaelland@dekra.dk</t>
  </si>
  <si>
    <t>Det ville være godt hvis DCUM lavede en skabelon til antimobbestrategi, så skolen var sikker på, at antimobbestrategien lever op til reglerne.</t>
  </si>
  <si>
    <t>Vi er en erhvervsskole, hvor eleverne har en gennemsnitsalder på cirka 30 år. Der mangler information om forebyggelse og håndtering af mobning blandt voksne elever.</t>
  </si>
  <si>
    <t>Vi har lavet en åben undersøgelse, hvor eleverne har haft mulighed for at vurdere alle dele af de fysiske rammer</t>
  </si>
  <si>
    <t>Vi har lavet en åben undersøgelse, hvor eleverne har mulighed for at kommentere alle dele af de psykiske rammer</t>
  </si>
  <si>
    <t>Det ville være godt, hvis DCUM kunne samarbejde med STUK og STIL og få spørgsmål om undervisningsmiljø med i den nationale elevtrivselsundersøgelse. Så kunne elevtrivselsundersøgelsen være et bedre grundlag for vurderingen.</t>
  </si>
  <si>
    <t>Det er svært at få elever til at melde sig som undervisningsmiljørepræsentanter. På en erhvervsskole er det vanskeligt at få elever til at deltage aktivt i skoleaktiviteter, når de er i oplæringsperioder.</t>
  </si>
  <si>
    <t>280879</t>
  </si>
  <si>
    <t>SOSU Østjylland</t>
  </si>
  <si>
    <t>Anette Schmidt Laursen</t>
  </si>
  <si>
    <t>sosu@sosuoj.dk</t>
  </si>
  <si>
    <t>153407</t>
  </si>
  <si>
    <t>DEKRA A/S</t>
  </si>
  <si>
    <t>Brøndby Kommune</t>
  </si>
  <si>
    <t>hovedstaden@dekra.dk</t>
  </si>
  <si>
    <t>727012</t>
  </si>
  <si>
    <t>Odder Gymnasium</t>
  </si>
  <si>
    <t>Odder Kommune</t>
  </si>
  <si>
    <t>Anne Bisgaard Vase</t>
  </si>
  <si>
    <t>og@odder-gym.dk</t>
  </si>
  <si>
    <t>101247</t>
  </si>
  <si>
    <t>HF-Centret Efterslægten</t>
  </si>
  <si>
    <t>Anne Frausing</t>
  </si>
  <si>
    <t>hfc@hfc.dk</t>
  </si>
  <si>
    <t>845012</t>
  </si>
  <si>
    <t>Støvring Gymnasium</t>
  </si>
  <si>
    <t>Rebild Kommune</t>
  </si>
  <si>
    <t>Anna Amby Frejbæk</t>
  </si>
  <si>
    <t>sgy@sgy.dk</t>
  </si>
  <si>
    <t>101126</t>
  </si>
  <si>
    <t>N. Zahles Gymnasieskole</t>
  </si>
  <si>
    <t>Anne Birgitte Klange</t>
  </si>
  <si>
    <t>gymnasiet@zahles.dk</t>
  </si>
  <si>
    <t>For at være helt ærlig har vi ikke arbejdet ret meget med antimobning og strategien er udarbejdet fordi vi skal.
Tilgengæld har vi arbejdet meget aktivt på spørgsmålet og seksuel chikane og krænkelser af enhver art. Herunder også det psyjiske arbejdsmiljø. Vi har i den forbindelse udarbejdet elevrettigheder, ansat et elevombud, laver årlige undersøgelse og har formuleret en handlingsplan for vores arbejde.
Dette er som jeg ser det også med til at bekæmpe mobning.  Se på skolens hjemmeside www.hrs.dk</t>
  </si>
  <si>
    <t>spørgsmålet er om vores politik og indsats mod seksualchikane og krænkelser ikke også omfatter mobning?</t>
  </si>
  <si>
    <t>Som skrevet tidligere har vi på skolen valg at have fokus på seksualchikane og krænkelser.  Og har i den forbindelse både udarbejdet en politik, besluttet og givet eleverne rettigheder (herunder klage prodedurer og hjælp hvis der sker noget), skole handlingsplaner for hvordan vi udvikler arbejdet og indsatsen og foretager årlige undersøgelser herom.</t>
  </si>
  <si>
    <t>jeg vidste ikke vi havde den mulighed. Flovt nok</t>
  </si>
  <si>
    <t>101403</t>
  </si>
  <si>
    <t>Hotel- og Restaurantskolen</t>
  </si>
  <si>
    <t>Anne-Birgitte Agger</t>
  </si>
  <si>
    <t>hrs@hrs.dk</t>
  </si>
  <si>
    <t>Særligt på det digitale områder er det svært at håndtere</t>
  </si>
  <si>
    <t>Pausefaciliteter</t>
  </si>
  <si>
    <t>461415</t>
  </si>
  <si>
    <t>TietgenSkolen</t>
  </si>
  <si>
    <t>Annette Lilja Vilhelmsen</t>
  </si>
  <si>
    <t>ts@tietgen.dk</t>
  </si>
  <si>
    <t>Strategien er god til at håndtere mobning men ikke til at forebygge</t>
  </si>
  <si>
    <t>Det undersøges i ETU og vores egne kvartalsvise Mini ETU</t>
  </si>
  <si>
    <t>Det kan være problematisk at benytte det centrale spørgeskema, da det indeholder punkter som vi ved vi intet kan stille op med og på den måde opnår en dårlig score på nogle områder</t>
  </si>
  <si>
    <t>vi har et MegaBrock råd (formænd og Næstformænd) fra alle elevråd, som taler om disse forhold (og alle andre forhold på skolen) men vi benytter ikke begrebet UMR</t>
  </si>
  <si>
    <t>101497</t>
  </si>
  <si>
    <t>Niels Brock (Copenhagen Business College)</t>
  </si>
  <si>
    <t>Anya Eskildsen</t>
  </si>
  <si>
    <t>brock@brock.dk</t>
  </si>
  <si>
    <t>101121</t>
  </si>
  <si>
    <t>Københavns åbne Gymnasium</t>
  </si>
  <si>
    <t>Anne-Birgitte Rasmussen</t>
  </si>
  <si>
    <t>kg@adm.kg.dk</t>
  </si>
  <si>
    <t>Vi reviderer antimobbestrategien en gang årligt.</t>
  </si>
  <si>
    <t>positive og negative fællesskaber</t>
  </si>
  <si>
    <t>Handlingsplanen er under udarbejdelse. Vi gennemførte kortlægningen slut 2022.</t>
  </si>
  <si>
    <t>281075</t>
  </si>
  <si>
    <t>AARHUS TECH</t>
  </si>
  <si>
    <t>Annette Lauridsen</t>
  </si>
  <si>
    <t>mail@aarhustech.dk</t>
  </si>
  <si>
    <t>Underviser ikke i fysik, kemi o. lign. fag</t>
  </si>
  <si>
    <t>Alle ovenstående er med i den årlige ETU</t>
  </si>
  <si>
    <t>Stort overlap med den årlige ETU</t>
  </si>
  <si>
    <t>573401</t>
  </si>
  <si>
    <t>Varde Handelsskole og Handelsgymnasium</t>
  </si>
  <si>
    <t>Bettina Mogensen</t>
  </si>
  <si>
    <t>vardehs@vardehs.dk</t>
  </si>
  <si>
    <t>101624</t>
  </si>
  <si>
    <t>Gefion Gymnasium</t>
  </si>
  <si>
    <t>Birgitte Vedersø</t>
  </si>
  <si>
    <t>info@gefion-gym.dk</t>
  </si>
  <si>
    <t>537411</t>
  </si>
  <si>
    <t>Business College Syd</t>
  </si>
  <si>
    <t>Bente Esbensen Jensen</t>
  </si>
  <si>
    <t>bcsyd@bcsyd.dk</t>
  </si>
  <si>
    <t>445007</t>
  </si>
  <si>
    <t>Middelfart Gymnasium &amp; HF</t>
  </si>
  <si>
    <t>Middelfart Kommune</t>
  </si>
  <si>
    <t>Betina Axelsen</t>
  </si>
  <si>
    <t>mail@middelfart-gym.dk</t>
  </si>
  <si>
    <t>Vi har en meget opmærksomhed på tendenser til mobning på vores skole og griber ind, så snart vi ser tegn herpå.
Vi oplever, at vi har et velfungerende beredskab på dette område.</t>
  </si>
  <si>
    <t>Vi har den årlige elevtrivselsundersøgelse, hvor vi gennemfører en grundig opfølgning sammen med eleverne - både på klasseniveau, hvor der afsættes et modul pr. klasse,  og sammen med skolens elevråd, hvor vi afsætter en dag til behandlingen af ETU'en.  ETU'en og opfølgningen på den giver os således hvert år en ret detaljeret feedback om elevernes oplevelse af undervisningsmiljøet.</t>
  </si>
  <si>
    <t>Elevrådet er blevet orienteret om muligheden for at vælge en undervisningsmiljørepræsentant.
Eleverne i elevrådet synes ikke, at de har ressourcer eller overskud til at varetage den opgave specifikt, men elevrådet vil gerne være elevernes talefør, hvad angår spørgsmål om undervisningsmiljø.</t>
  </si>
  <si>
    <t>811009</t>
  </si>
  <si>
    <t>Fjerritslev Gymnasium</t>
  </si>
  <si>
    <t>Jammerbugt Kommune</t>
  </si>
  <si>
    <t>Bjarne Edelskov Nielsen</t>
  </si>
  <si>
    <t>fg@fjerritslev-gym.dk</t>
  </si>
  <si>
    <t>269008</t>
  </si>
  <si>
    <t>Solrød Gymnasium</t>
  </si>
  <si>
    <t>Solrød Kommune</t>
  </si>
  <si>
    <t>Bjarne Thams</t>
  </si>
  <si>
    <t>post@solgym.dk</t>
  </si>
  <si>
    <t>Det allervigtigste er i forbindelse med forebyggelse af mobning er at vi voksne er tydelige og tilstede - og her har kostskolen nogle klare fordele.</t>
  </si>
  <si>
    <t>I vores kostskolearbejde er vi i det daglige tæt på eleverne og vi oplever, at vi løser problemer når de opstår.</t>
  </si>
  <si>
    <t>Elevrådet varetager denne opgave</t>
  </si>
  <si>
    <t>513301</t>
  </si>
  <si>
    <t>Gråsten Landbrugsskole</t>
  </si>
  <si>
    <t>Bjarne Ebbesen</t>
  </si>
  <si>
    <t>gl@gl.dk</t>
  </si>
  <si>
    <t>157029</t>
  </si>
  <si>
    <t>Gammel Hellerup Gymnasium</t>
  </si>
  <si>
    <t>adm@ghg.dk</t>
  </si>
  <si>
    <t>Tænker, at man uanset hvor godt et beredskab man har på skolen, vil man altid have behov for mere viden. alle hændelser er forskellige og skal håndteres forskelligt.</t>
  </si>
  <si>
    <t>vi kortlægger det fysiske, psykiske og æstetiske undervisningsmiljø</t>
  </si>
  <si>
    <t>forsøger, at få ETU og undervisningsmiljøvurdering til at spille sammen</t>
  </si>
  <si>
    <t>Vil gerne at de forskellige obligatoriske undersøgelser arbejder bedre sammen, således at vi på skolen får en kortlægning som sikre at vi kan handle og iværksætte nye initiativer. Eleverne skal i løbet af kort tid forholder sig til mange forskellige undersøgelser.</t>
  </si>
  <si>
    <t>Vi inddrager eleverne direkte, f.eks. ved indretning af elevmiljøer ude og inden, deltagelse i forskellige udvalg, som f.eks. affaldssortering, strategiseminar mv.</t>
  </si>
  <si>
    <t>707403</t>
  </si>
  <si>
    <t>Viden Djurs</t>
  </si>
  <si>
    <t>Bo Nørregaard Jensen</t>
  </si>
  <si>
    <t>info@videndjurs.dk</t>
  </si>
  <si>
    <t>Vi laver årligt en elevtrivselsundersøgelse, som faktisk langt hen af vejen har de samme fokusområder som undervisningsmiljøvurderingen.</t>
  </si>
  <si>
    <t>Det vil vi fremover gøre - via elevrådet</t>
  </si>
  <si>
    <t>813402</t>
  </si>
  <si>
    <t>Frederikshavn Handelsskole</t>
  </si>
  <si>
    <t>Brian Andersson</t>
  </si>
  <si>
    <t>adm@fhavnhs.dk</t>
  </si>
  <si>
    <t>181403</t>
  </si>
  <si>
    <t>Forsvarskommandoen</t>
  </si>
  <si>
    <t>Bjørn Bisserup</t>
  </si>
  <si>
    <t>fko@mil.dk</t>
  </si>
  <si>
    <t>280479</t>
  </si>
  <si>
    <t>Lemvig Gymnasium</t>
  </si>
  <si>
    <t>Lemvig Kommune</t>
  </si>
  <si>
    <t>Bo Larsen</t>
  </si>
  <si>
    <t>gym@lemvig-gym.dk</t>
  </si>
  <si>
    <t>235005</t>
  </si>
  <si>
    <t>Egedal Gymnasium &amp; HF</t>
  </si>
  <si>
    <t>Egedal Kommune</t>
  </si>
  <si>
    <t>Camilla Rye Jørgensen</t>
  </si>
  <si>
    <t>post@egegym.dk</t>
  </si>
  <si>
    <t>207004</t>
  </si>
  <si>
    <t>Marie Kruses Skole</t>
  </si>
  <si>
    <t>Furesø Kommune</t>
  </si>
  <si>
    <t>Carsten Gade</t>
  </si>
  <si>
    <t>mks@mks.dk</t>
  </si>
  <si>
    <t>461061</t>
  </si>
  <si>
    <t>Tornbjerg Gymnasium</t>
  </si>
  <si>
    <t>Brian Linke</t>
  </si>
  <si>
    <t>kontor@tornbjerg-gym.dk</t>
  </si>
  <si>
    <t>157022</t>
  </si>
  <si>
    <t>Gentofte Gymnasium</t>
  </si>
  <si>
    <t>Camilla Drost Brøndumbro, konst.</t>
  </si>
  <si>
    <t>mail@gengym.dk</t>
  </si>
  <si>
    <t>621407</t>
  </si>
  <si>
    <t>AMU SYD</t>
  </si>
  <si>
    <t>Carsten Nørgaard, konst.</t>
  </si>
  <si>
    <t>info@amusyd.dk</t>
  </si>
  <si>
    <t>159020</t>
  </si>
  <si>
    <t>Bagsværd Kostskole og Gymnasium</t>
  </si>
  <si>
    <t>Charlotte Moltke, konst.</t>
  </si>
  <si>
    <t>bk@bagkost.dk</t>
  </si>
  <si>
    <t>851060</t>
  </si>
  <si>
    <t>Aalborg Katedralskole</t>
  </si>
  <si>
    <t>Christian Warming</t>
  </si>
  <si>
    <t>adm@katedralskolen.dk</t>
  </si>
  <si>
    <t>Det er ikke en antimoppe strategi der skaber en adfærdsændring. Det er arbejdet i hverdagen i klassen og med den enkelte elev i den tætte og trygge lærer/elev relation.</t>
  </si>
  <si>
    <t>541402</t>
  </si>
  <si>
    <t>Tønder Handelsskole</t>
  </si>
  <si>
    <t>Carsten Uggerholt Eriksen</t>
  </si>
  <si>
    <t>toha@toha.dk</t>
  </si>
  <si>
    <t>751072</t>
  </si>
  <si>
    <t>Århus Statsgymnasium</t>
  </si>
  <si>
    <t>Dorte Fristrup</t>
  </si>
  <si>
    <t>post@aasg.dk</t>
  </si>
  <si>
    <t>217019</t>
  </si>
  <si>
    <t>Helsingør Gymnasium</t>
  </si>
  <si>
    <t>Claus Ellekær Madsen</t>
  </si>
  <si>
    <t>akn@adm.hels-gym.dk</t>
  </si>
  <si>
    <t>Jeg har svaret at vi har en antimobbestrategi og at den er tilgængelig på skolens hjemmeside. Begge dele er kun delvist korrekt. Vi har nemlig ikke en antimobbestrategi i den forstand, som DCUM definererer den - og det er vi først blevet bevidste om i forbindelse med årets ETU og UMV-målinger. Derfor er vi også med inddragelse af MIO og elever i gang med at oprette en separat antimobbestrategi, så strategien har sit eget papir og ikke er flettet ind i skolens studie- og ordensregler, som tilfældet er lige nu.</t>
  </si>
  <si>
    <t>Vores ETU-målinger giver ikke anledning til bekymring ift mobning. Her ligger vi altid godt, men der er indimellem enkeltstående eksempler på mobning på vores skole - og i de tilfælde håndterer vi det i samspil mellem klasselærere, studievejledning og ledelse</t>
  </si>
  <si>
    <t>UMV-målingen har tendens til at blive overskygget af ETU-målingen, som vi følger anderledes metodisk op på. Vi synes også der er alt for mange overlap mellem de to målinger. Vi er bevidste om, at UMV-målingen skal indgå mere systematisk i vores arbejde med trivselsindsatser. Og det arbejder vi med.</t>
  </si>
  <si>
    <t>265020</t>
  </si>
  <si>
    <t>Roskilde Katedralskole</t>
  </si>
  <si>
    <t>Claus Niller Nielsen</t>
  </si>
  <si>
    <t>post@rks-gym.dk</t>
  </si>
  <si>
    <t>Vi arbejder dagligt og benhårdt mod at forebygge mobning. Det sker forebyggende og in situ. Mobbesager er meget ofte komplekse, som alle gruppedynamikker er, og vi har sjældent fat i alle forældre. Alle har krav på en ordentlig behandling, men det er lidt som om at regelsættet strider mod ideen om, at det er gruppedynamikker og ikke personer, det handler om.</t>
  </si>
  <si>
    <t>De klassebaserede svar er klart de mest anvendelige.</t>
  </si>
  <si>
    <t>751110</t>
  </si>
  <si>
    <t>Egå Gymnasium</t>
  </si>
  <si>
    <t>Eigil Dixen</t>
  </si>
  <si>
    <t>mail@egaa-gym.dk</t>
  </si>
  <si>
    <t>Vi undersøger jo disse ting en gang om året i vores lovpligtige ETU. Vi bruger svarene herfra som vi behandler løbende</t>
  </si>
  <si>
    <t>761009</t>
  </si>
  <si>
    <t>Bjerringbro Gymnasium</t>
  </si>
  <si>
    <t>Dorte Gade</t>
  </si>
  <si>
    <t>epost@bggym.dk</t>
  </si>
  <si>
    <t>631402</t>
  </si>
  <si>
    <t>Campus Vejle</t>
  </si>
  <si>
    <t>Morten Weiss-Pedersen</t>
  </si>
  <si>
    <t>info@campusvejle.dk</t>
  </si>
  <si>
    <t>Tilstrækkelig støtte til at undgå rygning og brug af snus</t>
  </si>
  <si>
    <t>Nogle af de nævnte spørgsmål indgår i den årlige elevtrivselsundersøgelse. Derfor har vi dem ikke med i undervisningsmiljøvurderingen.
Vi kobler også handlingsplanen, som følge af undervisningsmiljøvurderingen, sammen med handlingsplanen som følge af elevtrivselsundersøgelsen.
Inddragelse af elever i arbejdet er forskelligt afhængigt af om det er HHX/HTX (størst inddragelse) eller EUD (lille inddragelse - eleverne er her højst ½ år ad gangen).</t>
  </si>
  <si>
    <t>Vi har undervisningsmiljørepræsentanter på HHX/HTX. De har deltaget i uddannelse vedrørende deres arbejde som sådanne.
På EUD har vi ikke undervisningsmiljørepræsentanter.</t>
  </si>
  <si>
    <t>280052</t>
  </si>
  <si>
    <t>Uddannelsescenter Holstebro</t>
  </si>
  <si>
    <t>Holstebro Kommune</t>
  </si>
  <si>
    <t>Nanna Seidelin</t>
  </si>
  <si>
    <t>info@ucholstebro.dk</t>
  </si>
  <si>
    <t>Vi har en anden konstruktion, hvor vi er i tæt dialog med 2 klasserepræsentanter fra hver klasse</t>
  </si>
  <si>
    <t>Se forrige</t>
  </si>
  <si>
    <t>181018</t>
  </si>
  <si>
    <t>Nærum Gymnasium</t>
  </si>
  <si>
    <t>Niels Hjølund Pedersen</t>
  </si>
  <si>
    <t>nagpost@nagadm.dk</t>
  </si>
  <si>
    <t>739401</t>
  </si>
  <si>
    <t>Vildtforvaltningsskolen, Kalø,</t>
  </si>
  <si>
    <t>Syddjurs Kommune</t>
  </si>
  <si>
    <t>Niels Søndergaard</t>
  </si>
  <si>
    <t>kurser@jaegerne.dk</t>
  </si>
  <si>
    <t>280544</t>
  </si>
  <si>
    <t>International School of Hellerup</t>
  </si>
  <si>
    <t>Nedzat Asanovski</t>
  </si>
  <si>
    <t>info@ish.dk</t>
  </si>
  <si>
    <t>Da vi som AMU skole kun har voksne kursister og kun få dage eller uger, oplever vi ikke mobning... der er ingen forældre at kontakte, kun kursisterne selv, og vores politik er meget simpel, mobber, driller, ringeagter, nedgøre eller bagtaler du andre elever eller undervisere, får du EN advarsel, anden gang er det ud.</t>
  </si>
  <si>
    <t>For ikke AMU skoler, er der sikkert god mening med det... men for en skole der udelukkende beskæftiger sig med AMU, hvor korteste kursus er 2 dage og længste 30 dage... er det reelt kun underviserne der kan kommunikere omkring problemer i undervisningsmiljøet. Derfor er vores UMV og vores APV stort set identiske. Det er de samme folk der har lavet begge.</t>
  </si>
  <si>
    <t>AMU skole.. der er ingen elevråd, ingen elevrepræsentanter eller andet i den retning... denne undersøgelse er ret meget spild af vores tid.</t>
  </si>
  <si>
    <t>281344</t>
  </si>
  <si>
    <t>Midtjysk Erhvervskøreskole og Uddannelsescenter ApS</t>
  </si>
  <si>
    <t>Niels Axel Christiansen Ohlrich</t>
  </si>
  <si>
    <t>kontor@m-e-k.dk</t>
  </si>
  <si>
    <t>gruppedynamikker - især blandt pigerne i 1g</t>
  </si>
  <si>
    <t>Vi har adresseret nogle af de elementer det er muligt at gøre noget ved</t>
  </si>
  <si>
    <t>851062</t>
  </si>
  <si>
    <t>Hasseris Gymnasium</t>
  </si>
  <si>
    <t>Ole Droob</t>
  </si>
  <si>
    <t>hg@hasseris-gym.dk</t>
  </si>
  <si>
    <t>280727</t>
  </si>
  <si>
    <t>NEXT UDDANNELSE KØBENHAVN</t>
  </si>
  <si>
    <t>Ole Heinager, direktør</t>
  </si>
  <si>
    <t>next@nextkbh.dk</t>
  </si>
  <si>
    <t>Vi har på Learnmark Horsens valgt også at  inkludere et afsnit i vores antimobbestrategi om uønsket seksuel opmærksomhed.
Vi kalder den "strategi til at forebygge mobning og uønsket seksuel opmærksomhed".</t>
  </si>
  <si>
    <t>Vi bruger spørgeramme arbejdet af DCUM</t>
  </si>
  <si>
    <t>vi bruger spørgeramme udarbejdet af DCUM</t>
  </si>
  <si>
    <t>615402</t>
  </si>
  <si>
    <t>Learnmark Horsens</t>
  </si>
  <si>
    <t>Niels Yde</t>
  </si>
  <si>
    <t>info@learnmark.dk</t>
  </si>
  <si>
    <t>280560</t>
  </si>
  <si>
    <t>Rybners</t>
  </si>
  <si>
    <t>Olaf Rye</t>
  </si>
  <si>
    <t>info@rybners.dk</t>
  </si>
  <si>
    <t>315014</t>
  </si>
  <si>
    <t>Stenhus Gymnasium</t>
  </si>
  <si>
    <t>Holbæk Kommune</t>
  </si>
  <si>
    <t>Per Henrik Farbøl</t>
  </si>
  <si>
    <t>kontakt@stenhus-gym.dk</t>
  </si>
  <si>
    <t>805013</t>
  </si>
  <si>
    <t>Brønderslev Gymnasium og HF</t>
  </si>
  <si>
    <t>Per Knudsen</t>
  </si>
  <si>
    <t>post@br-gym.dk</t>
  </si>
  <si>
    <t>537010</t>
  </si>
  <si>
    <t>Sønderborg Statsskole</t>
  </si>
  <si>
    <t>Ole Kamp Hansen</t>
  </si>
  <si>
    <t>post@statsskolen.dk</t>
  </si>
  <si>
    <t>101124</t>
  </si>
  <si>
    <t>Ingrid Jespersens Gymnasieskole</t>
  </si>
  <si>
    <t>Otto Strange Møller</t>
  </si>
  <si>
    <t>ijg@ijg.dk</t>
  </si>
  <si>
    <t>323012</t>
  </si>
  <si>
    <t>Kalundborg Gymnasium og HF</t>
  </si>
  <si>
    <t>Peter Abildgaard Andersen</t>
  </si>
  <si>
    <t>kontor@kalgym.dk</t>
  </si>
  <si>
    <t>661015</t>
  </si>
  <si>
    <t>Holstebro Gymnasium og HF</t>
  </si>
  <si>
    <t>Peter Damgaard Lunde</t>
  </si>
  <si>
    <t>hogym@hogym.dk</t>
  </si>
  <si>
    <t>537011</t>
  </si>
  <si>
    <t>Alssundgymnasiet Sønderborg</t>
  </si>
  <si>
    <t>Per Møller</t>
  </si>
  <si>
    <t>ags@ags.dk</t>
  </si>
  <si>
    <t>Vi skal have opdateret ift. det digitale og har taget det første skridt med opdateringen af studie- og ordensreglerne om dette</t>
  </si>
  <si>
    <t>Der er et fritekstfelt som man kan skrive i hvis spørgeskemaet ikke er udtømmende i forhold til valget af kategorier</t>
  </si>
  <si>
    <t>Undervisningsmiljøvurderingen og de årlige elevtrivselsundersøgelser (ETU) lever et mærkeligt dobbeltliv. ETUen er et nyt lovgivningsmæssigt tiltag hvor undervisningsmiljøvurderingen har flere år på bagen. Skriv de to tekster sammen til én bekendtgørelse. Ryd op.</t>
  </si>
  <si>
    <t>621022</t>
  </si>
  <si>
    <t>Munkensdam Gymnasium</t>
  </si>
  <si>
    <t>munkensdam@munkensdam.dk</t>
  </si>
  <si>
    <t>Vi har ikke systematisk indsamlet alle ovenstående områder, men har brugt de bemærkninger der er kommet i forbindelse med undersøgelsen</t>
  </si>
  <si>
    <t>175011</t>
  </si>
  <si>
    <t>Rødovre Gymnasium</t>
  </si>
  <si>
    <t>Rødovre Kommune</t>
  </si>
  <si>
    <t>Peter Ditlev Olsen</t>
  </si>
  <si>
    <t>rg@rg.dk</t>
  </si>
  <si>
    <t>367008</t>
  </si>
  <si>
    <t>Nakskov Gymnasium og HF</t>
  </si>
  <si>
    <t>Lars Erik Petersen</t>
  </si>
  <si>
    <t>gymnasiet@nakskov-gym.dk</t>
  </si>
  <si>
    <t>751398</t>
  </si>
  <si>
    <t>Jordbrugets UddannelsesCenter Århus</t>
  </si>
  <si>
    <t>Peter Lund Moesgaard</t>
  </si>
  <si>
    <t>ju@ju.dk</t>
  </si>
  <si>
    <t>851420</t>
  </si>
  <si>
    <t>AMU Nordjylland</t>
  </si>
  <si>
    <t>Peter Thomsen</t>
  </si>
  <si>
    <t>aalborg@amunordjylland.dk</t>
  </si>
  <si>
    <t>Det at vi har strategier for alt muligt gør ikke, at der ikke er mobning...   Vi drukner snart i politikker..</t>
  </si>
  <si>
    <t>Vi arbejder med det hver dag - at skabe en god og mobbefri skole...</t>
  </si>
  <si>
    <t>igen, vi har så mange undersøgelser - de stakkels unge bliver spurgt så ofte, at de føler det er for meget. Vi har kommunale undersøgelser og statslige undersøgelser (vi er en ungdomsuddannelse)</t>
  </si>
  <si>
    <t>De er med i bestyrelsen, hvor det gennemgåes</t>
  </si>
  <si>
    <t>745401</t>
  </si>
  <si>
    <t>Skanderborg-Odder Center for Uddannelse</t>
  </si>
  <si>
    <t>Pia Agerbæk Marlo</t>
  </si>
  <si>
    <t>info@scu.dk</t>
  </si>
  <si>
    <t>259014</t>
  </si>
  <si>
    <t>Køge Gymnasium</t>
  </si>
  <si>
    <t>Køge Kommune</t>
  </si>
  <si>
    <t>Peter Schiødt</t>
  </si>
  <si>
    <t>kggym@kggym.dk</t>
  </si>
  <si>
    <t>Alle vores elever er over 18 år.</t>
  </si>
  <si>
    <t>101573</t>
  </si>
  <si>
    <t>Træningsskolens Arbejdsmarkedsuddannelser</t>
  </si>
  <si>
    <t>Dragør Kommune</t>
  </si>
  <si>
    <t>Peter Staun Kastholm</t>
  </si>
  <si>
    <t>tamu.info@tamu.dk</t>
  </si>
  <si>
    <t>Vi har beskrevet hvad mobning er og hvordan man skal reagere. Sanktioner ift mobning fremgår desuden af vore studie-ordensregler</t>
  </si>
  <si>
    <t>UMV er et godt værktøj, men overlapper hvert 3. År med ETU. Giver voldsomt mange data</t>
  </si>
  <si>
    <t>Området varetages af elevrådsforpersonen</t>
  </si>
  <si>
    <t>153015</t>
  </si>
  <si>
    <t>Brøndby Gymnasium</t>
  </si>
  <si>
    <t>Pia Sadolin</t>
  </si>
  <si>
    <t>brondby-gym@brondby-gym.dk</t>
  </si>
  <si>
    <t>280128</t>
  </si>
  <si>
    <t>Havredal Praktiske Landbrugsskole</t>
  </si>
  <si>
    <t>Poul Erik Clausen</t>
  </si>
  <si>
    <t>detny@havredal.dk</t>
  </si>
  <si>
    <t>157035</t>
  </si>
  <si>
    <t>Øregård Gymnasium</t>
  </si>
  <si>
    <t>Pia Nyring</t>
  </si>
  <si>
    <t>post@orgd.dk</t>
  </si>
  <si>
    <t>Vi har et ønske om at  udvikle vores anti-mobbestrategi, således den bliver mere forebyggende. Den udvikles hen over sommeren 2023.</t>
  </si>
  <si>
    <t>Bl.a Stole og borde, Faglokaler, laboratorier og værksteder, Områder til gruppearbejde</t>
  </si>
  <si>
    <t>UVM ses i sammenhæng med vores andre styringsredskaber bl.a. selvevaluering med opfølgningsplan og handleplaner, VTU, ETU, beskrevet kvalitetsarbejde m.m.</t>
  </si>
  <si>
    <t>400405</t>
  </si>
  <si>
    <t>Bornholms Sundheds- og Sygeplejeskole</t>
  </si>
  <si>
    <t>Pia Palnæs Hansen</t>
  </si>
  <si>
    <t>bhsund@bhsund.dk</t>
  </si>
  <si>
    <t>Disse er kortlagt i ETU'en</t>
  </si>
  <si>
    <t>515017</t>
  </si>
  <si>
    <t>Haderslev Katedralskole</t>
  </si>
  <si>
    <t>Haderslev Kommune</t>
  </si>
  <si>
    <t>Ruth Funder</t>
  </si>
  <si>
    <t>adm@haderslev-gym.dk</t>
  </si>
  <si>
    <t>Digitale platforme og tjenester i undervisningen, samt IT-hjælp.</t>
  </si>
  <si>
    <t>Denne del har vi lagt ind under elevtrivselsundersøgelsen - se vores hjemmeside.</t>
  </si>
  <si>
    <t>Vi er ikke sikre på, at eleverne post Corona har været bevidst om muligheden for at vælge en undervisningsmiljørepræsentant.</t>
  </si>
  <si>
    <t>223009</t>
  </si>
  <si>
    <t>Rungsted Gymnasium</t>
  </si>
  <si>
    <t>Hørsholm Kommune</t>
  </si>
  <si>
    <t>Ruth Kornbo Kirkegaard</t>
  </si>
  <si>
    <t>gymnasiet@rungsted-gym.dk</t>
  </si>
  <si>
    <t>Vi har et elevteam i alle klasser, som bla. taler om undervisningsmiljø</t>
  </si>
  <si>
    <t>607019</t>
  </si>
  <si>
    <t>Fredericia Gymnasium</t>
  </si>
  <si>
    <t>Poul Erik Madsen</t>
  </si>
  <si>
    <t>adm@fredericia-gym.dk</t>
  </si>
  <si>
    <t>En opgave vi drøfter med vores rep. i elevrådet (opgaven ligger her)</t>
  </si>
  <si>
    <t>851402</t>
  </si>
  <si>
    <t>Aalborg Handelsskole, Hovedafdeling</t>
  </si>
  <si>
    <t>Rikke Christoffersen</t>
  </si>
  <si>
    <t>ah@ah.dk</t>
  </si>
  <si>
    <t>280955</t>
  </si>
  <si>
    <t>Rudolf Steiner skolen i Gentofte, Vidar Skolen (HF)</t>
  </si>
  <si>
    <t>Sara Jahn, konst.</t>
  </si>
  <si>
    <t>kontor@vidarskolen.dk</t>
  </si>
  <si>
    <t>Hvordan man holder øje med digital mobning</t>
  </si>
  <si>
    <t>Den er over 3 år gammel, men skal laves i efteråret 2023</t>
  </si>
  <si>
    <t>101171</t>
  </si>
  <si>
    <t>Det frie Gymnasium</t>
  </si>
  <si>
    <t>Sara Mac Dalland</t>
  </si>
  <si>
    <t>adm@detfri.dk</t>
  </si>
  <si>
    <t>Antimobbestrategien anser vi som et væsentlig led i vores samlede arbejde på at skabe et godt undervisningsmiljø, da den ikke kan stå alene.</t>
  </si>
  <si>
    <t>Vi har generelt meget lidt mobning i følge ETU'en og UMV'en, og kun ganske få tilfælde om året</t>
  </si>
  <si>
    <t>UMV en en måling og kan indikere styrker og udviklingsområder, men kan ikke stå alene.
De åbne spørgsmål er vigtige, da de afspejler, hvad der betyder noget for eleverne.
Vi oplever at ETU' en og UMV' en supplerer hinanden, og danner et godt grundlag for fremtidige indsatsområder.</t>
  </si>
  <si>
    <t>Eleverne har svært ved at se sig selv i denne funktion. Derfor har der ikke været en UMR-repræsentant.</t>
  </si>
  <si>
    <t>515402</t>
  </si>
  <si>
    <t>Haderslev Handelsskole</t>
  </si>
  <si>
    <t>Samuel Friberg</t>
  </si>
  <si>
    <t>info@hhs.dk</t>
  </si>
  <si>
    <t>157042</t>
  </si>
  <si>
    <t>Copenhagen International School</t>
  </si>
  <si>
    <t>Sandy Mackenzie</t>
  </si>
  <si>
    <t>cis@cis.dk</t>
  </si>
  <si>
    <t>431013</t>
  </si>
  <si>
    <t>Faaborg Gymnasium</t>
  </si>
  <si>
    <t>Sophie Holm Higgins</t>
  </si>
  <si>
    <t>post@faaborg-gym.dk</t>
  </si>
  <si>
    <t>280554</t>
  </si>
  <si>
    <t>Taastrup City Gymnasium</t>
  </si>
  <si>
    <t>Servet Dönmez</t>
  </si>
  <si>
    <t>info@htpg.dk</t>
  </si>
  <si>
    <t>En del af vores antimobbestrategi står beskrevet i vores studie- og ordensregler</t>
  </si>
  <si>
    <t>Vores kvalitetsudvalg har medtaget undervisningsmiljøvurderingen i sit arbejde med handleplan for kommende skoleår</t>
  </si>
  <si>
    <t>Vi har et relativt tæt samarbejde med vores elevråd, som også er med til at diskutere emner der har med undervisningsmiljøet at gøre. Men som nyt gymnasium har vi ikke været bevidste om UMR som begreb.</t>
  </si>
  <si>
    <t>280950</t>
  </si>
  <si>
    <t>Hovedstadens Kristne Gymnasium</t>
  </si>
  <si>
    <t>Sigbjørn Sørensen</t>
  </si>
  <si>
    <t>kontor@hkgym.dk</t>
  </si>
  <si>
    <t>369409</t>
  </si>
  <si>
    <t>SOSU Nykøbing F.</t>
  </si>
  <si>
    <t>Steen Frederiksen</t>
  </si>
  <si>
    <t>sosunyk@sosunyk.dk</t>
  </si>
  <si>
    <t>Vi kan håndtere meget via en strategi, men vi kan ikke styre, hvordan eleverne agerer i deres fritid eller hvad de skriver om hinanden på SoMe - med mindre vi bliver bekendt med det.</t>
  </si>
  <si>
    <t>461051</t>
  </si>
  <si>
    <t>Sct. Knuds Gymnasium</t>
  </si>
  <si>
    <t>Susan Mose</t>
  </si>
  <si>
    <t>mail@sctknud-gym.dk</t>
  </si>
  <si>
    <t>Mulighed for kommentarer</t>
  </si>
  <si>
    <t>373020</t>
  </si>
  <si>
    <t>Næstved Gymnasium og HF</t>
  </si>
  <si>
    <t>Susanne Stubgaard</t>
  </si>
  <si>
    <t>skolen@naestved-gym.dk</t>
  </si>
  <si>
    <t>Klasserumsledelse generelt og det at skabe inkluderende fællesskaber er det helt afgørende for, at der slet ikke opstår situationer med mobning.</t>
  </si>
  <si>
    <t>315412</t>
  </si>
  <si>
    <t>Nordvestsjællands Erhvervs- og Gymnasieuddannelser</t>
  </si>
  <si>
    <t>Steffen Lund, direktør</t>
  </si>
  <si>
    <t>eucnvs@eucnvs.dk</t>
  </si>
  <si>
    <t>Vores opfølgende arbejde med resultaterne af vores UMV indgår som et element af skolens strategiske indsatser.</t>
  </si>
  <si>
    <t>621021</t>
  </si>
  <si>
    <t>Kolding Gymnasium, HF-Kursus og IB School</t>
  </si>
  <si>
    <t>Sune Hother Petersen</t>
  </si>
  <si>
    <t>kg@kolding-gym.dk</t>
  </si>
  <si>
    <t>Vores kursister er kun på skolen i kort tid , da vi kun afholder kurser af maks 30 dages varighed</t>
  </si>
  <si>
    <t>281345</t>
  </si>
  <si>
    <t>Trafikskolen ApS</t>
  </si>
  <si>
    <t>Syrak Underbjerg</t>
  </si>
  <si>
    <t>info@trafikskolen.dk</t>
  </si>
  <si>
    <t>Vi har flere indsatspunkter i f.eks. studie/ordensregler, som ikke fremgår af antimobningsstrategien</t>
  </si>
  <si>
    <t>umv er et godt, men uhyre upræcist værktøj. Vi kan dog altid udlede tendenser. Resultatet er påvirkeligt af mange eksterne forhold, så en egentlig sammenligning fra år til år er vanskelig</t>
  </si>
  <si>
    <t>280004</t>
  </si>
  <si>
    <t>Syddjurs Gymnasium</t>
  </si>
  <si>
    <t>Sven Gaardbo</t>
  </si>
  <si>
    <t>kontor@syddjurs-gym.dk</t>
  </si>
  <si>
    <t>vi har kun 13 elever i gymnasiet så vi taler alle om tingene</t>
  </si>
  <si>
    <t>280011</t>
  </si>
  <si>
    <t>Sankt Petri skole - Gymnasium</t>
  </si>
  <si>
    <t>Svenja Kuhfuss</t>
  </si>
  <si>
    <t>kontor@adm.sanktpetriskole.dk</t>
  </si>
  <si>
    <t>Flere af spørgsmålene er svære at forstå entydigt.
En del af de berørte aspekter står ikke i selve antimobbestrategien, men i skolens generelle studie- og ordensregler, hvortil der henvises i antimobbestrategien.</t>
  </si>
  <si>
    <t>157031</t>
  </si>
  <si>
    <t>Ordrup Gymnasium</t>
  </si>
  <si>
    <t>Søren Helstrup</t>
  </si>
  <si>
    <t>kontor@ordrup-gym.dk</t>
  </si>
  <si>
    <t>Jeg har kun været ansat en måned på Skive College, så jeg kender endnu ikke til alle forhold på skolen.</t>
  </si>
  <si>
    <t>Jeg er som nyansat ved at læse mig igennem alle politiker og de ansattes (over 200) personalemapper...</t>
  </si>
  <si>
    <t>Hvis jeg skulle svare for Thisted Gymnasium STX og HF (som jeg efter 10 års ansættelse lige har forladt), ville jeg kunne det, men her på Skive College er jeg stadigvæk for ny i gamet.</t>
  </si>
  <si>
    <t>280942</t>
  </si>
  <si>
    <t>Skive College</t>
  </si>
  <si>
    <t>Søren Christensen</t>
  </si>
  <si>
    <t>skivecollege@skivecollege.dk</t>
  </si>
  <si>
    <t>Mobning er heldigvis ikke noget vi ofte støder på. Det er mest mindre konflikter, der kan håndteres inden det udvikler sig.</t>
  </si>
  <si>
    <t>Skolens indretning og udseende, skolens fysiskundervisningsforhold, vedligeholdelse, IT-udstyr</t>
  </si>
  <si>
    <t>787023</t>
  </si>
  <si>
    <t>Thisted Gymnasium, STX og HF</t>
  </si>
  <si>
    <t>post@thisted-gymnasium.dk</t>
  </si>
  <si>
    <t>tavler, AV-udstyr, netværk, printer, kantinen,</t>
  </si>
  <si>
    <t>433006</t>
  </si>
  <si>
    <t>Vestfyns Gymnasium</t>
  </si>
  <si>
    <t>Assens Kommune</t>
  </si>
  <si>
    <t>Søren Hjelholt Hansen</t>
  </si>
  <si>
    <t>rs@vestfyns-gym.dk</t>
  </si>
  <si>
    <t>823007</t>
  </si>
  <si>
    <t>Mariagerfjord Gymnasium</t>
  </si>
  <si>
    <t>Mariagerfjord Kommune</t>
  </si>
  <si>
    <t>Søren Urup</t>
  </si>
  <si>
    <t>mf@mf-gym.dk</t>
  </si>
  <si>
    <t>Skolen har ikke en forudindfattet mening om hvad mobning skyldes. Vi lytter til parterne.</t>
  </si>
  <si>
    <t>851061</t>
  </si>
  <si>
    <t>Nørresundby Gymnasium og HF</t>
  </si>
  <si>
    <t>Søren Hindsholm</t>
  </si>
  <si>
    <t>post@nghf.dk</t>
  </si>
  <si>
    <t>Vi er en meget lille skole, der udelukkende underviser voksne, der alle er her i kortere forløb typisk, max 5 dage. 
Scania har nogle værdier, der bl.a. handler om hvordan man taler sammen, og respekten for den enkelte, herunder  at man ikke udstiller andre med afsæt i deres etniske oprindelse, politiske observans, eller seksualitet. 
Det udgør samlet set et alternativt til en antimobbestrategi</t>
  </si>
  <si>
    <t>Se tidligere svar</t>
  </si>
  <si>
    <t>Det er ikke et emne vi har berørt</t>
  </si>
  <si>
    <t>Se tidligere svar, der også dækker her</t>
  </si>
  <si>
    <t>281352</t>
  </si>
  <si>
    <t>Scania Danmark A/S</t>
  </si>
  <si>
    <t>Ishøj Kommune</t>
  </si>
  <si>
    <t>Thomas Skov Rasmussen</t>
  </si>
  <si>
    <t>sdk.mail.sd.amu@scania.com</t>
  </si>
  <si>
    <t>Det er meget vanskeligt at tage højde for de mange forskellige typer af komplekse gruppedynamikker/-konflikter, der kan opstå. Det er samtidigt ofte vanskeligt at afklare de objektive omstændigheder i forbindelse med formodet mobning, idet det kan foregå meget subtilt.</t>
  </si>
  <si>
    <t>Vi har haft tradition for at evaluere det fysiske arbejdsmiljø med 2-3 års mellemrum og forventer derfor at inddrage det senere i 2023. Hele den sociale og psykiske del varetages årligt i de nationale trivselsmålinger, som vi behandler på både skole- og klasseniveau.</t>
  </si>
  <si>
    <t>Vi har en forventning om, at vores elever vil tage imod tilbuddet i næste skoleår - men de har ikke kunnet finde én i indeværende år.</t>
  </si>
  <si>
    <t>813012</t>
  </si>
  <si>
    <t>Frederikshavn Gymnasium</t>
  </si>
  <si>
    <t>Thomas Svane Christensen</t>
  </si>
  <si>
    <t>kontakt@frhavn-gym.dk</t>
  </si>
  <si>
    <t>167012</t>
  </si>
  <si>
    <t>Hvidovre Gymnasium &amp; HF</t>
  </si>
  <si>
    <t>Tania Sheikh Larsen</t>
  </si>
  <si>
    <t>info@hvidovregymnasium.dk</t>
  </si>
  <si>
    <t>Der er ikke afholdt valg endnu</t>
  </si>
  <si>
    <t>151023</t>
  </si>
  <si>
    <t>Borupgaard Gymnasium</t>
  </si>
  <si>
    <t>Thomas Jørgensen</t>
  </si>
  <si>
    <t>boag@boag.nu</t>
  </si>
  <si>
    <t>227007</t>
  </si>
  <si>
    <t>Nordsjællands Grundskole og Gymnasium samt HF</t>
  </si>
  <si>
    <t>Fredensborg Kommune</t>
  </si>
  <si>
    <t>Thomas Thrane</t>
  </si>
  <si>
    <t>ngg@ngg.dk</t>
  </si>
  <si>
    <t>259401</t>
  </si>
  <si>
    <t>Køge Handelsskole</t>
  </si>
  <si>
    <t>Tim Christensen</t>
  </si>
  <si>
    <t>khs@khs.dk</t>
  </si>
  <si>
    <t>667015</t>
  </si>
  <si>
    <t>Ringkjøbing Gymnasium</t>
  </si>
  <si>
    <t>Tonny Hansen</t>
  </si>
  <si>
    <t>post@rkbgym.dk</t>
  </si>
  <si>
    <t>Det er ikke skolens antimobbestrategi, der er væsentligst i forhold til at forebygge mobning - det er hele det bevidste arbejde med at skabe en kultur, hvor man respekterer hinanden.</t>
  </si>
  <si>
    <t>Kortlagt er et særligt begreb - men en lang række af ovennævnte indgår i vurderingen.</t>
  </si>
  <si>
    <t>743019</t>
  </si>
  <si>
    <t>Silkeborg Gymnasium</t>
  </si>
  <si>
    <t>Tina Riis Mikkelsen, konst.</t>
  </si>
  <si>
    <t>sg@gymnasiet.dk</t>
  </si>
  <si>
    <t>vi er en erhvervsuddannelsesinstitution, hvor alle de studerende er i et ansættelsesforhold - Vi anvender de mobbestrategier og sanktioner der er gældende i de pågældende studerendes selskaber/arbejdsgivere</t>
  </si>
  <si>
    <t>vi har kun med voksne - vi har ingen fortilfælde af mobning</t>
  </si>
  <si>
    <t>vi er en privat udbyder hvor arbejdsgiveren betaler uddannelsen - det kræver et ansættelsesforhold og at de studerende til stadighed overholder de regler vi stiller op</t>
  </si>
  <si>
    <t>223401</t>
  </si>
  <si>
    <t>Forsikringsakademiet A/S</t>
  </si>
  <si>
    <t>Helle Havgaard</t>
  </si>
  <si>
    <t>uddannelse@forsikringsakademiet.dk</t>
  </si>
  <si>
    <t>461052</t>
  </si>
  <si>
    <t>Mulernes Legatskole</t>
  </si>
  <si>
    <t>Torben Jakobsen</t>
  </si>
  <si>
    <t>mail@mulerne-gym.dk</t>
  </si>
  <si>
    <t>575404</t>
  </si>
  <si>
    <t>DEKRA Sydjylland A/S</t>
  </si>
  <si>
    <t>Torben Lauesen</t>
  </si>
  <si>
    <t>sydjylland@dekra.dk</t>
  </si>
  <si>
    <t>461440</t>
  </si>
  <si>
    <t>DEKRA Fyn ApS</t>
  </si>
  <si>
    <t>fyn@dekra.dk</t>
  </si>
  <si>
    <t>851059</t>
  </si>
  <si>
    <t>Aalborghus Gymnasium</t>
  </si>
  <si>
    <t>Torben Poulsen</t>
  </si>
  <si>
    <t>post@aalborghus.dk</t>
  </si>
  <si>
    <t>I dag tager Elevtrivselsundersøgelsen, som gennemføres årligt og nationalt, hånd om en stor del af problemstillingerne, som skal behandles ifm UMV - det ville være konstruktiovt, hvis man kunne få indbygget de sidste ting, som ikke er med i EUT'en i den og derigennem få en sammenhæng - også set ift UMV-problemstillingerne samlet set!</t>
  </si>
  <si>
    <t>101118</t>
  </si>
  <si>
    <t>Christianshavns Gymnasium</t>
  </si>
  <si>
    <t>Troels Vang Andersen</t>
  </si>
  <si>
    <t>cg@cg-gym.dk</t>
  </si>
  <si>
    <t>861403</t>
  </si>
  <si>
    <t>Himmerlands Erhvervs- og Gymnasieuddannelser</t>
  </si>
  <si>
    <t>Ulf Givskov Bender</t>
  </si>
  <si>
    <t>heg@heguddannelser.dk</t>
  </si>
  <si>
    <t>questionName</t>
  </si>
  <si>
    <t>questionType</t>
  </si>
  <si>
    <t>subType</t>
  </si>
  <si>
    <t>questionText</t>
  </si>
  <si>
    <t>choiceValue</t>
  </si>
  <si>
    <t>choiceText</t>
  </si>
  <si>
    <t>Closed</t>
  </si>
  <si>
    <t>Single</t>
  </si>
  <si>
    <t>s_9</t>
  </si>
  <si>
    <t>Multiple</t>
  </si>
  <si>
    <t>Hvilke af følgende elementer indeholder jeres antimobbestrategi (Du kan sætte flere krydser)?</t>
  </si>
  <si>
    <t>En beskrivelse af, hvad mobning er</t>
  </si>
  <si>
    <t>En beskrivelse af, hvad digital mobning er</t>
  </si>
  <si>
    <t>En beskrivelse af, andre begreber (f.eks. konflikt, drilleri, trivsel)</t>
  </si>
  <si>
    <t>En beskrivelse af, hvordan I vil holde øje med mobning</t>
  </si>
  <si>
    <t>En beskrivelse af, hvordan I vil forebygge digital mobning</t>
  </si>
  <si>
    <t>En beskrivelse af, hvordan I vil forebygge mobning</t>
  </si>
  <si>
    <t>En beskrivelse af, hvordan I vil håndtere mobning</t>
  </si>
  <si>
    <t>Ingen af ovenstående</t>
  </si>
  <si>
    <t>s_10</t>
  </si>
  <si>
    <t>Indeholder beskrivelse af, hvordan I vil håndtere mobning følgende (Du kan sætte flere krydser):</t>
  </si>
  <si>
    <t>En beskrivelse af at skolen skal lave en handlingsplan</t>
  </si>
  <si>
    <t>En beskrivelse af, at handlingsplanen skal laves inden for 10 arbejdsdage efter, at mobningen er konstateret</t>
  </si>
  <si>
    <t>En beskrivelse af, at skolen ved behov skal iværksætte midlertidige indsatser til handlingsplanen er sat i værk</t>
  </si>
  <si>
    <t>En beskrivelse af, at berørte parter (elever og forældre) om de midlertidige indsatser</t>
  </si>
  <si>
    <t>En beskrivelse af, at de berørte parter (elever og forældre), skal informeres om indholdet i handlingsplanen.</t>
  </si>
  <si>
    <t>Open</t>
  </si>
  <si>
    <t>String</t>
  </si>
  <si>
    <t>s_16</t>
  </si>
  <si>
    <t>Hvilke tiltag har I inden for det seneste år sat i værk for at stoppe mobningen (Du kan sætte flere krydser)?</t>
  </si>
  <si>
    <t>Vi har iværksat midlertidige indsatser for at stoppe mobningen her og nu</t>
  </si>
  <si>
    <t>Vi har udarbejdet en handlingsplan mod mobning</t>
  </si>
  <si>
    <t>Vi har informeret berørte forældre om skolens tiltag</t>
  </si>
  <si>
    <t>Vi har har informeret berørte elever om skolens tiltag</t>
  </si>
  <si>
    <t>s_23</t>
  </si>
  <si>
    <t>Hvilke af følgende elementer kunne I godt tænke jer at få mere viden om for at styrke jeres arbejde med at forebygge mobning (Du kan sætte flere krydser)?</t>
  </si>
  <si>
    <t>Viden om, hvad mobning er</t>
  </si>
  <si>
    <t>Viden om, hvad det betyder, at man ifølge undervisningsmiljøloven skal reagere efter handlepligterne allerede, når der er tale om ’eller lignende’</t>
  </si>
  <si>
    <t>Viden om, digital mobning</t>
  </si>
  <si>
    <t>Viden om hvordan man holder øje med tegn på mobning</t>
  </si>
  <si>
    <t>Konkrete indsatser til at forebygge mobning</t>
  </si>
  <si>
    <t>Kendskab til undervisningsmiljølovens regler</t>
  </si>
  <si>
    <t>Andet, skriv venligst her:</t>
  </si>
  <si>
    <t>Vi har ikke behov for yderligere viden om at forebygge mobning</t>
  </si>
  <si>
    <t>s_25</t>
  </si>
  <si>
    <t>Hvilke af følgende elementer kunne I godt tænke jer at få mere viden om for at styrke skolens arbejde med at håndtere mobning, når det opstår (Du kan sætte flere krydser)?</t>
  </si>
  <si>
    <t>Viden om hvad mobning er</t>
  </si>
  <si>
    <t>Viden om digital mobning</t>
  </si>
  <si>
    <t>Viden om, hvordan man undersøger årsagerne til, at mobningen er opstået</t>
  </si>
  <si>
    <t>Konkrete indsatser og tiltag som kan stoppe mobningen</t>
  </si>
  <si>
    <t>Andet, skriv venligst her</t>
  </si>
  <si>
    <t>s_32</t>
  </si>
  <si>
    <t>Hvilke forhold af jeres fysiske og æstetiske undervisningsmiljø har I kortlagt i jeres undervisningsmiljøvurdering?</t>
  </si>
  <si>
    <t>Toilet og sanitære forhold</t>
  </si>
  <si>
    <t>Rengøring</t>
  </si>
  <si>
    <t>Lydforhold</t>
  </si>
  <si>
    <t>Lysforhold</t>
  </si>
  <si>
    <t>Luftkvalitet</t>
  </si>
  <si>
    <t>Temperaturforhold</t>
  </si>
  <si>
    <t>Pladsforhold</t>
  </si>
  <si>
    <t>Udearealer</t>
  </si>
  <si>
    <t>Sikkerhed i forhold til maskiner, kemikalier, etc.</t>
  </si>
  <si>
    <t>Sikkerhed i forhold til trapper</t>
  </si>
  <si>
    <t>Sikkerhed i forhold til løst liggende ledninger</t>
  </si>
  <si>
    <t>Udsmykning</t>
  </si>
  <si>
    <t>Vi har ikke kortlagt det fysiske og æstetiske undervisningsmiljø</t>
  </si>
  <si>
    <t>s_34</t>
  </si>
  <si>
    <t>Hvilke forhold af jeres psykiske undervisningsmiljø har I kortlagt i jeres undervisningsmiljøvurdering?</t>
  </si>
  <si>
    <t>Motivation</t>
  </si>
  <si>
    <t>Medbestemmelse</t>
  </si>
  <si>
    <t>Elevinddragelse</t>
  </si>
  <si>
    <t>Relationer mellem lærere og elever</t>
  </si>
  <si>
    <t>Faglig feedback og vejledning</t>
  </si>
  <si>
    <t>Psykisk trivsel</t>
  </si>
  <si>
    <t>Sociale fællesskaber i klassen</t>
  </si>
  <si>
    <t>Tilhørsforhold</t>
  </si>
  <si>
    <t>Mobning</t>
  </si>
  <si>
    <t>Krænkelser</t>
  </si>
  <si>
    <t>Vold</t>
  </si>
  <si>
    <t>Diskrimination</t>
  </si>
  <si>
    <t>Vi har ikke kortlagt vores psykiske undervisningsmiljø</t>
  </si>
  <si>
    <t>statoverall</t>
  </si>
  <si>
    <t>Samlet status</t>
  </si>
  <si>
    <t>Ny</t>
  </si>
  <si>
    <t>Distribueret</t>
  </si>
  <si>
    <t>Nogen svar</t>
  </si>
  <si>
    <t>Gennemført</t>
  </si>
  <si>
    <t>Frafaldet</t>
  </si>
  <si>
    <t>Rækkemærkater</t>
  </si>
  <si>
    <t>Hovedtotal</t>
  </si>
  <si>
    <t>Antal af Har I en antimobbestrategi?</t>
  </si>
  <si>
    <t>Antal af Ligger skolens antimobbestrategi offentlig tilgængelig på skolens hjemmeside?</t>
  </si>
  <si>
    <t>Antal af Hvornår er jeres antimobbestrategi sidst revideret?</t>
  </si>
  <si>
    <t>Antal af I hvilken grad er følgende parter blevet inddraget i udarbejdelsen af jeres antimobbestrategi? - Skolebestyrelsen</t>
  </si>
  <si>
    <t>Antal af I hvilken grad er følgende parter blevet inddraget i udarbejdelsen af jeres antimobbestrategi? - Skoleledelsen</t>
  </si>
  <si>
    <t>Hvilke af følgende elementer kunne I godt tænke jer at få mere viden om for at styrke jeres arbejde med at forebygge mobning (Du kan sætte flere krydser)? - Viden om, hvad det betyder, at man ifølge undervisningsmiljøloven skal reagere efter handlepligter</t>
  </si>
  <si>
    <t>Hvilke af følgende elementer kunne I godt tænke jer at få mere viden om for at styrke jeres arbejde med at forebygge mobning (Du kan sætte flere krydser)? - Andet, skriv venligst her:2</t>
  </si>
  <si>
    <t>Hvilke af følgende elementer kunne I godt tænke jer at få mere viden om for at styrke skolens arbejde med at håndtere mobning, når det opstår (Du kan sætte flere krydser)? - Viden om, hvad det betyder, at man ifølge undervisningsmiljøloven skal reagere ef</t>
  </si>
  <si>
    <t>Hvilke af følgende elementer kunne I godt tænke jer at få mere viden om for at styrke skolens arbejde med at håndtere mobning, når det opstår (Du kan sætte flere krydser)? - Andet, skriv venligst her3</t>
  </si>
  <si>
    <t>Hvilke forhold af jeres fysiske og æstetiske undervisningsmiljø har I kortlagt i jeres undervisningsmiljøvurdering? - Andet, skriv venligst her:4</t>
  </si>
  <si>
    <t>Hvilke forhold af jeres psykiske undervisningsmiljø har I kortlagt i jeres undervisningsmiljøvurdering? - Andet, skriv venligst her:5</t>
  </si>
  <si>
    <t>Antal af I hvilken grad er følgende parter blevet inddraget i udarbejdelsen af jeres antimobbestrategi? - Lærere og pædagoger</t>
  </si>
  <si>
    <t>Antal af I hvilken grad er følgende parter blevet inddraget i udarbejdelsen af jeres antimobbestrategi? - Elever uden for skolebestyrelsen</t>
  </si>
  <si>
    <t>Antal af I hvilken grad er følgende parter blevet inddraget i udarbejdelsen af jeres antimobbestrategi? - Forældre uden for skolebestyrelsen</t>
  </si>
  <si>
    <t>Parter</t>
  </si>
  <si>
    <t>Skolebestyrelsen</t>
  </si>
  <si>
    <t>Skoleledelsen</t>
  </si>
  <si>
    <t>Lærere og pædagoger</t>
  </si>
  <si>
    <t>Elever uden for skolebestyrelsen</t>
  </si>
  <si>
    <t>Forældre uden for skolebestyrelsen</t>
  </si>
  <si>
    <t>Procent</t>
  </si>
  <si>
    <t>Antal af Hvilke af følgende elementer indeholder jeres antimobbestrategi (Du kan sætte flere krydser)? - En beskrivelse af, hvad mobning er</t>
  </si>
  <si>
    <t>Antal af Hvilke af følgende elementer indeholder jeres antimobbestrategi (Du kan sætte flere krydser)? - En beskrivelse af, hvad digital mobning er</t>
  </si>
  <si>
    <t>Antal af Hvilke af følgende elementer indeholder jeres antimobbestrategi (Du kan sætte flere krydser)? - En beskrivelse af, andre begreber (f.eks. konflikt, drilleri, trivsel)</t>
  </si>
  <si>
    <t>Antal af Hvilke af følgende elementer indeholder jeres antimobbestrategi (Du kan sætte flere krydser)? - En beskrivelse af, hvordan I vil holde øje med mobning</t>
  </si>
  <si>
    <t>Antal af Hvilke af følgende elementer indeholder jeres antimobbestrategi (Du kan sætte flere krydser)? - En beskrivelse af, hvordan I vil forebygge digital mobning</t>
  </si>
  <si>
    <t>Antal af Hvilke af følgende elementer indeholder jeres antimobbestrategi (Du kan sætte flere krydser)? - En beskrivelse af, hvordan I vil forebygge mobning</t>
  </si>
  <si>
    <t>Antal af Hvilke af følgende elementer indeholder jeres antimobbestrategi (Du kan sætte flere krydser)? - En beskrivelse af, hvordan I vil håndtere mobning</t>
  </si>
  <si>
    <t>Antal af Hvilke af følgende elementer indeholder jeres antimobbestrategi (Du kan sætte flere krydser)? - Ingen af ovenstående</t>
  </si>
  <si>
    <t>En beskrivelse af, andre begreber (f.eks. Konflikt, drilleri, trivsel)</t>
  </si>
  <si>
    <t>Indeholder</t>
  </si>
  <si>
    <t>Antal af I undervisningsmiljøloven står, at man skal reagere ved mobning eller lignende. Har I beskrevet i skolens antimobbestrategi, hvordan I forstår eller lignende?</t>
  </si>
  <si>
    <t>Antal af Indeholder beskrivelse af, hvordan I vil håndtere mobning følgende (Du kan sætte flere krydser): - En beskrivelse af at skolen skal lave en handlingsplan</t>
  </si>
  <si>
    <t>Antal af Indeholder beskrivelse af, hvordan I vil håndtere mobning følgende (Du kan sætte flere krydser): - En beskrivelse af, at handlingsplanen skal laves inden for 10 arbejdsdage efter, at mobningen er konstateret</t>
  </si>
  <si>
    <t>Antal af Indeholder beskrivelse af, hvordan I vil håndtere mobning følgende (Du kan sætte flere krydser): - En beskrivelse af, at skolen ved behov skal iværksætte midlertidige indsatser til handlingsplanen er sat i værk</t>
  </si>
  <si>
    <t>Antal af Indeholder beskrivelse af, hvordan I vil håndtere mobning følgende (Du kan sætte flere krydser): - En beskrivelse af, at berørte parter (elever og forældre) om de midlertidige indsatser</t>
  </si>
  <si>
    <t>Antal af Indeholder beskrivelse af, hvordan I vil håndtere mobning følgende (Du kan sætte flere krydser): - En beskrivelse af, at de berørte parter (elever og forældre), skal informeres om indholdet i handlingsplanen.</t>
  </si>
  <si>
    <t>Antal af Indeholder beskrivelse af, hvordan I vil håndtere mobning følgende (Du kan sætte flere krydser): - Ingen af ovenstående</t>
  </si>
  <si>
    <t>En beskrivelse af, at skolen ved behov skal iværksætte midlertidige indsatser til handlingslanen er sat i værk</t>
  </si>
  <si>
    <t>En beskrivelse af, at berørte parter (elever og forældre) skal informeres om de midlertidige indsatser</t>
  </si>
  <si>
    <t>En beskrivelse af, at de berørte parter (elever og forældre), skal informeres om indholdet i handlingslanen</t>
  </si>
  <si>
    <t>Beskrivelse af</t>
  </si>
  <si>
    <t>procent</t>
  </si>
  <si>
    <t>Antal af Hvilke af følgende udsagn passer bedst på skolens forståelse af mobning?</t>
  </si>
  <si>
    <t>Antal af Hvor enig eller uenig er du i, at skolens antimobbestrategi er et godt redskab til at forebygge og håndtere mobning på jeres skole?</t>
  </si>
  <si>
    <t>Antal af Har I inden for det seneste år konstateret mobning på jeres skole?</t>
  </si>
  <si>
    <t>Antal af Hvilke tiltag har I inden for det seneste år sat i værk for at stoppe mobningen (Du kan sætte flere krydser)? - Vi har iværksat midlertidige indsatser for at stoppe mobningen her og nu</t>
  </si>
  <si>
    <t>Antal af Hvilke tiltag har I inden for det seneste år sat i værk for at stoppe mobningen (Du kan sætte flere krydser)? - Vi har udarbejdet en handlingsplan mod mobning</t>
  </si>
  <si>
    <t>Antal af Hvilke tiltag har I inden for det seneste år sat i værk for at stoppe mobningen (Du kan sætte flere krydser)? - Vi har informeret berørte forældre om skolens tiltag</t>
  </si>
  <si>
    <t>Antal af Hvilke tiltag har I inden for det seneste år sat i værk for at stoppe mobningen (Du kan sætte flere krydser)? - Vi har har informeret berørte elever om skolens tiltag</t>
  </si>
  <si>
    <t>Antal af Hvilke tiltag har I inden for det seneste år sat i værk for at stoppe mobningen (Du kan sætte flere krydser)? - Ved ikke</t>
  </si>
  <si>
    <t>Vi har informeret berørte elever om skolens tiltag</t>
  </si>
  <si>
    <t>Tiltag</t>
  </si>
  <si>
    <t>Antal af Hvor ofte har I inden for det seneste år sat følgende tiltag i værk for at stoppe mobningen? - Vi har iværksat midlertidige indsatser for at stoppe mobningen her og nu</t>
  </si>
  <si>
    <t>Antal af Hvor ofte har I inden for det seneste år sat følgende tiltag i værk for at stoppe mobningen? - Vi har udarbejdet en handlingsplan mod mobning</t>
  </si>
  <si>
    <t>Antal af Hvor ofte har I inden for det seneste år sat følgende tiltag i værk for at stoppe mobningen? - Vi har informeret berørte forældre om skolens tiltag</t>
  </si>
  <si>
    <t>Antal af Hvor ofte har I inden for det seneste år sat følgende tiltag i værk for at stoppe mobningen? - Vi har informeret rørte elever om skolens tiltag</t>
  </si>
  <si>
    <t>Vi har informeret rørte elever om skolens tiltag</t>
  </si>
  <si>
    <t>Antal af I hvilken grad er I som skole klædt på til at forebygge mobning?</t>
  </si>
  <si>
    <t>Antal af I hvilken grad er I som skole klædt på til at håndtere mobning, når det opstår?</t>
  </si>
  <si>
    <t>Forebygge mobning</t>
  </si>
  <si>
    <t>Håndtere mobning, når det opstår?</t>
  </si>
  <si>
    <t>Klædt på</t>
  </si>
  <si>
    <t>Antal af Hvilke af følgende elementer kunne I godt tænke jer at få mere viden om for at styrke jeres arbejde med at forebygge mobning (Du kan sætte flere krydser)? - Viden om, hvad mobning er</t>
  </si>
  <si>
    <t>Antal af Hvilke af følgende elementer kunne I godt tænke jer at få mere viden om for at styrke jeres arbejde med at forebygge mobning (Du kan sætte flere krydser)? - Viden om, hvad det betyder, at man ifølge undervisningsmiljøloven skal reagere efter handlepligter</t>
  </si>
  <si>
    <t>Antal af Hvilke af følgende elementer kunne I godt tænke jer at få mere viden om for at styrke jeres arbejde med at forebygge mobning (Du kan sætte flere krydser)? - Viden om, digital mobning</t>
  </si>
  <si>
    <t>Antal af Hvilke af følgende elementer kunne I godt tænke jer at få mere viden om for at styrke jeres arbejde med at forebygge mobning (Du kan sætte flere krydser)? - Viden om hvordan man holder øje med tegn på mobning</t>
  </si>
  <si>
    <t>Antal af Hvilke af følgende elementer kunne I godt tænke jer at få mere viden om for at styrke jeres arbejde med at forebygge mobning (Du kan sætte flere krydser)? - Konkrete indsatser til at forebygge mobning</t>
  </si>
  <si>
    <t>Antal af Hvilke af følgende elementer kunne I godt tænke jer at få mere viden om for at styrke jeres arbejde med at forebygge mobning (Du kan sætte flere krydser)? - Kendskab til undervisningsmiljølovens regler</t>
  </si>
  <si>
    <t>Antal af Hvilke af følgende elementer kunne I godt tænke jer at få mere viden om for at styrke jeres arbejde med at forebygge mobning (Du kan sætte flere krydser)? - Andet, skriv venligst her:</t>
  </si>
  <si>
    <t>Antal af Hvilke af følgende elementer kunne I godt tænke jer at få mere viden om for at styrke jeres arbejde med at forebygge mobning (Du kan sætte flere krydser)? - Vi har ikke behov for yderligere viden om at forebygge mobning</t>
  </si>
  <si>
    <t>Antal af Hvilke af følgende elementer kunne I godt tænke jer at få mere viden om for at styrke jeres arbejde med at forebygge mobning (Du kan sætte flere krydser)? - Viden om, hvad det betyder, at man ifølge undervisningsmiljøloven skal reagere efter han</t>
  </si>
  <si>
    <t>Viden om, hvad det betyder, at man ifølge undervisningsmiljøloven skal reagere efter handlepligter</t>
  </si>
  <si>
    <t>Andet</t>
  </si>
  <si>
    <t>Hvad kunne i tænke jer</t>
  </si>
  <si>
    <t>Antal af Hvilke af følgende elementer kunne I godt tænke jer at få mere viden om for at styrke skolens arbejde med at håndtere mobning, når det opstår (Du kan sætte flere krydser)? - Viden om hvad mobning er</t>
  </si>
  <si>
    <t>Antal af Hvilke af følgende elementer kunne I godt tænke jer at få mere viden om for at styrke skolens arbejde med at håndtere mobning, når det opstår (Du kan sætte flere krydser)? - Viden om, hvad det betyder, at man ifølge undervisningsmiljøloven skal reagere ef</t>
  </si>
  <si>
    <t>Antal af Hvilke af følgende elementer kunne I godt tænke jer at få mere viden om for at styrke skolens arbejde med at håndtere mobning, når det opstår (Du kan sætte flere krydser)? - Viden om digital mobning</t>
  </si>
  <si>
    <t>Antal af Hvilke af følgende elementer kunne I godt tænke jer at få mere viden om for at styrke skolens arbejde med at håndtere mobning, når det opstår (Du kan sætte flere krydser)? - Viden om, hvordan man undersøger årsagerne til, at mobningen er opstået</t>
  </si>
  <si>
    <t>Antal af Hvilke af følgende elementer kunne I godt tænke jer at få mere viden om for at styrke skolens arbejde med at håndtere mobning, når det opstår (Du kan sætte flere krydser)? - Konkrete indsatser og tiltag som kan stoppe mobningen</t>
  </si>
  <si>
    <t>Antal af Hvilke af følgende elementer kunne I godt tænke jer at få mere viden om for at styrke skolens arbejde med at håndtere mobning, når det opstår (Du kan sætte flere krydser)? - Kendskab til undervisningsmiljølovens regler</t>
  </si>
  <si>
    <t>Antal af Hvilke af følgende elementer kunne I godt tænke jer at få mere viden om for at styrke skolens arbejde med at håndtere mobning, når det opstår (Du kan sætte flere krydser)? - Andet, skriv venligst her</t>
  </si>
  <si>
    <t>Antal af Hvilke af følgende elementer kunne I godt tænke jer at få mere viden om for at styrke skolens arbejde med at håndtere mobning, når det opstår (Du kan sætte flere krydser)? - Vi har ikke behov for yderligere viden om at forebygge mobning</t>
  </si>
  <si>
    <t xml:space="preserve">Antal af Hvilke af følgende elementer kunne I godt tænke jer at få mere viden om for at styrke skolens arbejde med at håndtere mobning, når det opstår (Du kan sætte flere krydser)? - Viden om, hvad det betyder, at man ifølge undervisningsmiljøloven skal </t>
  </si>
  <si>
    <t>Viden om, hvad det betyder, at man ifølge undervisningsmiljøloven skal reagere efter</t>
  </si>
  <si>
    <t>Tænke jer</t>
  </si>
  <si>
    <t>Antal af Har I en skriftlig undervisningsmiljøvurdering (UMV)?</t>
  </si>
  <si>
    <t>Antal af Ligger jeres undervisningsmiljøvurdering offentlig tilgængelig på skolens hjemmeside?</t>
  </si>
  <si>
    <t>Antal af Har I på jeres skole forholdt jer til, hvad en ændring, der har betydning for undervisningsmiljøet, er?</t>
  </si>
  <si>
    <t>Antal af Hvor ofte laver I en undervisningsmiljøvurdering?</t>
  </si>
  <si>
    <t>Antal af Hvilke forhold af jeres fysiske og æstetiske undervisningsmiljø har I kortlagt i jeres undervisningsmiljøvurdering? - Toilet og sanitære forhold</t>
  </si>
  <si>
    <t>Antal af Hvilke forhold af jeres fysiske og æstetiske undervisningsmiljø har I kortlagt i jeres undervisningsmiljøvurdering? - Rengøring</t>
  </si>
  <si>
    <t>Antal af Hvilke forhold af jeres fysiske og æstetiske undervisningsmiljø har I kortlagt i jeres undervisningsmiljøvurdering? - Lydforhold</t>
  </si>
  <si>
    <t>Antal af Hvilke forhold af jeres fysiske og æstetiske undervisningsmiljø har I kortlagt i jeres undervisningsmiljøvurdering? - Lysforhold</t>
  </si>
  <si>
    <t>Antal af Hvilke forhold af jeres fysiske og æstetiske undervisningsmiljø har I kortlagt i jeres undervisningsmiljøvurdering? - Luftkvalitet</t>
  </si>
  <si>
    <t>Antal af Hvilke forhold af jeres fysiske og æstetiske undervisningsmiljø har I kortlagt i jeres undervisningsmiljøvurdering? - Temperaturforhold</t>
  </si>
  <si>
    <t>Antal af Hvilke forhold af jeres fysiske og æstetiske undervisningsmiljø har I kortlagt i jeres undervisningsmiljøvurdering? - Pladsforhold</t>
  </si>
  <si>
    <t>Antal af Hvilke forhold af jeres fysiske og æstetiske undervisningsmiljø har I kortlagt i jeres undervisningsmiljøvurdering? - Udearealer</t>
  </si>
  <si>
    <t>Antal af Hvilke forhold af jeres fysiske og æstetiske undervisningsmiljø har I kortlagt i jeres undervisningsmiljøvurdering? - Sikkerhed i forhold til maskiner, kemikalier, etc.</t>
  </si>
  <si>
    <t>Antal af Hvilke forhold af jeres fysiske og æstetiske undervisningsmiljø har I kortlagt i jeres undervisningsmiljøvurdering? - Sikkerhed i forhold til trapper</t>
  </si>
  <si>
    <t>Antal af Hvilke forhold af jeres fysiske og æstetiske undervisningsmiljø har I kortlagt i jeres undervisningsmiljøvurdering? - Sikkerhed i forhold til løst liggende ledninger</t>
  </si>
  <si>
    <t>Antal af Hvilke forhold af jeres fysiske og æstetiske undervisningsmiljø har I kortlagt i jeres undervisningsmiljøvurdering? - Udsmykning</t>
  </si>
  <si>
    <t>Antal af Hvilke forhold af jeres fysiske og æstetiske undervisningsmiljø har I kortlagt i jeres undervisningsmiljøvurdering? - Andet, skriv venligst her:</t>
  </si>
  <si>
    <t>Antal af Hvilke forhold af jeres fysiske og æstetiske undervisningsmiljø har I kortlagt i jeres undervisningsmiljøvurdering? - Vi har ikke kortlagt det fysiske og æstetiske undervisningsmiljø</t>
  </si>
  <si>
    <t>Forhold</t>
  </si>
  <si>
    <t>Antal af Hvilke forhold af jeres psykiske undervisningsmiljø har I kortlagt i jeres undervisningsmiljøvurdering? - Motivation</t>
  </si>
  <si>
    <t>Antal af Hvilke forhold af jeres psykiske undervisningsmiljø har I kortlagt i jeres undervisningsmiljøvurdering? - Medbestemmelse</t>
  </si>
  <si>
    <t>Antal af Hvilke forhold af jeres psykiske undervisningsmiljø har I kortlagt i jeres undervisningsmiljøvurdering? - Elevinddragelse</t>
  </si>
  <si>
    <t>Antal af Hvilke forhold af jeres psykiske undervisningsmiljø har I kortlagt i jeres undervisningsmiljøvurdering? - Relationer mellem lærere og elever</t>
  </si>
  <si>
    <t>Antal af Hvilke forhold af jeres psykiske undervisningsmiljø har I kortlagt i jeres undervisningsmiljøvurdering? - Faglig feedback og vejledning</t>
  </si>
  <si>
    <t>Antal af Hvilke forhold af jeres psykiske undervisningsmiljø har I kortlagt i jeres undervisningsmiljøvurdering? - Psykisk trivsel</t>
  </si>
  <si>
    <t>Antal af Hvilke forhold af jeres psykiske undervisningsmiljø har I kortlagt i jeres undervisningsmiljøvurdering? - Sociale fællesskaber i klassen</t>
  </si>
  <si>
    <t>Antal af Hvilke forhold af jeres psykiske undervisningsmiljø har I kortlagt i jeres undervisningsmiljøvurdering? - Tilhørsforhold</t>
  </si>
  <si>
    <t>Antal af Hvilke forhold af jeres psykiske undervisningsmiljø har I kortlagt i jeres undervisningsmiljøvurdering? - Mobning</t>
  </si>
  <si>
    <t>Antal af Hvilke forhold af jeres psykiske undervisningsmiljø har I kortlagt i jeres undervisningsmiljøvurdering? - Krænkelser</t>
  </si>
  <si>
    <t>Antal af Hvilke forhold af jeres psykiske undervisningsmiljø har I kortlagt i jeres undervisningsmiljøvurdering? - Vold</t>
  </si>
  <si>
    <t>Antal af Hvilke forhold af jeres psykiske undervisningsmiljø har I kortlagt i jeres undervisningsmiljøvurdering? - Diskrimination</t>
  </si>
  <si>
    <t>Antal af Hvilke forhold af jeres psykiske undervisningsmiljø har I kortlagt i jeres undervisningsmiljøvurdering? - Andet, skriv venligst her:</t>
  </si>
  <si>
    <t>Antal af Hvilke forhold af jeres psykiske undervisningsmiljø har I kortlagt i jeres undervisningsmiljøvurdering? - Vi har ikke kortlagt vores psykiske undervisningsmiljø</t>
  </si>
  <si>
    <t>Antal af Indeholder jeres undervisningsmiljøvurdering... - ... en beskrivelse af, hvad jeres kortlægning viste?</t>
  </si>
  <si>
    <t>Antal af Indeholder jeres undervisningsmiljøvurdering... - ... en beskrivelse af, hvilke problemer med undervisningsmiljøet I vil arbejde på at løse?</t>
  </si>
  <si>
    <t>Antal af Indeholder jeres undervisningsmiljøvurdering en handlingsplan for at løse udfordringer med undervisningsmiljøet?</t>
  </si>
  <si>
    <t>Antal af Indeholder jeres undervisningsmiljøvurdering retningslinjer for, hvornår I følger op på handlingsplanen?</t>
  </si>
  <si>
    <t>En beskrivelse af, hvad jeres kortlægning viste?</t>
  </si>
  <si>
    <t>En beskrivelse af, hvilke problemer med undervisningsmiljøet I vil arbejde på at løse?</t>
  </si>
  <si>
    <t>En handlingsplan for at løse udfordringer med undervisningsmiljøet?</t>
  </si>
  <si>
    <t>Retningslinjer for, hvornår I følger op på handlingsplanen?</t>
  </si>
  <si>
    <t>Antal af I hvilken grad har I inddraget elever i jeres arbejde med undervisningsmiljøvurderingen i forbindelse med... - ... planlægningen og tilrettelæggelsen af undersøgelsen?</t>
  </si>
  <si>
    <t>Antal af I hvilken grad har I inddraget elever i jeres arbejde med undervisningsmiljøvurderingen i forbindelse med... - ... gennemførelsen af undersøgelsen?</t>
  </si>
  <si>
    <t>Antal af I hvilken grad har I inddraget elever i jeres arbejde med undervisningsmiljøvurderingen i forbindelse med... - ... opfølgningen af undersøgelsen?</t>
  </si>
  <si>
    <t>Planlægningen og tilrettelæggelsen af undersøgelsen?</t>
  </si>
  <si>
    <t>Gennemførelsen af undersøgelsen?</t>
  </si>
  <si>
    <t>Opfølgningen af undersøgelsen?</t>
  </si>
  <si>
    <t>Inddraget</t>
  </si>
  <si>
    <t>Antal af Hvor enig eller uenig er I som skole i, at undervisningsmiljøvurderingen er et godt redskab til at sikre et godt undervisningsmiljø på jeres skole?</t>
  </si>
  <si>
    <t>Antal af Kender I som skole betegnelsen undervisningsmiljørepræsentanter (UMR)?</t>
  </si>
  <si>
    <t>Antal af Har I oplyst eleverne om deres ret til at vælge undervisningsmiljørepræsentanter?</t>
  </si>
  <si>
    <t>Antal af Har I undervisningsmiljørepræsentanter på jeres skole?</t>
  </si>
  <si>
    <t>Antal af Hvorfor har I ikke undervisningsmiljørepræsentanter på jeres skole?</t>
  </si>
  <si>
    <t>Hvorfor</t>
  </si>
  <si>
    <t>Antal af Inviterer I på skolen undervisningsmiljørepræsentanterne til at deltage i jeres arbejdsmiljøgrupper, når I drøfter forhold, der har betydning for undervisningsmiljøet?</t>
  </si>
  <si>
    <t>Sum af Samlet status - Gennemført</t>
  </si>
  <si>
    <t>Antal af Inst. type</t>
  </si>
  <si>
    <t>Antal af Ejerkode navn</t>
  </si>
  <si>
    <t>Sum af Samlet status - Distribueret</t>
  </si>
  <si>
    <t>Sum af Samlet status - Nogen svar</t>
  </si>
  <si>
    <t>Total</t>
  </si>
  <si>
    <t>Besvaret</t>
  </si>
  <si>
    <t xml:space="preserve">                                                 Tilsynets Statusundersøgelse 2023 (ungdomsuddannelser)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</si>
</sst>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 x14ac:knownFonts="1">
    <font>
      <sz val="11"/>
      <color indexed="8"/>
      <name val="Calibri"/>
      <family val="2"/>
      <scheme val="minor"/>
    </font>
    <font>
      <sz val="11"/>
      <color indexed="8"/>
      <name val="Calibri"/>
      <family val="2"/>
      <scheme val="minor"/>
    </font>
    <font>
      <b/>
      <sz val="20"/>
      <color indexed="8"/>
      <name val="Calibri"/>
      <family val="2"/>
      <scheme val="minor"/>
    </font>
  </fonts>
  <fills count="3">
    <fill>
      <patternFill patternType="none"/>
    </fill>
    <fill>
      <patternFill patternType="gray125"/>
    </fill>
    <fill>
      <patternFill patternType="solid">
        <fgColor rgb="FFDAECEE"/>
        <bgColor indexed="64"/>
      </patternFill>
    </fill>
  </fills>
  <borders count="1">
    <border>
      <left/>
      <right/>
      <top/>
      <bottom/>
      <diagonal/>
    </border>
  </borders>
  <cellStyleXfs count="2">
    <xf numFmtId="0" fontId="0" fillId="0" borderId="0"/>
    <xf numFmtId="9" fontId="1" fillId="0" borderId="0" applyFont="0" applyFill="0" applyBorder="0" applyAlignment="0" applyProtection="0"/>
  </cellStyleXfs>
  <cellXfs count="11">
    <xf numFmtId="0" fontId="0" fillId="0" borderId="0" xfId="0"/>
    <xf numFmtId="1" fontId="0" fillId="0" borderId="0" xfId="0" applyNumberFormat="1"/>
    <xf numFmtId="0" fontId="0" fillId="0" borderId="0" xfId="0" pivotButton="1"/>
    <xf numFmtId="0" fontId="0" fillId="0" borderId="0" xfId="0" applyAlignment="1">
      <alignment horizontal="left"/>
    </xf>
    <xf numFmtId="0" fontId="0" fillId="0" borderId="0" xfId="0" applyNumberFormat="1"/>
    <xf numFmtId="10" fontId="0" fillId="0" borderId="0" xfId="0" applyNumberFormat="1"/>
    <xf numFmtId="164" fontId="0" fillId="0" borderId="0" xfId="0" applyNumberFormat="1"/>
    <xf numFmtId="164" fontId="0" fillId="0" borderId="0" xfId="1" applyNumberFormat="1" applyFont="1"/>
    <xf numFmtId="1" fontId="0" fillId="0" borderId="0" xfId="0" applyNumberFormat="1" applyAlignment="1">
      <alignment horizontal="left"/>
    </xf>
    <xf numFmtId="0" fontId="2" fillId="0" borderId="0" xfId="0" applyFont="1"/>
    <xf numFmtId="0" fontId="0" fillId="2" borderId="0" xfId="0" applyFill="1"/>
  </cellXfs>
  <cellStyles count="2">
    <cellStyle name="Normal" xfId="0" builtinId="0"/>
    <cellStyle name="Procent" xfId="1" builtinId="5"/>
  </cellStyles>
  <dxfs count="126">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4" formatCode="0.0%"/>
    </dxf>
    <dxf>
      <numFmt numFmtId="164" formatCode="0.0%"/>
    </dxf>
    <dxf>
      <numFmt numFmtId="164" formatCode="0.0%"/>
    </dxf>
    <dxf>
      <font>
        <b val="0"/>
        <i val="0"/>
        <strike val="0"/>
        <condense val="0"/>
        <extend val="0"/>
        <outline val="0"/>
        <shadow val="0"/>
        <u val="none"/>
        <vertAlign val="baseline"/>
        <sz val="11"/>
        <color indexed="8"/>
        <name val="Calibri"/>
        <family val="2"/>
        <scheme val="minor"/>
      </font>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indexed="8"/>
        <name val="Calibri"/>
        <family val="2"/>
        <scheme val="minor"/>
      </font>
      <numFmt numFmtId="164" formatCode="0.0%"/>
    </dxf>
    <dxf>
      <font>
        <b val="0"/>
        <i val="0"/>
        <strike val="0"/>
        <condense val="0"/>
        <extend val="0"/>
        <outline val="0"/>
        <shadow val="0"/>
        <u val="none"/>
        <vertAlign val="baseline"/>
        <sz val="11"/>
        <color indexed="8"/>
        <name val="Calibri"/>
        <family val="2"/>
        <scheme val="minor"/>
      </font>
      <numFmt numFmtId="164" formatCode="0.0%"/>
    </dxf>
    <dxf>
      <font>
        <b val="0"/>
        <i val="0"/>
        <strike val="0"/>
        <condense val="0"/>
        <extend val="0"/>
        <outline val="0"/>
        <shadow val="0"/>
        <u val="none"/>
        <vertAlign val="baseline"/>
        <sz val="11"/>
        <color indexed="8"/>
        <name val="Calibri"/>
        <family val="2"/>
        <scheme val="minor"/>
      </font>
      <numFmt numFmtId="164" formatCode="0.0%"/>
    </dxf>
    <dxf>
      <font>
        <b val="0"/>
        <i val="0"/>
        <strike val="0"/>
        <condense val="0"/>
        <extend val="0"/>
        <outline val="0"/>
        <shadow val="0"/>
        <u val="none"/>
        <vertAlign val="baseline"/>
        <sz val="11"/>
        <color indexed="8"/>
        <name val="Calibri"/>
        <family val="2"/>
        <scheme val="minor"/>
      </font>
      <numFmt numFmtId="164" formatCode="0.0%"/>
    </dxf>
    <dxf>
      <font>
        <b val="0"/>
        <i val="0"/>
        <strike val="0"/>
        <condense val="0"/>
        <extend val="0"/>
        <outline val="0"/>
        <shadow val="0"/>
        <u val="none"/>
        <vertAlign val="baseline"/>
        <sz val="11"/>
        <color indexed="8"/>
        <name val="Calibri"/>
        <family val="2"/>
        <scheme val="minor"/>
      </font>
      <numFmt numFmtId="164" formatCode="0.0%"/>
    </dxf>
    <dxf>
      <font>
        <b val="0"/>
        <i val="0"/>
        <strike val="0"/>
        <condense val="0"/>
        <extend val="0"/>
        <outline val="0"/>
        <shadow val="0"/>
        <u val="none"/>
        <vertAlign val="baseline"/>
        <sz val="11"/>
        <color indexed="8"/>
        <name val="Calibri"/>
        <family val="2"/>
        <scheme val="minor"/>
      </font>
    </dxf>
    <dxf>
      <font>
        <b val="0"/>
        <i val="0"/>
        <strike val="0"/>
        <condense val="0"/>
        <extend val="0"/>
        <outline val="0"/>
        <shadow val="0"/>
        <u val="none"/>
        <vertAlign val="baseline"/>
        <sz val="11"/>
        <color indexed="8"/>
        <name val="Calibri"/>
        <family val="2"/>
        <scheme val="minor"/>
      </font>
      <numFmt numFmtId="164" formatCode="0.0%"/>
    </dxf>
    <dxf>
      <font>
        <b val="0"/>
        <i val="0"/>
        <strike val="0"/>
        <condense val="0"/>
        <extend val="0"/>
        <outline val="0"/>
        <shadow val="0"/>
        <u val="none"/>
        <vertAlign val="baseline"/>
        <sz val="11"/>
        <color indexed="8"/>
        <name val="Calibri"/>
        <family val="2"/>
        <scheme val="minor"/>
      </font>
      <numFmt numFmtId="164" formatCode="0.0%"/>
    </dxf>
    <dxf>
      <font>
        <b val="0"/>
        <i val="0"/>
        <strike val="0"/>
        <condense val="0"/>
        <extend val="0"/>
        <outline val="0"/>
        <shadow val="0"/>
        <u val="none"/>
        <vertAlign val="baseline"/>
        <sz val="11"/>
        <color indexed="8"/>
        <name val="Calibri"/>
        <family val="2"/>
        <scheme val="minor"/>
      </font>
      <numFmt numFmtId="164" formatCode="0.0%"/>
    </dxf>
    <dxf>
      <font>
        <b val="0"/>
        <i val="0"/>
        <strike val="0"/>
        <condense val="0"/>
        <extend val="0"/>
        <outline val="0"/>
        <shadow val="0"/>
        <u val="none"/>
        <vertAlign val="baseline"/>
        <sz val="11"/>
        <color indexed="8"/>
        <name val="Calibri"/>
        <family val="2"/>
        <scheme val="minor"/>
      </font>
    </dxf>
    <dxf>
      <font>
        <b val="0"/>
        <i val="0"/>
        <strike val="0"/>
        <condense val="0"/>
        <extend val="0"/>
        <outline val="0"/>
        <shadow val="0"/>
        <u val="none"/>
        <vertAlign val="baseline"/>
        <sz val="11"/>
        <color indexed="8"/>
        <name val="Calibri"/>
        <family val="2"/>
        <scheme val="minor"/>
      </font>
      <numFmt numFmtId="164" formatCode="0.0%"/>
    </dxf>
    <dxf>
      <font>
        <b val="0"/>
        <i val="0"/>
        <strike val="0"/>
        <condense val="0"/>
        <extend val="0"/>
        <outline val="0"/>
        <shadow val="0"/>
        <u val="none"/>
        <vertAlign val="baseline"/>
        <sz val="11"/>
        <color indexed="8"/>
        <name val="Calibri"/>
        <family val="2"/>
        <scheme val="minor"/>
      </font>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indexed="8"/>
        <name val="Calibri"/>
        <family val="2"/>
        <scheme val="minor"/>
      </font>
      <numFmt numFmtId="164" formatCode="0.0%"/>
    </dxf>
    <dxf>
      <font>
        <b val="0"/>
        <i val="0"/>
        <strike val="0"/>
        <condense val="0"/>
        <extend val="0"/>
        <outline val="0"/>
        <shadow val="0"/>
        <u val="none"/>
        <vertAlign val="baseline"/>
        <sz val="11"/>
        <color indexed="8"/>
        <name val="Calibri"/>
        <family val="2"/>
        <scheme val="minor"/>
      </font>
      <numFmt numFmtId="164" formatCode="0.0%"/>
    </dxf>
    <dxf>
      <font>
        <b val="0"/>
        <i val="0"/>
        <strike val="0"/>
        <condense val="0"/>
        <extend val="0"/>
        <outline val="0"/>
        <shadow val="0"/>
        <u val="none"/>
        <vertAlign val="baseline"/>
        <sz val="11"/>
        <color indexed="8"/>
        <name val="Calibri"/>
        <family val="2"/>
        <scheme val="minor"/>
      </font>
      <numFmt numFmtId="164" formatCode="0.0%"/>
    </dxf>
    <dxf>
      <font>
        <b val="0"/>
        <i val="0"/>
        <strike val="0"/>
        <condense val="0"/>
        <extend val="0"/>
        <outline val="0"/>
        <shadow val="0"/>
        <u val="none"/>
        <vertAlign val="baseline"/>
        <sz val="11"/>
        <color indexed="8"/>
        <name val="Calibri"/>
        <family val="2"/>
        <scheme val="minor"/>
      </font>
      <numFmt numFmtId="164" formatCode="0.0%"/>
    </dxf>
    <dxf>
      <font>
        <b val="0"/>
        <i val="0"/>
        <strike val="0"/>
        <condense val="0"/>
        <extend val="0"/>
        <outline val="0"/>
        <shadow val="0"/>
        <u val="none"/>
        <vertAlign val="baseline"/>
        <sz val="11"/>
        <color indexed="8"/>
        <name val="Calibri"/>
        <family val="2"/>
        <scheme val="minor"/>
      </font>
      <numFmt numFmtId="164" formatCode="0.0%"/>
    </dxf>
    <dxf>
      <font>
        <b val="0"/>
        <i val="0"/>
        <strike val="0"/>
        <condense val="0"/>
        <extend val="0"/>
        <outline val="0"/>
        <shadow val="0"/>
        <u val="none"/>
        <vertAlign val="baseline"/>
        <sz val="11"/>
        <color indexed="8"/>
        <name val="Calibri"/>
        <family val="2"/>
        <scheme val="minor"/>
      </font>
    </dxf>
    <dxf>
      <font>
        <b val="0"/>
        <i val="0"/>
        <strike val="0"/>
        <condense val="0"/>
        <extend val="0"/>
        <outline val="0"/>
        <shadow val="0"/>
        <u val="none"/>
        <vertAlign val="baseline"/>
        <sz val="11"/>
        <color indexed="8"/>
        <name val="Calibri"/>
        <family val="2"/>
        <scheme val="minor"/>
      </font>
      <numFmt numFmtId="164" formatCode="0.0%"/>
    </dxf>
    <dxf>
      <font>
        <b val="0"/>
        <i val="0"/>
        <strike val="0"/>
        <condense val="0"/>
        <extend val="0"/>
        <outline val="0"/>
        <shadow val="0"/>
        <u val="none"/>
        <vertAlign val="baseline"/>
        <sz val="11"/>
        <color indexed="8"/>
        <name val="Calibri"/>
        <family val="2"/>
        <scheme val="minor"/>
      </font>
      <numFmt numFmtId="164" formatCode="0.0%"/>
    </dxf>
    <dxf>
      <font>
        <b val="0"/>
        <i val="0"/>
        <strike val="0"/>
        <condense val="0"/>
        <extend val="0"/>
        <outline val="0"/>
        <shadow val="0"/>
        <u val="none"/>
        <vertAlign val="baseline"/>
        <sz val="11"/>
        <color indexed="8"/>
        <name val="Calibri"/>
        <family val="2"/>
        <scheme val="minor"/>
      </font>
      <numFmt numFmtId="164" formatCode="0.0%"/>
    </dxf>
    <dxf>
      <font>
        <b val="0"/>
        <i val="0"/>
        <strike val="0"/>
        <condense val="0"/>
        <extend val="0"/>
        <outline val="0"/>
        <shadow val="0"/>
        <u val="none"/>
        <vertAlign val="baseline"/>
        <sz val="11"/>
        <color indexed="8"/>
        <name val="Calibri"/>
        <family val="2"/>
        <scheme val="minor"/>
      </font>
      <numFmt numFmtId="164" formatCode="0.0%"/>
    </dxf>
    <dxf>
      <font>
        <b val="0"/>
        <i val="0"/>
        <strike val="0"/>
        <condense val="0"/>
        <extend val="0"/>
        <outline val="0"/>
        <shadow val="0"/>
        <u val="none"/>
        <vertAlign val="baseline"/>
        <sz val="11"/>
        <color indexed="8"/>
        <name val="Calibri"/>
        <family val="2"/>
        <scheme val="minor"/>
      </font>
      <numFmt numFmtId="164" formatCode="0.0%"/>
    </dxf>
    <dxf>
      <font>
        <b val="0"/>
        <i val="0"/>
        <strike val="0"/>
        <condense val="0"/>
        <extend val="0"/>
        <outline val="0"/>
        <shadow val="0"/>
        <u val="none"/>
        <vertAlign val="baseline"/>
        <sz val="11"/>
        <color indexed="8"/>
        <name val="Calibri"/>
        <family val="2"/>
        <scheme val="minor"/>
      </font>
    </dxf>
    <dxf>
      <font>
        <b val="0"/>
        <i val="0"/>
        <strike val="0"/>
        <condense val="0"/>
        <extend val="0"/>
        <outline val="0"/>
        <shadow val="0"/>
        <u val="none"/>
        <vertAlign val="baseline"/>
        <sz val="11"/>
        <color indexed="8"/>
        <name val="Calibri"/>
        <family val="2"/>
        <scheme val="minor"/>
      </font>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indexed="8"/>
        <name val="Calibri"/>
        <family val="2"/>
        <scheme val="minor"/>
      </font>
      <numFmt numFmtId="164" formatCode="0.0%"/>
    </dxf>
    <dxf>
      <numFmt numFmtId="164" formatCode="0.0%"/>
    </dxf>
    <dxf>
      <font>
        <b val="0"/>
        <i val="0"/>
        <strike val="0"/>
        <condense val="0"/>
        <extend val="0"/>
        <outline val="0"/>
        <shadow val="0"/>
        <u val="none"/>
        <vertAlign val="baseline"/>
        <sz val="11"/>
        <color indexed="8"/>
        <name val="Calibri"/>
        <family val="2"/>
        <scheme val="minor"/>
      </font>
      <numFmt numFmtId="164" formatCode="0.0%"/>
    </dxf>
    <dxf>
      <font>
        <b val="0"/>
        <i val="0"/>
        <strike val="0"/>
        <condense val="0"/>
        <extend val="0"/>
        <outline val="0"/>
        <shadow val="0"/>
        <u val="none"/>
        <vertAlign val="baseline"/>
        <sz val="11"/>
        <color indexed="8"/>
        <name val="Calibri"/>
        <family val="2"/>
        <scheme val="minor"/>
      </font>
      <numFmt numFmtId="164" formatCode="0.0%"/>
    </dxf>
    <dxf>
      <font>
        <b val="0"/>
        <i val="0"/>
        <strike val="0"/>
        <condense val="0"/>
        <extend val="0"/>
        <outline val="0"/>
        <shadow val="0"/>
        <u val="none"/>
        <vertAlign val="baseline"/>
        <sz val="11"/>
        <color indexed="8"/>
        <name val="Calibri"/>
        <family val="2"/>
        <scheme val="minor"/>
      </font>
      <numFmt numFmtId="164" formatCode="0.0%"/>
    </dxf>
    <dxf>
      <font>
        <b val="0"/>
        <i val="0"/>
        <strike val="0"/>
        <condense val="0"/>
        <extend val="0"/>
        <outline val="0"/>
        <shadow val="0"/>
        <u val="none"/>
        <vertAlign val="baseline"/>
        <sz val="11"/>
        <color indexed="8"/>
        <name val="Calibri"/>
        <family val="2"/>
        <scheme val="minor"/>
      </font>
      <numFmt numFmtId="164" formatCode="0.0%"/>
    </dxf>
    <dxf>
      <font>
        <b val="0"/>
        <i val="0"/>
        <strike val="0"/>
        <condense val="0"/>
        <extend val="0"/>
        <outline val="0"/>
        <shadow val="0"/>
        <u val="none"/>
        <vertAlign val="baseline"/>
        <sz val="11"/>
        <color indexed="8"/>
        <name val="Calibri"/>
        <family val="2"/>
        <scheme val="minor"/>
      </font>
      <numFmt numFmtId="164" formatCode="0.0%"/>
    </dxf>
    <dxf>
      <font>
        <b val="0"/>
        <i val="0"/>
        <strike val="0"/>
        <condense val="0"/>
        <extend val="0"/>
        <outline val="0"/>
        <shadow val="0"/>
        <u val="none"/>
        <vertAlign val="baseline"/>
        <sz val="11"/>
        <color indexed="8"/>
        <name val="Calibri"/>
        <family val="2"/>
        <scheme val="minor"/>
      </font>
      <numFmt numFmtId="164" formatCode="0.0%"/>
    </dxf>
    <dxf>
      <font>
        <b val="0"/>
        <i val="0"/>
        <strike val="0"/>
        <condense val="0"/>
        <extend val="0"/>
        <outline val="0"/>
        <shadow val="0"/>
        <u val="none"/>
        <vertAlign val="baseline"/>
        <sz val="11"/>
        <color indexed="8"/>
        <name val="Calibri"/>
        <family val="2"/>
        <scheme val="minor"/>
      </font>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s>
  <tableStyles count="0" defaultTableStyle="TableStyleMedium2" defaultPivotStyle="PivotStyleLight16"/>
  <colors>
    <mruColors>
      <color rgb="FFDAECEE"/>
      <color rgb="FFF7E1B8"/>
      <color rgb="FF8D1733"/>
      <color rgb="FFFF6B6B"/>
      <color rgb="FFAF9A59"/>
      <color rgb="FF1738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pivotCacheDefinition" Target="pivotCache/pivotCacheDefinition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microsoft.com/office/2007/relationships/slicerCache" Target="slicerCaches/slicerCache1.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microsoft.com/office/2007/relationships/slicerCache" Target="slicerCaches/slicerCache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pivotCacheDefinition" Target="pivotCache/pivotCacheDefinition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1!Pivottabel1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Har I en antimobbestrategi?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s>
    <c:plotArea>
      <c:layout/>
      <c:barChart>
        <c:barDir val="col"/>
        <c:grouping val="clustered"/>
        <c:varyColors val="0"/>
        <c:ser>
          <c:idx val="0"/>
          <c:order val="0"/>
          <c:tx>
            <c:strRef>
              <c:f>'Spg 1'!$B$3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D5C4-4668-AD13-DEA12ABC81A1}"/>
              </c:ext>
            </c:extLst>
          </c:dPt>
          <c:dPt>
            <c:idx val="1"/>
            <c:invertIfNegative val="0"/>
            <c:bubble3D val="0"/>
            <c:spPr>
              <a:solidFill>
                <a:srgbClr val="8D1733"/>
              </a:solidFill>
              <a:ln>
                <a:noFill/>
              </a:ln>
              <a:effectLst/>
            </c:spPr>
            <c:extLst>
              <c:ext xmlns:c16="http://schemas.microsoft.com/office/drawing/2014/chart" uri="{C3380CC4-5D6E-409C-BE32-E72D297353CC}">
                <c16:uniqueId val="{00000003-D5C4-4668-AD13-DEA12ABC81A1}"/>
              </c:ext>
            </c:extLst>
          </c:dPt>
          <c:dPt>
            <c:idx val="2"/>
            <c:invertIfNegative val="0"/>
            <c:bubble3D val="0"/>
            <c:spPr>
              <a:solidFill>
                <a:srgbClr val="173861"/>
              </a:solidFill>
              <a:ln>
                <a:noFill/>
              </a:ln>
              <a:effectLst/>
            </c:spPr>
            <c:extLst>
              <c:ext xmlns:c16="http://schemas.microsoft.com/office/drawing/2014/chart" uri="{C3380CC4-5D6E-409C-BE32-E72D297353CC}">
                <c16:uniqueId val="{00000004-D5C4-4668-AD13-DEA12ABC81A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1'!$A$4:$A$7</c:f>
              <c:strCache>
                <c:ptCount val="3"/>
                <c:pt idx="0">
                  <c:v>Ja</c:v>
                </c:pt>
                <c:pt idx="1">
                  <c:v>Nej</c:v>
                </c:pt>
                <c:pt idx="2">
                  <c:v>Ved ikke</c:v>
                </c:pt>
              </c:strCache>
            </c:strRef>
          </c:cat>
          <c:val>
            <c:numRef>
              <c:f>'Spg 1'!$B$4:$B$7</c:f>
              <c:numCache>
                <c:formatCode>0.0%</c:formatCode>
                <c:ptCount val="3"/>
                <c:pt idx="0">
                  <c:v>0.93689320388349517</c:v>
                </c:pt>
                <c:pt idx="1">
                  <c:v>5.3398058252427182E-2</c:v>
                </c:pt>
                <c:pt idx="2">
                  <c:v>9.7087378640776691E-3</c:v>
                </c:pt>
              </c:numCache>
            </c:numRef>
          </c:val>
          <c:extLst>
            <c:ext xmlns:c16="http://schemas.microsoft.com/office/drawing/2014/chart" uri="{C3380CC4-5D6E-409C-BE32-E72D297353CC}">
              <c16:uniqueId val="{00000000-D5C4-4668-AD13-DEA12ABC81A1}"/>
            </c:ext>
          </c:extLst>
        </c:ser>
        <c:dLbls>
          <c:dLblPos val="outEnd"/>
          <c:showLegendKey val="0"/>
          <c:showVal val="1"/>
          <c:showCatName val="0"/>
          <c:showSerName val="0"/>
          <c:showPercent val="0"/>
          <c:showBubbleSize val="0"/>
        </c:dLbls>
        <c:gapWidth val="219"/>
        <c:overlap val="-27"/>
        <c:axId val="1919664576"/>
        <c:axId val="1890998304"/>
      </c:barChart>
      <c:catAx>
        <c:axId val="1919664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90998304"/>
        <c:crosses val="autoZero"/>
        <c:auto val="1"/>
        <c:lblAlgn val="ctr"/>
        <c:lblOffset val="100"/>
        <c:noMultiLvlLbl val="0"/>
      </c:catAx>
      <c:valAx>
        <c:axId val="1890998304"/>
        <c:scaling>
          <c:orientation val="minMax"/>
        </c:scaling>
        <c:delete val="1"/>
        <c:axPos val="l"/>
        <c:numFmt formatCode="0.0%" sourceLinked="1"/>
        <c:majorTickMark val="none"/>
        <c:minorTickMark val="none"/>
        <c:tickLblPos val="nextTo"/>
        <c:crossAx val="1919664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10!Pivottabel14</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inden for det seneste år konstateret mobning på jeres skole?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rgbClr val="AF9A59"/>
          </a:solidFill>
          <a:ln>
            <a:noFill/>
          </a:ln>
          <a:effectLst/>
        </c:spPr>
      </c:pivotFmt>
    </c:pivotFmts>
    <c:plotArea>
      <c:layout/>
      <c:barChart>
        <c:barDir val="col"/>
        <c:grouping val="clustered"/>
        <c:varyColors val="0"/>
        <c:ser>
          <c:idx val="0"/>
          <c:order val="0"/>
          <c:tx>
            <c:strRef>
              <c:f>'Spg 10'!$B$3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F028-4F83-8F75-48B0D1F12A62}"/>
              </c:ext>
            </c:extLst>
          </c:dPt>
          <c:dPt>
            <c:idx val="1"/>
            <c:invertIfNegative val="0"/>
            <c:bubble3D val="0"/>
            <c:spPr>
              <a:solidFill>
                <a:srgbClr val="8D1733"/>
              </a:solidFill>
              <a:ln>
                <a:noFill/>
              </a:ln>
              <a:effectLst/>
            </c:spPr>
            <c:extLst>
              <c:ext xmlns:c16="http://schemas.microsoft.com/office/drawing/2014/chart" uri="{C3380CC4-5D6E-409C-BE32-E72D297353CC}">
                <c16:uniqueId val="{00000003-F028-4F83-8F75-48B0D1F12A62}"/>
              </c:ext>
            </c:extLst>
          </c:dPt>
          <c:dPt>
            <c:idx val="2"/>
            <c:invertIfNegative val="0"/>
            <c:bubble3D val="0"/>
            <c:spPr>
              <a:solidFill>
                <a:srgbClr val="173861"/>
              </a:solidFill>
              <a:ln>
                <a:noFill/>
              </a:ln>
              <a:effectLst/>
            </c:spPr>
            <c:extLst>
              <c:ext xmlns:c16="http://schemas.microsoft.com/office/drawing/2014/chart" uri="{C3380CC4-5D6E-409C-BE32-E72D297353CC}">
                <c16:uniqueId val="{00000004-F028-4F83-8F75-48B0D1F12A62}"/>
              </c:ext>
            </c:extLst>
          </c:dPt>
          <c:dPt>
            <c:idx val="3"/>
            <c:invertIfNegative val="0"/>
            <c:bubble3D val="0"/>
            <c:spPr>
              <a:solidFill>
                <a:srgbClr val="AF9A59"/>
              </a:solidFill>
              <a:ln>
                <a:noFill/>
              </a:ln>
              <a:effectLst/>
            </c:spPr>
            <c:extLst>
              <c:ext xmlns:c16="http://schemas.microsoft.com/office/drawing/2014/chart" uri="{C3380CC4-5D6E-409C-BE32-E72D297353CC}">
                <c16:uniqueId val="{00000005-F028-4F83-8F75-48B0D1F12A6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10'!$A$4:$A$8</c:f>
              <c:strCache>
                <c:ptCount val="4"/>
                <c:pt idx="0">
                  <c:v>Nej, aldrig</c:v>
                </c:pt>
                <c:pt idx="1">
                  <c:v>Ja, én gang</c:v>
                </c:pt>
                <c:pt idx="2">
                  <c:v>Ja, flere gange</c:v>
                </c:pt>
                <c:pt idx="3">
                  <c:v>Ved ikke</c:v>
                </c:pt>
              </c:strCache>
            </c:strRef>
          </c:cat>
          <c:val>
            <c:numRef>
              <c:f>'Spg 10'!$B$4:$B$8</c:f>
              <c:numCache>
                <c:formatCode>0.0%</c:formatCode>
                <c:ptCount val="4"/>
                <c:pt idx="0">
                  <c:v>0.21890547263681592</c:v>
                </c:pt>
                <c:pt idx="1">
                  <c:v>0.32835820895522388</c:v>
                </c:pt>
                <c:pt idx="2">
                  <c:v>0.32835820895522388</c:v>
                </c:pt>
                <c:pt idx="3">
                  <c:v>0.12437810945273632</c:v>
                </c:pt>
              </c:numCache>
            </c:numRef>
          </c:val>
          <c:extLst>
            <c:ext xmlns:c16="http://schemas.microsoft.com/office/drawing/2014/chart" uri="{C3380CC4-5D6E-409C-BE32-E72D297353CC}">
              <c16:uniqueId val="{00000000-F028-4F83-8F75-48B0D1F12A62}"/>
            </c:ext>
          </c:extLst>
        </c:ser>
        <c:dLbls>
          <c:dLblPos val="outEnd"/>
          <c:showLegendKey val="0"/>
          <c:showVal val="1"/>
          <c:showCatName val="0"/>
          <c:showSerName val="0"/>
          <c:showPercent val="0"/>
          <c:showBubbleSize val="0"/>
        </c:dLbls>
        <c:gapWidth val="219"/>
        <c:overlap val="-27"/>
        <c:axId val="2097885664"/>
        <c:axId val="898317424"/>
      </c:barChart>
      <c:catAx>
        <c:axId val="2097885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8317424"/>
        <c:crosses val="autoZero"/>
        <c:auto val="1"/>
        <c:lblAlgn val="ctr"/>
        <c:lblOffset val="100"/>
        <c:noMultiLvlLbl val="0"/>
      </c:catAx>
      <c:valAx>
        <c:axId val="898317424"/>
        <c:scaling>
          <c:orientation val="minMax"/>
          <c:max val="1"/>
        </c:scaling>
        <c:delete val="1"/>
        <c:axPos val="l"/>
        <c:numFmt formatCode="0.0%" sourceLinked="1"/>
        <c:majorTickMark val="none"/>
        <c:minorTickMark val="none"/>
        <c:tickLblPos val="nextTo"/>
        <c:crossAx val="20978856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tiltag har I inden for det seneste år sat i værk for at stoppe mobningen?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11'!$E$3</c:f>
              <c:strCache>
                <c:ptCount val="1"/>
                <c:pt idx="0">
                  <c:v>Procent</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11'!$D$4:$D$8</c:f>
              <c:strCache>
                <c:ptCount val="5"/>
                <c:pt idx="0">
                  <c:v>Vi har iværksat midlertidige indsatser for at stoppe mobningen her og nu</c:v>
                </c:pt>
                <c:pt idx="1">
                  <c:v>Vi har udarbejdet en handlingsplan mod mobning</c:v>
                </c:pt>
                <c:pt idx="2">
                  <c:v>Vi har informeret berørte forældre om skolens tiltag</c:v>
                </c:pt>
                <c:pt idx="3">
                  <c:v>Vi har informeret berørte elever om skolens tiltag</c:v>
                </c:pt>
                <c:pt idx="4">
                  <c:v>Ved ikke</c:v>
                </c:pt>
              </c:strCache>
            </c:strRef>
          </c:cat>
          <c:val>
            <c:numRef>
              <c:f>'Spg 11'!$E$4:$E$8</c:f>
              <c:numCache>
                <c:formatCode>0.0%</c:formatCode>
                <c:ptCount val="5"/>
                <c:pt idx="0">
                  <c:v>0.93939393939393945</c:v>
                </c:pt>
                <c:pt idx="1">
                  <c:v>0.36363636363636365</c:v>
                </c:pt>
                <c:pt idx="2">
                  <c:v>0.40909090909090912</c:v>
                </c:pt>
                <c:pt idx="3">
                  <c:v>0.75757575757575757</c:v>
                </c:pt>
                <c:pt idx="4">
                  <c:v>0</c:v>
                </c:pt>
              </c:numCache>
            </c:numRef>
          </c:val>
          <c:extLst>
            <c:ext xmlns:c16="http://schemas.microsoft.com/office/drawing/2014/chart" uri="{C3380CC4-5D6E-409C-BE32-E72D297353CC}">
              <c16:uniqueId val="{00000000-AC87-4073-9682-75E3BEA8CF3C}"/>
            </c:ext>
          </c:extLst>
        </c:ser>
        <c:dLbls>
          <c:dLblPos val="outEnd"/>
          <c:showLegendKey val="0"/>
          <c:showVal val="1"/>
          <c:showCatName val="0"/>
          <c:showSerName val="0"/>
          <c:showPercent val="0"/>
          <c:showBubbleSize val="0"/>
        </c:dLbls>
        <c:gapWidth val="219"/>
        <c:overlap val="-27"/>
        <c:axId val="787873552"/>
        <c:axId val="864833392"/>
      </c:barChart>
      <c:catAx>
        <c:axId val="787873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64833392"/>
        <c:crosses val="autoZero"/>
        <c:auto val="1"/>
        <c:lblAlgn val="ctr"/>
        <c:lblOffset val="100"/>
        <c:noMultiLvlLbl val="0"/>
      </c:catAx>
      <c:valAx>
        <c:axId val="864833392"/>
        <c:scaling>
          <c:orientation val="minMax"/>
        </c:scaling>
        <c:delete val="1"/>
        <c:axPos val="l"/>
        <c:numFmt formatCode="0.0%" sourceLinked="1"/>
        <c:majorTickMark val="none"/>
        <c:minorTickMark val="none"/>
        <c:tickLblPos val="nextTo"/>
        <c:crossAx val="7878735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Hvor ofte har I inden for det seneste år sat følgende tiltag i værk for at stoppe mobningen?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12'!$E$3</c:f>
              <c:strCache>
                <c:ptCount val="1"/>
                <c:pt idx="0">
                  <c:v>Altid</c:v>
                </c:pt>
              </c:strCache>
            </c:strRef>
          </c:tx>
          <c:spPr>
            <a:solidFill>
              <a:srgbClr val="DAECEE"/>
            </a:solidFill>
            <a:ln>
              <a:noFill/>
            </a:ln>
            <a:effectLst/>
          </c:spPr>
          <c:invertIfNegative val="0"/>
          <c:dLbls>
            <c:dLbl>
              <c:idx val="1"/>
              <c:layout>
                <c:manualLayout>
                  <c:x val="0"/>
                  <c:y val="-2.314814814814814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DB5-4BC8-9C28-A7E79ACC9D4B}"/>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12'!$D$4:$D$7</c:f>
              <c:strCache>
                <c:ptCount val="4"/>
                <c:pt idx="0">
                  <c:v>Vi har iværksat midlertidige indsatser for at stoppe mobningen her og nu</c:v>
                </c:pt>
                <c:pt idx="1">
                  <c:v>Vi har udarbejdet en handlingsplan mod mobning</c:v>
                </c:pt>
                <c:pt idx="2">
                  <c:v>Vi har informeret berørte forældre om skolens tiltag</c:v>
                </c:pt>
                <c:pt idx="3">
                  <c:v>Vi har informeret rørte elever om skolens tiltag</c:v>
                </c:pt>
              </c:strCache>
            </c:strRef>
          </c:cat>
          <c:val>
            <c:numRef>
              <c:f>'Spg 12'!$E$4:$E$7</c:f>
              <c:numCache>
                <c:formatCode>0.0%</c:formatCode>
                <c:ptCount val="4"/>
                <c:pt idx="0">
                  <c:v>0.76923076923076927</c:v>
                </c:pt>
                <c:pt idx="1">
                  <c:v>0.38461538461538464</c:v>
                </c:pt>
                <c:pt idx="2">
                  <c:v>0.26153846153846155</c:v>
                </c:pt>
                <c:pt idx="3">
                  <c:v>0.7846153846153846</c:v>
                </c:pt>
              </c:numCache>
            </c:numRef>
          </c:val>
          <c:extLst>
            <c:ext xmlns:c16="http://schemas.microsoft.com/office/drawing/2014/chart" uri="{C3380CC4-5D6E-409C-BE32-E72D297353CC}">
              <c16:uniqueId val="{00000000-DDB5-4BC8-9C28-A7E79ACC9D4B}"/>
            </c:ext>
          </c:extLst>
        </c:ser>
        <c:ser>
          <c:idx val="1"/>
          <c:order val="1"/>
          <c:tx>
            <c:strRef>
              <c:f>'Spg 12'!$F$3</c:f>
              <c:strCache>
                <c:ptCount val="1"/>
                <c:pt idx="0">
                  <c:v>Nogle gange</c:v>
                </c:pt>
              </c:strCache>
            </c:strRef>
          </c:tx>
          <c:spPr>
            <a:solidFill>
              <a:srgbClr val="8D1733"/>
            </a:solidFill>
            <a:ln>
              <a:noFill/>
            </a:ln>
            <a:effectLst/>
          </c:spPr>
          <c:invertIfNegative val="0"/>
          <c:dLbls>
            <c:dLbl>
              <c:idx val="0"/>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B5-4BC8-9C28-A7E79ACC9D4B}"/>
                </c:ext>
              </c:extLst>
            </c:dLbl>
            <c:dLbl>
              <c:idx val="3"/>
              <c:layout>
                <c:manualLayout>
                  <c:x val="8.33333333333323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DB5-4BC8-9C28-A7E79ACC9D4B}"/>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12'!$D$4:$D$7</c:f>
              <c:strCache>
                <c:ptCount val="4"/>
                <c:pt idx="0">
                  <c:v>Vi har iværksat midlertidige indsatser for at stoppe mobningen her og nu</c:v>
                </c:pt>
                <c:pt idx="1">
                  <c:v>Vi har udarbejdet en handlingsplan mod mobning</c:v>
                </c:pt>
                <c:pt idx="2">
                  <c:v>Vi har informeret berørte forældre om skolens tiltag</c:v>
                </c:pt>
                <c:pt idx="3">
                  <c:v>Vi har informeret rørte elever om skolens tiltag</c:v>
                </c:pt>
              </c:strCache>
            </c:strRef>
          </c:cat>
          <c:val>
            <c:numRef>
              <c:f>'Spg 12'!$F$4:$F$7</c:f>
              <c:numCache>
                <c:formatCode>0.0%</c:formatCode>
                <c:ptCount val="4"/>
                <c:pt idx="0">
                  <c:v>0.2</c:v>
                </c:pt>
                <c:pt idx="1">
                  <c:v>0.35384615384615387</c:v>
                </c:pt>
                <c:pt idx="2">
                  <c:v>0.4</c:v>
                </c:pt>
                <c:pt idx="3">
                  <c:v>0.13846153846153847</c:v>
                </c:pt>
              </c:numCache>
            </c:numRef>
          </c:val>
          <c:extLst>
            <c:ext xmlns:c16="http://schemas.microsoft.com/office/drawing/2014/chart" uri="{C3380CC4-5D6E-409C-BE32-E72D297353CC}">
              <c16:uniqueId val="{00000001-DDB5-4BC8-9C28-A7E79ACC9D4B}"/>
            </c:ext>
          </c:extLst>
        </c:ser>
        <c:ser>
          <c:idx val="2"/>
          <c:order val="2"/>
          <c:tx>
            <c:strRef>
              <c:f>'Spg 12'!$G$3</c:f>
              <c:strCache>
                <c:ptCount val="1"/>
                <c:pt idx="0">
                  <c:v>Sjældent</c:v>
                </c:pt>
              </c:strCache>
            </c:strRef>
          </c:tx>
          <c:spPr>
            <a:solidFill>
              <a:srgbClr val="17386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12'!$D$4:$D$7</c:f>
              <c:strCache>
                <c:ptCount val="4"/>
                <c:pt idx="0">
                  <c:v>Vi har iværksat midlertidige indsatser for at stoppe mobningen her og nu</c:v>
                </c:pt>
                <c:pt idx="1">
                  <c:v>Vi har udarbejdet en handlingsplan mod mobning</c:v>
                </c:pt>
                <c:pt idx="2">
                  <c:v>Vi har informeret berørte forældre om skolens tiltag</c:v>
                </c:pt>
                <c:pt idx="3">
                  <c:v>Vi har informeret rørte elever om skolens tiltag</c:v>
                </c:pt>
              </c:strCache>
            </c:strRef>
          </c:cat>
          <c:val>
            <c:numRef>
              <c:f>'Spg 12'!$G$4:$G$7</c:f>
              <c:numCache>
                <c:formatCode>0.0%</c:formatCode>
                <c:ptCount val="4"/>
                <c:pt idx="0">
                  <c:v>1.5384615384615385E-2</c:v>
                </c:pt>
                <c:pt idx="1">
                  <c:v>9.2307692307692313E-2</c:v>
                </c:pt>
                <c:pt idx="2">
                  <c:v>6.1538461538461542E-2</c:v>
                </c:pt>
                <c:pt idx="3">
                  <c:v>0</c:v>
                </c:pt>
              </c:numCache>
            </c:numRef>
          </c:val>
          <c:extLst>
            <c:ext xmlns:c16="http://schemas.microsoft.com/office/drawing/2014/chart" uri="{C3380CC4-5D6E-409C-BE32-E72D297353CC}">
              <c16:uniqueId val="{00000002-DDB5-4BC8-9C28-A7E79ACC9D4B}"/>
            </c:ext>
          </c:extLst>
        </c:ser>
        <c:ser>
          <c:idx val="3"/>
          <c:order val="3"/>
          <c:tx>
            <c:strRef>
              <c:f>'Spg 12'!$H$3</c:f>
              <c:strCache>
                <c:ptCount val="1"/>
                <c:pt idx="0">
                  <c:v>Aldrig</c:v>
                </c:pt>
              </c:strCache>
            </c:strRef>
          </c:tx>
          <c:spPr>
            <a:solidFill>
              <a:srgbClr val="AF9A59"/>
            </a:solidFill>
            <a:ln>
              <a:noFill/>
            </a:ln>
            <a:effectLst/>
          </c:spPr>
          <c:invertIfNegative val="0"/>
          <c:dLbls>
            <c:dLbl>
              <c:idx val="0"/>
              <c:layout>
                <c:manualLayout>
                  <c:x val="-2.5462668816039986E-17"/>
                  <c:y val="-4.16666666666666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DB5-4BC8-9C28-A7E79ACC9D4B}"/>
                </c:ext>
              </c:extLst>
            </c:dLbl>
            <c:dLbl>
              <c:idx val="1"/>
              <c:layout>
                <c:manualLayout>
                  <c:x val="0"/>
                  <c:y val="-4.629629629629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DB5-4BC8-9C28-A7E79ACC9D4B}"/>
                </c:ext>
              </c:extLst>
            </c:dLbl>
            <c:dLbl>
              <c:idx val="2"/>
              <c:layout>
                <c:manualLayout>
                  <c:x val="0"/>
                  <c:y val="-1.85185185185185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DB5-4BC8-9C28-A7E79ACC9D4B}"/>
                </c:ext>
              </c:extLst>
            </c:dLbl>
            <c:dLbl>
              <c:idx val="3"/>
              <c:layout>
                <c:manualLayout>
                  <c:x val="0"/>
                  <c:y val="-1.38888888888889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DB5-4BC8-9C28-A7E79ACC9D4B}"/>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12'!$D$4:$D$7</c:f>
              <c:strCache>
                <c:ptCount val="4"/>
                <c:pt idx="0">
                  <c:v>Vi har iværksat midlertidige indsatser for at stoppe mobningen her og nu</c:v>
                </c:pt>
                <c:pt idx="1">
                  <c:v>Vi har udarbejdet en handlingsplan mod mobning</c:v>
                </c:pt>
                <c:pt idx="2">
                  <c:v>Vi har informeret berørte forældre om skolens tiltag</c:v>
                </c:pt>
                <c:pt idx="3">
                  <c:v>Vi har informeret rørte elever om skolens tiltag</c:v>
                </c:pt>
              </c:strCache>
            </c:strRef>
          </c:cat>
          <c:val>
            <c:numRef>
              <c:f>'Spg 12'!$H$4:$H$7</c:f>
              <c:numCache>
                <c:formatCode>0.0%</c:formatCode>
                <c:ptCount val="4"/>
                <c:pt idx="0">
                  <c:v>0</c:v>
                </c:pt>
                <c:pt idx="1">
                  <c:v>7.6923076923076927E-2</c:v>
                </c:pt>
                <c:pt idx="2">
                  <c:v>0.15384615384615385</c:v>
                </c:pt>
                <c:pt idx="3">
                  <c:v>6.1538461538461542E-2</c:v>
                </c:pt>
              </c:numCache>
            </c:numRef>
          </c:val>
          <c:extLst>
            <c:ext xmlns:c16="http://schemas.microsoft.com/office/drawing/2014/chart" uri="{C3380CC4-5D6E-409C-BE32-E72D297353CC}">
              <c16:uniqueId val="{00000003-DDB5-4BC8-9C28-A7E79ACC9D4B}"/>
            </c:ext>
          </c:extLst>
        </c:ser>
        <c:ser>
          <c:idx val="4"/>
          <c:order val="4"/>
          <c:tx>
            <c:strRef>
              <c:f>'Spg 12'!$I$3</c:f>
              <c:strCache>
                <c:ptCount val="1"/>
                <c:pt idx="0">
                  <c:v>Ved ikke</c:v>
                </c:pt>
              </c:strCache>
            </c:strRef>
          </c:tx>
          <c:spPr>
            <a:solidFill>
              <a:srgbClr val="F7E1B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12'!$D$4:$D$7</c:f>
              <c:strCache>
                <c:ptCount val="4"/>
                <c:pt idx="0">
                  <c:v>Vi har iværksat midlertidige indsatser for at stoppe mobningen her og nu</c:v>
                </c:pt>
                <c:pt idx="1">
                  <c:v>Vi har udarbejdet en handlingsplan mod mobning</c:v>
                </c:pt>
                <c:pt idx="2">
                  <c:v>Vi har informeret berørte forældre om skolens tiltag</c:v>
                </c:pt>
                <c:pt idx="3">
                  <c:v>Vi har informeret rørte elever om skolens tiltag</c:v>
                </c:pt>
              </c:strCache>
            </c:strRef>
          </c:cat>
          <c:val>
            <c:numRef>
              <c:f>'Spg 12'!$I$4:$I$7</c:f>
              <c:numCache>
                <c:formatCode>0.0%</c:formatCode>
                <c:ptCount val="4"/>
                <c:pt idx="0">
                  <c:v>1.5384615384615385E-2</c:v>
                </c:pt>
                <c:pt idx="1">
                  <c:v>9.2307692307692313E-2</c:v>
                </c:pt>
                <c:pt idx="2">
                  <c:v>0.12307692307692308</c:v>
                </c:pt>
                <c:pt idx="3">
                  <c:v>1.5384615384615385E-2</c:v>
                </c:pt>
              </c:numCache>
            </c:numRef>
          </c:val>
          <c:extLst>
            <c:ext xmlns:c16="http://schemas.microsoft.com/office/drawing/2014/chart" uri="{C3380CC4-5D6E-409C-BE32-E72D297353CC}">
              <c16:uniqueId val="{00000004-DDB5-4BC8-9C28-A7E79ACC9D4B}"/>
            </c:ext>
          </c:extLst>
        </c:ser>
        <c:dLbls>
          <c:dLblPos val="outEnd"/>
          <c:showLegendKey val="0"/>
          <c:showVal val="1"/>
          <c:showCatName val="0"/>
          <c:showSerName val="0"/>
          <c:showPercent val="0"/>
          <c:showBubbleSize val="0"/>
        </c:dLbls>
        <c:gapWidth val="100"/>
        <c:overlap val="-12"/>
        <c:axId val="1056286464"/>
        <c:axId val="1052847840"/>
      </c:barChart>
      <c:catAx>
        <c:axId val="10562864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52847840"/>
        <c:crosses val="autoZero"/>
        <c:auto val="1"/>
        <c:lblAlgn val="ctr"/>
        <c:lblOffset val="100"/>
        <c:noMultiLvlLbl val="0"/>
      </c:catAx>
      <c:valAx>
        <c:axId val="1052847840"/>
        <c:scaling>
          <c:orientation val="minMax"/>
          <c:max val="1"/>
        </c:scaling>
        <c:delete val="1"/>
        <c:axPos val="l"/>
        <c:numFmt formatCode="0.0%" sourceLinked="1"/>
        <c:majorTickMark val="none"/>
        <c:minorTickMark val="none"/>
        <c:tickLblPos val="nextTo"/>
        <c:crossAx val="1056286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I hvilken grad er I som skole klædt på til at...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13'!$E$3</c:f>
              <c:strCache>
                <c:ptCount val="1"/>
                <c:pt idx="0">
                  <c:v>I høj grad</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13'!$E$4:$E$5</c:f>
              <c:numCache>
                <c:formatCode>0.0%</c:formatCode>
                <c:ptCount val="2"/>
                <c:pt idx="0">
                  <c:v>0.38308457711442784</c:v>
                </c:pt>
                <c:pt idx="1">
                  <c:v>0.44278606965174128</c:v>
                </c:pt>
              </c:numCache>
            </c:numRef>
          </c:val>
          <c:extLst>
            <c:ext xmlns:c16="http://schemas.microsoft.com/office/drawing/2014/chart" uri="{C3380CC4-5D6E-409C-BE32-E72D297353CC}">
              <c16:uniqueId val="{00000000-E73F-4655-BAAD-7E98C701173B}"/>
            </c:ext>
          </c:extLst>
        </c:ser>
        <c:ser>
          <c:idx val="1"/>
          <c:order val="1"/>
          <c:tx>
            <c:strRef>
              <c:f>'Spg 13'!$F$3</c:f>
              <c:strCache>
                <c:ptCount val="1"/>
                <c:pt idx="0">
                  <c:v>I mindre grad</c:v>
                </c:pt>
              </c:strCache>
            </c:strRef>
          </c:tx>
          <c:spPr>
            <a:solidFill>
              <a:srgbClr val="8D173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13'!$F$4:$F$5</c:f>
              <c:numCache>
                <c:formatCode>0.0%</c:formatCode>
                <c:ptCount val="2"/>
                <c:pt idx="0">
                  <c:v>3.482587064676617E-2</c:v>
                </c:pt>
                <c:pt idx="1">
                  <c:v>1.9900497512437811E-2</c:v>
                </c:pt>
              </c:numCache>
            </c:numRef>
          </c:val>
          <c:extLst>
            <c:ext xmlns:c16="http://schemas.microsoft.com/office/drawing/2014/chart" uri="{C3380CC4-5D6E-409C-BE32-E72D297353CC}">
              <c16:uniqueId val="{00000001-E73F-4655-BAAD-7E98C701173B}"/>
            </c:ext>
          </c:extLst>
        </c:ser>
        <c:ser>
          <c:idx val="2"/>
          <c:order val="2"/>
          <c:tx>
            <c:strRef>
              <c:f>'Spg 13'!$G$3</c:f>
              <c:strCache>
                <c:ptCount val="1"/>
                <c:pt idx="0">
                  <c:v>I nogen grad</c:v>
                </c:pt>
              </c:strCache>
            </c:strRef>
          </c:tx>
          <c:spPr>
            <a:solidFill>
              <a:srgbClr val="17386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13'!$G$4:$G$5</c:f>
              <c:numCache>
                <c:formatCode>0.0%</c:formatCode>
                <c:ptCount val="2"/>
                <c:pt idx="0">
                  <c:v>0.57711442786069655</c:v>
                </c:pt>
                <c:pt idx="1">
                  <c:v>0.53233830845771146</c:v>
                </c:pt>
              </c:numCache>
            </c:numRef>
          </c:val>
          <c:extLst>
            <c:ext xmlns:c16="http://schemas.microsoft.com/office/drawing/2014/chart" uri="{C3380CC4-5D6E-409C-BE32-E72D297353CC}">
              <c16:uniqueId val="{00000002-E73F-4655-BAAD-7E98C701173B}"/>
            </c:ext>
          </c:extLst>
        </c:ser>
        <c:ser>
          <c:idx val="3"/>
          <c:order val="3"/>
          <c:tx>
            <c:strRef>
              <c:f>'Spg 13'!$H$3</c:f>
              <c:strCache>
                <c:ptCount val="1"/>
                <c:pt idx="0">
                  <c:v>Ved ikke</c:v>
                </c:pt>
              </c:strCache>
            </c:strRef>
          </c:tx>
          <c:spPr>
            <a:solidFill>
              <a:srgbClr val="AF9A5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13'!$H$4:$H$5</c:f>
              <c:numCache>
                <c:formatCode>0.0%</c:formatCode>
                <c:ptCount val="2"/>
                <c:pt idx="0">
                  <c:v>4.9751243781094526E-3</c:v>
                </c:pt>
                <c:pt idx="1">
                  <c:v>4.9751243781094526E-3</c:v>
                </c:pt>
              </c:numCache>
            </c:numRef>
          </c:val>
          <c:extLst>
            <c:ext xmlns:c16="http://schemas.microsoft.com/office/drawing/2014/chart" uri="{C3380CC4-5D6E-409C-BE32-E72D297353CC}">
              <c16:uniqueId val="{00000003-E73F-4655-BAAD-7E98C701173B}"/>
            </c:ext>
          </c:extLst>
        </c:ser>
        <c:dLbls>
          <c:dLblPos val="outEnd"/>
          <c:showLegendKey val="0"/>
          <c:showVal val="1"/>
          <c:showCatName val="0"/>
          <c:showSerName val="0"/>
          <c:showPercent val="0"/>
          <c:showBubbleSize val="0"/>
        </c:dLbls>
        <c:gapWidth val="219"/>
        <c:overlap val="-27"/>
        <c:axId val="1715737280"/>
        <c:axId val="1058387872"/>
      </c:barChart>
      <c:catAx>
        <c:axId val="17157372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58387872"/>
        <c:crosses val="autoZero"/>
        <c:auto val="1"/>
        <c:lblAlgn val="ctr"/>
        <c:lblOffset val="100"/>
        <c:noMultiLvlLbl val="0"/>
      </c:catAx>
      <c:valAx>
        <c:axId val="1058387872"/>
        <c:scaling>
          <c:orientation val="minMax"/>
          <c:max val="1"/>
        </c:scaling>
        <c:delete val="1"/>
        <c:axPos val="l"/>
        <c:numFmt formatCode="0.0%" sourceLinked="1"/>
        <c:majorTickMark val="none"/>
        <c:minorTickMark val="none"/>
        <c:tickLblPos val="nextTo"/>
        <c:crossAx val="1715737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Hvilke af følgende elementer kunne</a:t>
            </a:r>
            <a:r>
              <a:rPr lang="en-US" b="1" baseline="0"/>
              <a:t> I godt tænke jer at få mere viden om for at styrke jeres arbejde med at forebygge mobning?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14'!$E$3</c:f>
              <c:strCache>
                <c:ptCount val="1"/>
                <c:pt idx="0">
                  <c:v>Procent</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14'!$D$4:$D$11</c:f>
              <c:strCache>
                <c:ptCount val="8"/>
                <c:pt idx="0">
                  <c:v>Viden om, hvad mobning er</c:v>
                </c:pt>
                <c:pt idx="1">
                  <c:v>Viden om, hvad det betyder, at man ifølge undervisningsmiljøloven skal reagere efter handlepligter</c:v>
                </c:pt>
                <c:pt idx="2">
                  <c:v>Viden om, digital mobning</c:v>
                </c:pt>
                <c:pt idx="3">
                  <c:v>Viden om hvordan man holder øje med tegn på mobning</c:v>
                </c:pt>
                <c:pt idx="4">
                  <c:v>Konkrete indsatser til at forebygge mobning</c:v>
                </c:pt>
                <c:pt idx="5">
                  <c:v>Kendskab til undervisningsmiljølovens regler</c:v>
                </c:pt>
                <c:pt idx="6">
                  <c:v>Andet</c:v>
                </c:pt>
                <c:pt idx="7">
                  <c:v>Vi har ikke behov for yderligere viden om at forebygge mobning</c:v>
                </c:pt>
              </c:strCache>
            </c:strRef>
          </c:cat>
          <c:val>
            <c:numRef>
              <c:f>'Spg 14'!$E$4:$E$11</c:f>
              <c:numCache>
                <c:formatCode>0.0%</c:formatCode>
                <c:ptCount val="8"/>
                <c:pt idx="0">
                  <c:v>4.4776119402985072E-2</c:v>
                </c:pt>
                <c:pt idx="1">
                  <c:v>0.28358208955223879</c:v>
                </c:pt>
                <c:pt idx="2">
                  <c:v>0.45273631840796019</c:v>
                </c:pt>
                <c:pt idx="3">
                  <c:v>0.4079601990049751</c:v>
                </c:pt>
                <c:pt idx="4">
                  <c:v>0.45771144278606968</c:v>
                </c:pt>
                <c:pt idx="5">
                  <c:v>0.12935323383084577</c:v>
                </c:pt>
                <c:pt idx="6">
                  <c:v>4.4776119402985072E-2</c:v>
                </c:pt>
                <c:pt idx="7">
                  <c:v>0.15920398009950248</c:v>
                </c:pt>
              </c:numCache>
            </c:numRef>
          </c:val>
          <c:extLst>
            <c:ext xmlns:c16="http://schemas.microsoft.com/office/drawing/2014/chart" uri="{C3380CC4-5D6E-409C-BE32-E72D297353CC}">
              <c16:uniqueId val="{00000000-27EF-4F5D-AEDE-DD3F68A12623}"/>
            </c:ext>
          </c:extLst>
        </c:ser>
        <c:dLbls>
          <c:dLblPos val="outEnd"/>
          <c:showLegendKey val="0"/>
          <c:showVal val="1"/>
          <c:showCatName val="0"/>
          <c:showSerName val="0"/>
          <c:showPercent val="0"/>
          <c:showBubbleSize val="0"/>
        </c:dLbls>
        <c:gapWidth val="219"/>
        <c:overlap val="-27"/>
        <c:axId val="107916495"/>
        <c:axId val="2020821952"/>
      </c:barChart>
      <c:catAx>
        <c:axId val="107916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020821952"/>
        <c:crosses val="autoZero"/>
        <c:auto val="1"/>
        <c:lblAlgn val="ctr"/>
        <c:lblOffset val="100"/>
        <c:noMultiLvlLbl val="0"/>
      </c:catAx>
      <c:valAx>
        <c:axId val="2020821952"/>
        <c:scaling>
          <c:orientation val="minMax"/>
          <c:max val="1"/>
        </c:scaling>
        <c:delete val="1"/>
        <c:axPos val="l"/>
        <c:numFmt formatCode="0.0%" sourceLinked="1"/>
        <c:majorTickMark val="none"/>
        <c:minorTickMark val="none"/>
        <c:tickLblPos val="nextTo"/>
        <c:crossAx val="1079164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af følgende elementer kunne I godt tænke jer at få mere viden om for at styrke skolens arbejde med at håndtere mobning, når det opstår?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15'!$E$3</c:f>
              <c:strCache>
                <c:ptCount val="1"/>
                <c:pt idx="0">
                  <c:v>Procent</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15'!$D$4:$D$11</c:f>
              <c:strCache>
                <c:ptCount val="8"/>
                <c:pt idx="0">
                  <c:v>Viden om hvad mobning er</c:v>
                </c:pt>
                <c:pt idx="1">
                  <c:v>Viden om, hvad det betyder, at man ifølge undervisningsmiljøloven skal reagere efter</c:v>
                </c:pt>
                <c:pt idx="2">
                  <c:v>Viden om digital mobning</c:v>
                </c:pt>
                <c:pt idx="3">
                  <c:v>Viden om, hvordan man undersøger årsagerne til, at mobningen er opstået</c:v>
                </c:pt>
                <c:pt idx="4">
                  <c:v>Konkrete indsatser og tiltag som kan stoppe mobningen</c:v>
                </c:pt>
                <c:pt idx="5">
                  <c:v>Kendskab til undervisningsmiljølovens regler</c:v>
                </c:pt>
                <c:pt idx="6">
                  <c:v>Andet</c:v>
                </c:pt>
                <c:pt idx="7">
                  <c:v>Vi har ikke behov for yderligere viden om at forebygge mobning</c:v>
                </c:pt>
              </c:strCache>
            </c:strRef>
          </c:cat>
          <c:val>
            <c:numRef>
              <c:f>'Spg 15'!$E$4:$E$11</c:f>
              <c:numCache>
                <c:formatCode>0.0%</c:formatCode>
                <c:ptCount val="8"/>
                <c:pt idx="0">
                  <c:v>3.482587064676617E-2</c:v>
                </c:pt>
                <c:pt idx="1">
                  <c:v>0.1890547263681592</c:v>
                </c:pt>
                <c:pt idx="2">
                  <c:v>0.44776119402985076</c:v>
                </c:pt>
                <c:pt idx="3">
                  <c:v>0.39303482587064675</c:v>
                </c:pt>
                <c:pt idx="4">
                  <c:v>0.51741293532338306</c:v>
                </c:pt>
                <c:pt idx="5">
                  <c:v>0.10945273631840796</c:v>
                </c:pt>
                <c:pt idx="6">
                  <c:v>2.4875621890547265E-2</c:v>
                </c:pt>
                <c:pt idx="7">
                  <c:v>0.14427860696517414</c:v>
                </c:pt>
              </c:numCache>
            </c:numRef>
          </c:val>
          <c:extLst>
            <c:ext xmlns:c16="http://schemas.microsoft.com/office/drawing/2014/chart" uri="{C3380CC4-5D6E-409C-BE32-E72D297353CC}">
              <c16:uniqueId val="{00000000-7FEF-4039-976F-96437DBAB1BB}"/>
            </c:ext>
          </c:extLst>
        </c:ser>
        <c:dLbls>
          <c:dLblPos val="outEnd"/>
          <c:showLegendKey val="0"/>
          <c:showVal val="1"/>
          <c:showCatName val="0"/>
          <c:showSerName val="0"/>
          <c:showPercent val="0"/>
          <c:showBubbleSize val="0"/>
        </c:dLbls>
        <c:gapWidth val="219"/>
        <c:overlap val="-27"/>
        <c:axId val="1425720608"/>
        <c:axId val="1994604960"/>
      </c:barChart>
      <c:catAx>
        <c:axId val="1425720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994604960"/>
        <c:crosses val="autoZero"/>
        <c:auto val="1"/>
        <c:lblAlgn val="ctr"/>
        <c:lblOffset val="100"/>
        <c:noMultiLvlLbl val="0"/>
      </c:catAx>
      <c:valAx>
        <c:axId val="1994604960"/>
        <c:scaling>
          <c:orientation val="minMax"/>
          <c:max val="1"/>
        </c:scaling>
        <c:delete val="1"/>
        <c:axPos val="l"/>
        <c:numFmt formatCode="0.0%" sourceLinked="1"/>
        <c:majorTickMark val="none"/>
        <c:minorTickMark val="none"/>
        <c:tickLblPos val="nextTo"/>
        <c:crossAx val="1425720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16!Pivottabel1</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en skriftlig undervisningsmiljøvurdering (UMV)?</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8D1733"/>
          </a:solidFill>
          <a:ln>
            <a:noFill/>
          </a:ln>
          <a:effectLst/>
        </c:spPr>
      </c:pivotFmt>
      <c:pivotFmt>
        <c:idx val="2"/>
        <c:spPr>
          <a:solidFill>
            <a:srgbClr val="173861"/>
          </a:solidFill>
          <a:ln>
            <a:noFill/>
          </a:ln>
          <a:effectLst/>
        </c:spPr>
      </c:pivotFmt>
    </c:pivotFmts>
    <c:plotArea>
      <c:layout/>
      <c:barChart>
        <c:barDir val="col"/>
        <c:grouping val="clustered"/>
        <c:varyColors val="0"/>
        <c:ser>
          <c:idx val="0"/>
          <c:order val="0"/>
          <c:tx>
            <c:strRef>
              <c:f>'Spg 16'!$B$3</c:f>
              <c:strCache>
                <c:ptCount val="1"/>
                <c:pt idx="0">
                  <c:v>Total</c:v>
                </c:pt>
              </c:strCache>
            </c:strRef>
          </c:tx>
          <c:spPr>
            <a:solidFill>
              <a:srgbClr val="DAECEE"/>
            </a:solidFill>
            <a:ln>
              <a:noFill/>
            </a:ln>
            <a:effectLst/>
          </c:spPr>
          <c:invertIfNegative val="0"/>
          <c:dPt>
            <c:idx val="1"/>
            <c:invertIfNegative val="0"/>
            <c:bubble3D val="0"/>
            <c:spPr>
              <a:solidFill>
                <a:srgbClr val="8D1733"/>
              </a:solidFill>
              <a:ln>
                <a:noFill/>
              </a:ln>
              <a:effectLst/>
            </c:spPr>
            <c:extLst>
              <c:ext xmlns:c16="http://schemas.microsoft.com/office/drawing/2014/chart" uri="{C3380CC4-5D6E-409C-BE32-E72D297353CC}">
                <c16:uniqueId val="{00000002-EC28-45DF-ADE5-2FB4DFCB5081}"/>
              </c:ext>
            </c:extLst>
          </c:dPt>
          <c:dPt>
            <c:idx val="2"/>
            <c:invertIfNegative val="0"/>
            <c:bubble3D val="0"/>
            <c:spPr>
              <a:solidFill>
                <a:srgbClr val="173861"/>
              </a:solidFill>
              <a:ln>
                <a:noFill/>
              </a:ln>
              <a:effectLst/>
            </c:spPr>
            <c:extLst>
              <c:ext xmlns:c16="http://schemas.microsoft.com/office/drawing/2014/chart" uri="{C3380CC4-5D6E-409C-BE32-E72D297353CC}">
                <c16:uniqueId val="{00000003-EC28-45DF-ADE5-2FB4DFCB508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16'!$A$4:$A$7</c:f>
              <c:strCache>
                <c:ptCount val="3"/>
                <c:pt idx="0">
                  <c:v>Ja</c:v>
                </c:pt>
                <c:pt idx="1">
                  <c:v>Nej</c:v>
                </c:pt>
                <c:pt idx="2">
                  <c:v>Ved ikke</c:v>
                </c:pt>
              </c:strCache>
            </c:strRef>
          </c:cat>
          <c:val>
            <c:numRef>
              <c:f>'Spg 16'!$B$4:$B$7</c:f>
              <c:numCache>
                <c:formatCode>0.0%</c:formatCode>
                <c:ptCount val="3"/>
                <c:pt idx="0">
                  <c:v>0.82089552238805974</c:v>
                </c:pt>
                <c:pt idx="1">
                  <c:v>8.9552238805970144E-2</c:v>
                </c:pt>
                <c:pt idx="2">
                  <c:v>8.9552238805970144E-2</c:v>
                </c:pt>
              </c:numCache>
            </c:numRef>
          </c:val>
          <c:extLst>
            <c:ext xmlns:c16="http://schemas.microsoft.com/office/drawing/2014/chart" uri="{C3380CC4-5D6E-409C-BE32-E72D297353CC}">
              <c16:uniqueId val="{00000000-EC28-45DF-ADE5-2FB4DFCB5081}"/>
            </c:ext>
          </c:extLst>
        </c:ser>
        <c:dLbls>
          <c:dLblPos val="outEnd"/>
          <c:showLegendKey val="0"/>
          <c:showVal val="1"/>
          <c:showCatName val="0"/>
          <c:showSerName val="0"/>
          <c:showPercent val="0"/>
          <c:showBubbleSize val="0"/>
        </c:dLbls>
        <c:gapWidth val="219"/>
        <c:overlap val="-27"/>
        <c:axId val="1317777583"/>
        <c:axId val="1220171327"/>
      </c:barChart>
      <c:catAx>
        <c:axId val="1317777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220171327"/>
        <c:crosses val="autoZero"/>
        <c:auto val="1"/>
        <c:lblAlgn val="ctr"/>
        <c:lblOffset val="100"/>
        <c:noMultiLvlLbl val="0"/>
      </c:catAx>
      <c:valAx>
        <c:axId val="1220171327"/>
        <c:scaling>
          <c:orientation val="minMax"/>
          <c:max val="1"/>
        </c:scaling>
        <c:delete val="1"/>
        <c:axPos val="l"/>
        <c:numFmt formatCode="0.0%" sourceLinked="1"/>
        <c:majorTickMark val="none"/>
        <c:minorTickMark val="none"/>
        <c:tickLblPos val="nextTo"/>
        <c:crossAx val="13177775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17!Pivottabel2</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Ligger jeres undervisningsmiljøvurdering offentlig tilgængelig på skolens hjemmeside?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8D1733"/>
          </a:solidFill>
          <a:ln>
            <a:noFill/>
          </a:ln>
          <a:effectLst/>
        </c:spPr>
      </c:pivotFmt>
      <c:pivotFmt>
        <c:idx val="2"/>
        <c:spPr>
          <a:solidFill>
            <a:srgbClr val="173861"/>
          </a:solidFill>
          <a:ln>
            <a:noFill/>
          </a:ln>
          <a:effectLst/>
        </c:spPr>
      </c:pivotFmt>
    </c:pivotFmts>
    <c:plotArea>
      <c:layout/>
      <c:barChart>
        <c:barDir val="col"/>
        <c:grouping val="clustered"/>
        <c:varyColors val="0"/>
        <c:ser>
          <c:idx val="0"/>
          <c:order val="0"/>
          <c:tx>
            <c:strRef>
              <c:f>'Spg 17'!$B$3</c:f>
              <c:strCache>
                <c:ptCount val="1"/>
                <c:pt idx="0">
                  <c:v>Total</c:v>
                </c:pt>
              </c:strCache>
            </c:strRef>
          </c:tx>
          <c:spPr>
            <a:solidFill>
              <a:srgbClr val="DAECEE"/>
            </a:solidFill>
            <a:ln>
              <a:noFill/>
            </a:ln>
            <a:effectLst/>
          </c:spPr>
          <c:invertIfNegative val="0"/>
          <c:dPt>
            <c:idx val="1"/>
            <c:invertIfNegative val="0"/>
            <c:bubble3D val="0"/>
            <c:spPr>
              <a:solidFill>
                <a:srgbClr val="8D1733"/>
              </a:solidFill>
              <a:ln>
                <a:noFill/>
              </a:ln>
              <a:effectLst/>
            </c:spPr>
            <c:extLst>
              <c:ext xmlns:c16="http://schemas.microsoft.com/office/drawing/2014/chart" uri="{C3380CC4-5D6E-409C-BE32-E72D297353CC}">
                <c16:uniqueId val="{00000002-3AD7-411C-A03D-B4B0D02715A6}"/>
              </c:ext>
            </c:extLst>
          </c:dPt>
          <c:dPt>
            <c:idx val="2"/>
            <c:invertIfNegative val="0"/>
            <c:bubble3D val="0"/>
            <c:spPr>
              <a:solidFill>
                <a:srgbClr val="173861"/>
              </a:solidFill>
              <a:ln>
                <a:noFill/>
              </a:ln>
              <a:effectLst/>
            </c:spPr>
            <c:extLst>
              <c:ext xmlns:c16="http://schemas.microsoft.com/office/drawing/2014/chart" uri="{C3380CC4-5D6E-409C-BE32-E72D297353CC}">
                <c16:uniqueId val="{00000003-3AD7-411C-A03D-B4B0D02715A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17'!$A$4:$A$7</c:f>
              <c:strCache>
                <c:ptCount val="3"/>
                <c:pt idx="0">
                  <c:v>Ja</c:v>
                </c:pt>
                <c:pt idx="1">
                  <c:v>Nej</c:v>
                </c:pt>
                <c:pt idx="2">
                  <c:v>Ved ikke</c:v>
                </c:pt>
              </c:strCache>
            </c:strRef>
          </c:cat>
          <c:val>
            <c:numRef>
              <c:f>'Spg 17'!$B$4:$B$7</c:f>
              <c:numCache>
                <c:formatCode>0.0%</c:formatCode>
                <c:ptCount val="3"/>
                <c:pt idx="0">
                  <c:v>0.8</c:v>
                </c:pt>
                <c:pt idx="1">
                  <c:v>0.16363636363636364</c:v>
                </c:pt>
                <c:pt idx="2">
                  <c:v>3.6363636363636362E-2</c:v>
                </c:pt>
              </c:numCache>
            </c:numRef>
          </c:val>
          <c:extLst>
            <c:ext xmlns:c16="http://schemas.microsoft.com/office/drawing/2014/chart" uri="{C3380CC4-5D6E-409C-BE32-E72D297353CC}">
              <c16:uniqueId val="{00000000-3AD7-411C-A03D-B4B0D02715A6}"/>
            </c:ext>
          </c:extLst>
        </c:ser>
        <c:dLbls>
          <c:dLblPos val="outEnd"/>
          <c:showLegendKey val="0"/>
          <c:showVal val="1"/>
          <c:showCatName val="0"/>
          <c:showSerName val="0"/>
          <c:showPercent val="0"/>
          <c:showBubbleSize val="0"/>
        </c:dLbls>
        <c:gapWidth val="219"/>
        <c:overlap val="-27"/>
        <c:axId val="26506368"/>
        <c:axId val="1325435263"/>
      </c:barChart>
      <c:catAx>
        <c:axId val="26506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325435263"/>
        <c:crosses val="autoZero"/>
        <c:auto val="1"/>
        <c:lblAlgn val="ctr"/>
        <c:lblOffset val="100"/>
        <c:noMultiLvlLbl val="0"/>
      </c:catAx>
      <c:valAx>
        <c:axId val="1325435263"/>
        <c:scaling>
          <c:orientation val="minMax"/>
          <c:max val="1"/>
        </c:scaling>
        <c:delete val="1"/>
        <c:axPos val="l"/>
        <c:numFmt formatCode="0.0%" sourceLinked="1"/>
        <c:majorTickMark val="none"/>
        <c:minorTickMark val="none"/>
        <c:tickLblPos val="nextTo"/>
        <c:crossAx val="26506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18!Pivottabel3</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på jeres skole forholdt jer til, hvad en ændring, der har betydning for undervisningsmiljøet, er?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s>
    <c:plotArea>
      <c:layout/>
      <c:barChart>
        <c:barDir val="col"/>
        <c:grouping val="clustered"/>
        <c:varyColors val="0"/>
        <c:ser>
          <c:idx val="0"/>
          <c:order val="0"/>
          <c:tx>
            <c:strRef>
              <c:f>'Spg 18'!$B$3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A0DA-4B9E-9EF6-1EDCACFA6D38}"/>
              </c:ext>
            </c:extLst>
          </c:dPt>
          <c:dPt>
            <c:idx val="1"/>
            <c:invertIfNegative val="0"/>
            <c:bubble3D val="0"/>
            <c:spPr>
              <a:solidFill>
                <a:srgbClr val="8D1733"/>
              </a:solidFill>
              <a:ln>
                <a:noFill/>
              </a:ln>
              <a:effectLst/>
            </c:spPr>
            <c:extLst>
              <c:ext xmlns:c16="http://schemas.microsoft.com/office/drawing/2014/chart" uri="{C3380CC4-5D6E-409C-BE32-E72D297353CC}">
                <c16:uniqueId val="{00000003-A0DA-4B9E-9EF6-1EDCACFA6D38}"/>
              </c:ext>
            </c:extLst>
          </c:dPt>
          <c:dPt>
            <c:idx val="2"/>
            <c:invertIfNegative val="0"/>
            <c:bubble3D val="0"/>
            <c:spPr>
              <a:solidFill>
                <a:srgbClr val="173861"/>
              </a:solidFill>
              <a:ln>
                <a:noFill/>
              </a:ln>
              <a:effectLst/>
            </c:spPr>
            <c:extLst>
              <c:ext xmlns:c16="http://schemas.microsoft.com/office/drawing/2014/chart" uri="{C3380CC4-5D6E-409C-BE32-E72D297353CC}">
                <c16:uniqueId val="{00000004-A0DA-4B9E-9EF6-1EDCACFA6D3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18'!$A$4:$A$7</c:f>
              <c:strCache>
                <c:ptCount val="3"/>
                <c:pt idx="0">
                  <c:v>Ja</c:v>
                </c:pt>
                <c:pt idx="1">
                  <c:v>Nej</c:v>
                </c:pt>
                <c:pt idx="2">
                  <c:v>Ved ikke</c:v>
                </c:pt>
              </c:strCache>
            </c:strRef>
          </c:cat>
          <c:val>
            <c:numRef>
              <c:f>'Spg 18'!$B$4:$B$7</c:f>
              <c:numCache>
                <c:formatCode>0.0%</c:formatCode>
                <c:ptCount val="3"/>
                <c:pt idx="0">
                  <c:v>0.43636363636363634</c:v>
                </c:pt>
                <c:pt idx="1">
                  <c:v>0.41818181818181815</c:v>
                </c:pt>
                <c:pt idx="2">
                  <c:v>0.14545454545454545</c:v>
                </c:pt>
              </c:numCache>
            </c:numRef>
          </c:val>
          <c:extLst>
            <c:ext xmlns:c16="http://schemas.microsoft.com/office/drawing/2014/chart" uri="{C3380CC4-5D6E-409C-BE32-E72D297353CC}">
              <c16:uniqueId val="{00000000-A0DA-4B9E-9EF6-1EDCACFA6D38}"/>
            </c:ext>
          </c:extLst>
        </c:ser>
        <c:dLbls>
          <c:dLblPos val="outEnd"/>
          <c:showLegendKey val="0"/>
          <c:showVal val="1"/>
          <c:showCatName val="0"/>
          <c:showSerName val="0"/>
          <c:showPercent val="0"/>
          <c:showBubbleSize val="0"/>
        </c:dLbls>
        <c:gapWidth val="219"/>
        <c:overlap val="-27"/>
        <c:axId val="1159190479"/>
        <c:axId val="1230474175"/>
      </c:barChart>
      <c:catAx>
        <c:axId val="1159190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230474175"/>
        <c:crosses val="autoZero"/>
        <c:auto val="1"/>
        <c:lblAlgn val="ctr"/>
        <c:lblOffset val="100"/>
        <c:noMultiLvlLbl val="0"/>
      </c:catAx>
      <c:valAx>
        <c:axId val="1230474175"/>
        <c:scaling>
          <c:orientation val="minMax"/>
          <c:max val="1"/>
        </c:scaling>
        <c:delete val="1"/>
        <c:axPos val="l"/>
        <c:numFmt formatCode="0.0%" sourceLinked="1"/>
        <c:majorTickMark val="none"/>
        <c:minorTickMark val="none"/>
        <c:tickLblPos val="nextTo"/>
        <c:crossAx val="11591904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19!Pivottabel4</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 ofte laver I en undervisningsmiljøvurdering?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19'!$B$3</c:f>
              <c:strCache>
                <c:ptCount val="1"/>
                <c:pt idx="0">
                  <c:v>Total</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19'!$A$4:$A$10</c:f>
              <c:strCache>
                <c:ptCount val="6"/>
                <c:pt idx="0">
                  <c:v>Hvert år</c:v>
                </c:pt>
                <c:pt idx="1">
                  <c:v>Hvert andet år</c:v>
                </c:pt>
                <c:pt idx="2">
                  <c:v>Hvert tredje år</c:v>
                </c:pt>
                <c:pt idx="3">
                  <c:v>Sjældnere end hvert tredje år</c:v>
                </c:pt>
                <c:pt idx="4">
                  <c:v>Når der sker ændringer af betydning for undervisningsmiljøet</c:v>
                </c:pt>
                <c:pt idx="5">
                  <c:v>Ved ikke</c:v>
                </c:pt>
              </c:strCache>
            </c:strRef>
          </c:cat>
          <c:val>
            <c:numRef>
              <c:f>'Spg 19'!$B$4:$B$10</c:f>
              <c:numCache>
                <c:formatCode>0.0%</c:formatCode>
                <c:ptCount val="6"/>
                <c:pt idx="0">
                  <c:v>0.19393939393939394</c:v>
                </c:pt>
                <c:pt idx="1">
                  <c:v>9.0909090909090912E-2</c:v>
                </c:pt>
                <c:pt idx="2">
                  <c:v>0.66666666666666663</c:v>
                </c:pt>
                <c:pt idx="3">
                  <c:v>6.0606060606060606E-3</c:v>
                </c:pt>
                <c:pt idx="4">
                  <c:v>3.0303030303030304E-2</c:v>
                </c:pt>
                <c:pt idx="5">
                  <c:v>1.2121212121212121E-2</c:v>
                </c:pt>
              </c:numCache>
            </c:numRef>
          </c:val>
          <c:extLst>
            <c:ext xmlns:c16="http://schemas.microsoft.com/office/drawing/2014/chart" uri="{C3380CC4-5D6E-409C-BE32-E72D297353CC}">
              <c16:uniqueId val="{00000000-14C2-442B-B0DF-2131E3DE28F5}"/>
            </c:ext>
          </c:extLst>
        </c:ser>
        <c:dLbls>
          <c:dLblPos val="outEnd"/>
          <c:showLegendKey val="0"/>
          <c:showVal val="1"/>
          <c:showCatName val="0"/>
          <c:showSerName val="0"/>
          <c:showPercent val="0"/>
          <c:showBubbleSize val="0"/>
        </c:dLbls>
        <c:gapWidth val="219"/>
        <c:overlap val="-27"/>
        <c:axId val="1317982559"/>
        <c:axId val="1229009583"/>
      </c:barChart>
      <c:catAx>
        <c:axId val="1317982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229009583"/>
        <c:crosses val="autoZero"/>
        <c:auto val="1"/>
        <c:lblAlgn val="ctr"/>
        <c:lblOffset val="100"/>
        <c:noMultiLvlLbl val="0"/>
      </c:catAx>
      <c:valAx>
        <c:axId val="1229009583"/>
        <c:scaling>
          <c:orientation val="minMax"/>
          <c:max val="1"/>
        </c:scaling>
        <c:delete val="1"/>
        <c:axPos val="l"/>
        <c:numFmt formatCode="0.0%" sourceLinked="1"/>
        <c:majorTickMark val="none"/>
        <c:minorTickMark val="none"/>
        <c:tickLblPos val="nextTo"/>
        <c:crossAx val="13179825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2!Pivottabel2</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Ligger skolens antimobbestrategi offentlig tilgængelig på skolens hjemmeside?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17386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s>
    <c:plotArea>
      <c:layout/>
      <c:barChart>
        <c:barDir val="col"/>
        <c:grouping val="clustered"/>
        <c:varyColors val="0"/>
        <c:ser>
          <c:idx val="0"/>
          <c:order val="0"/>
          <c:tx>
            <c:strRef>
              <c:f>'Spg 2'!$B$3</c:f>
              <c:strCache>
                <c:ptCount val="1"/>
                <c:pt idx="0">
                  <c:v>Total</c:v>
                </c:pt>
              </c:strCache>
            </c:strRef>
          </c:tx>
          <c:spPr>
            <a:solidFill>
              <a:srgbClr val="17386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F75F-4F35-BFE8-E73E3C6DAB83}"/>
              </c:ext>
            </c:extLst>
          </c:dPt>
          <c:dPt>
            <c:idx val="1"/>
            <c:invertIfNegative val="0"/>
            <c:bubble3D val="0"/>
            <c:spPr>
              <a:solidFill>
                <a:srgbClr val="8D1733"/>
              </a:solidFill>
              <a:ln>
                <a:noFill/>
              </a:ln>
              <a:effectLst/>
            </c:spPr>
            <c:extLst>
              <c:ext xmlns:c16="http://schemas.microsoft.com/office/drawing/2014/chart" uri="{C3380CC4-5D6E-409C-BE32-E72D297353CC}">
                <c16:uniqueId val="{00000003-F75F-4F35-BFE8-E73E3C6DAB8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2'!$A$4:$A$7</c:f>
              <c:strCache>
                <c:ptCount val="3"/>
                <c:pt idx="0">
                  <c:v>Ja</c:v>
                </c:pt>
                <c:pt idx="1">
                  <c:v>Nej</c:v>
                </c:pt>
                <c:pt idx="2">
                  <c:v>Ved ikke</c:v>
                </c:pt>
              </c:strCache>
            </c:strRef>
          </c:cat>
          <c:val>
            <c:numRef>
              <c:f>'Spg 2'!$B$4:$B$7</c:f>
              <c:numCache>
                <c:formatCode>0.0%</c:formatCode>
                <c:ptCount val="3"/>
                <c:pt idx="0">
                  <c:v>0.91191709844559588</c:v>
                </c:pt>
                <c:pt idx="1">
                  <c:v>8.2901554404145081E-2</c:v>
                </c:pt>
                <c:pt idx="2">
                  <c:v>5.1813471502590676E-3</c:v>
                </c:pt>
              </c:numCache>
            </c:numRef>
          </c:val>
          <c:extLst>
            <c:ext xmlns:c16="http://schemas.microsoft.com/office/drawing/2014/chart" uri="{C3380CC4-5D6E-409C-BE32-E72D297353CC}">
              <c16:uniqueId val="{00000000-F75F-4F35-BFE8-E73E3C6DAB83}"/>
            </c:ext>
          </c:extLst>
        </c:ser>
        <c:dLbls>
          <c:dLblPos val="outEnd"/>
          <c:showLegendKey val="0"/>
          <c:showVal val="1"/>
          <c:showCatName val="0"/>
          <c:showSerName val="0"/>
          <c:showPercent val="0"/>
          <c:showBubbleSize val="0"/>
        </c:dLbls>
        <c:gapWidth val="219"/>
        <c:overlap val="-27"/>
        <c:axId val="2041382608"/>
        <c:axId val="2043142640"/>
      </c:barChart>
      <c:catAx>
        <c:axId val="2041382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043142640"/>
        <c:crosses val="autoZero"/>
        <c:auto val="1"/>
        <c:lblAlgn val="ctr"/>
        <c:lblOffset val="100"/>
        <c:noMultiLvlLbl val="0"/>
      </c:catAx>
      <c:valAx>
        <c:axId val="2043142640"/>
        <c:scaling>
          <c:orientation val="minMax"/>
        </c:scaling>
        <c:delete val="1"/>
        <c:axPos val="l"/>
        <c:numFmt formatCode="0.0%" sourceLinked="1"/>
        <c:majorTickMark val="none"/>
        <c:minorTickMark val="none"/>
        <c:tickLblPos val="nextTo"/>
        <c:crossAx val="2041382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forhold af jeres fysiske og æstetiske undervisningsmiljø har I kortlagt i jeres undervisningsmiljøvurdering?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20'!$E$3</c:f>
              <c:strCache>
                <c:ptCount val="1"/>
                <c:pt idx="0">
                  <c:v>Procent</c:v>
                </c:pt>
              </c:strCache>
            </c:strRef>
          </c:tx>
          <c:spPr>
            <a:solidFill>
              <a:srgbClr val="DAECEE"/>
            </a:solidFill>
            <a:ln>
              <a:solidFill>
                <a:srgbClr val="DAECEE"/>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20'!$D$4:$D$17</c:f>
              <c:strCache>
                <c:ptCount val="14"/>
                <c:pt idx="0">
                  <c:v>Toilet og sanitære forhold</c:v>
                </c:pt>
                <c:pt idx="1">
                  <c:v>Rengøring</c:v>
                </c:pt>
                <c:pt idx="2">
                  <c:v>Lydforhold</c:v>
                </c:pt>
                <c:pt idx="3">
                  <c:v>Lysforhold</c:v>
                </c:pt>
                <c:pt idx="4">
                  <c:v>Luftkvalitet</c:v>
                </c:pt>
                <c:pt idx="5">
                  <c:v>Temperaturforhold</c:v>
                </c:pt>
                <c:pt idx="6">
                  <c:v>Pladsforhold</c:v>
                </c:pt>
                <c:pt idx="7">
                  <c:v>Udearealer</c:v>
                </c:pt>
                <c:pt idx="8">
                  <c:v>Sikkerhed i forhold til maskiner, kemikalier, etc.</c:v>
                </c:pt>
                <c:pt idx="9">
                  <c:v>Sikkerhed i forhold til trapper</c:v>
                </c:pt>
                <c:pt idx="10">
                  <c:v>Sikkerhed i forhold til løst liggende ledninger</c:v>
                </c:pt>
                <c:pt idx="11">
                  <c:v>Udsmykning</c:v>
                </c:pt>
                <c:pt idx="12">
                  <c:v>Andet</c:v>
                </c:pt>
                <c:pt idx="13">
                  <c:v>Vi har ikke kortlagt det fysiske og æstetiske undervisningsmiljø</c:v>
                </c:pt>
              </c:strCache>
            </c:strRef>
          </c:cat>
          <c:val>
            <c:numRef>
              <c:f>'Spg 20'!$E$4:$E$17</c:f>
              <c:numCache>
                <c:formatCode>0.0%</c:formatCode>
                <c:ptCount val="14"/>
                <c:pt idx="0">
                  <c:v>0.70909090909090911</c:v>
                </c:pt>
                <c:pt idx="1">
                  <c:v>0.87272727272727268</c:v>
                </c:pt>
                <c:pt idx="2">
                  <c:v>0.82424242424242422</c:v>
                </c:pt>
                <c:pt idx="3">
                  <c:v>0.78787878787878785</c:v>
                </c:pt>
                <c:pt idx="4">
                  <c:v>0.78787878787878785</c:v>
                </c:pt>
                <c:pt idx="5">
                  <c:v>0.82424242424242422</c:v>
                </c:pt>
                <c:pt idx="6">
                  <c:v>0.78181818181818186</c:v>
                </c:pt>
                <c:pt idx="7">
                  <c:v>0.55151515151515151</c:v>
                </c:pt>
                <c:pt idx="8">
                  <c:v>0.43636363636363634</c:v>
                </c:pt>
                <c:pt idx="9">
                  <c:v>0.19393939393939394</c:v>
                </c:pt>
                <c:pt idx="10">
                  <c:v>0.3515151515151515</c:v>
                </c:pt>
                <c:pt idx="11">
                  <c:v>0.66060606060606064</c:v>
                </c:pt>
                <c:pt idx="12">
                  <c:v>0.18787878787878787</c:v>
                </c:pt>
                <c:pt idx="13">
                  <c:v>6.0606060606060608E-2</c:v>
                </c:pt>
              </c:numCache>
            </c:numRef>
          </c:val>
          <c:extLst>
            <c:ext xmlns:c16="http://schemas.microsoft.com/office/drawing/2014/chart" uri="{C3380CC4-5D6E-409C-BE32-E72D297353CC}">
              <c16:uniqueId val="{00000000-5BF2-4816-8CEA-2BE6AC4C4A3A}"/>
            </c:ext>
          </c:extLst>
        </c:ser>
        <c:dLbls>
          <c:dLblPos val="outEnd"/>
          <c:showLegendKey val="0"/>
          <c:showVal val="1"/>
          <c:showCatName val="0"/>
          <c:showSerName val="0"/>
          <c:showPercent val="0"/>
          <c:showBubbleSize val="0"/>
        </c:dLbls>
        <c:gapWidth val="219"/>
        <c:overlap val="-27"/>
        <c:axId val="1457193200"/>
        <c:axId val="1520578592"/>
      </c:barChart>
      <c:catAx>
        <c:axId val="145719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520578592"/>
        <c:crosses val="autoZero"/>
        <c:auto val="1"/>
        <c:lblAlgn val="ctr"/>
        <c:lblOffset val="100"/>
        <c:noMultiLvlLbl val="0"/>
      </c:catAx>
      <c:valAx>
        <c:axId val="1520578592"/>
        <c:scaling>
          <c:orientation val="minMax"/>
        </c:scaling>
        <c:delete val="1"/>
        <c:axPos val="l"/>
        <c:numFmt formatCode="0.0%" sourceLinked="1"/>
        <c:majorTickMark val="none"/>
        <c:minorTickMark val="none"/>
        <c:tickLblPos val="nextTo"/>
        <c:crossAx val="1457193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Hvilke forhold af jeres psykiske undervisningsmiljø har I kortlagt i jeres undervisningsmiljøvurdering?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21'!$E$3</c:f>
              <c:strCache>
                <c:ptCount val="1"/>
                <c:pt idx="0">
                  <c:v>Procent</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21'!$D$4:$D$17</c:f>
              <c:strCache>
                <c:ptCount val="14"/>
                <c:pt idx="0">
                  <c:v>Motivation</c:v>
                </c:pt>
                <c:pt idx="1">
                  <c:v>Medbestemmelse</c:v>
                </c:pt>
                <c:pt idx="2">
                  <c:v>Elevinddragelse</c:v>
                </c:pt>
                <c:pt idx="3">
                  <c:v>Relationer mellem lærere og elever</c:v>
                </c:pt>
                <c:pt idx="4">
                  <c:v>Faglig feedback og vejledning</c:v>
                </c:pt>
                <c:pt idx="5">
                  <c:v>Psykisk trivsel</c:v>
                </c:pt>
                <c:pt idx="6">
                  <c:v>Sociale fællesskaber i klassen</c:v>
                </c:pt>
                <c:pt idx="7">
                  <c:v>Tilhørsforhold</c:v>
                </c:pt>
                <c:pt idx="8">
                  <c:v>Mobning</c:v>
                </c:pt>
                <c:pt idx="9">
                  <c:v>Krænkelser</c:v>
                </c:pt>
                <c:pt idx="10">
                  <c:v>Vold</c:v>
                </c:pt>
                <c:pt idx="11">
                  <c:v>Diskrimination</c:v>
                </c:pt>
                <c:pt idx="12">
                  <c:v>Andet</c:v>
                </c:pt>
                <c:pt idx="13">
                  <c:v>Vi har ikke kortlagt vores psykiske undervisningsmiljø</c:v>
                </c:pt>
              </c:strCache>
            </c:strRef>
          </c:cat>
          <c:val>
            <c:numRef>
              <c:f>'Spg 21'!$E$4:$E$17</c:f>
              <c:numCache>
                <c:formatCode>0.0%</c:formatCode>
                <c:ptCount val="14"/>
                <c:pt idx="0">
                  <c:v>0.72727272727272729</c:v>
                </c:pt>
                <c:pt idx="1">
                  <c:v>0.66060606060606064</c:v>
                </c:pt>
                <c:pt idx="2">
                  <c:v>0.72121212121212119</c:v>
                </c:pt>
                <c:pt idx="3">
                  <c:v>0.81212121212121213</c:v>
                </c:pt>
                <c:pt idx="4">
                  <c:v>0.68484848484848482</c:v>
                </c:pt>
                <c:pt idx="5">
                  <c:v>0.76969696969696966</c:v>
                </c:pt>
                <c:pt idx="6">
                  <c:v>0.76969696969696966</c:v>
                </c:pt>
                <c:pt idx="7">
                  <c:v>0.54545454545454541</c:v>
                </c:pt>
                <c:pt idx="8">
                  <c:v>0.76363636363636367</c:v>
                </c:pt>
                <c:pt idx="9">
                  <c:v>0.62424242424242427</c:v>
                </c:pt>
                <c:pt idx="10">
                  <c:v>0.39393939393939392</c:v>
                </c:pt>
                <c:pt idx="11">
                  <c:v>0.39393939393939392</c:v>
                </c:pt>
                <c:pt idx="12">
                  <c:v>0.15757575757575756</c:v>
                </c:pt>
                <c:pt idx="13">
                  <c:v>4.2424242424242427E-2</c:v>
                </c:pt>
              </c:numCache>
            </c:numRef>
          </c:val>
          <c:extLst>
            <c:ext xmlns:c16="http://schemas.microsoft.com/office/drawing/2014/chart" uri="{C3380CC4-5D6E-409C-BE32-E72D297353CC}">
              <c16:uniqueId val="{00000000-6DD0-4021-A751-08D073201899}"/>
            </c:ext>
          </c:extLst>
        </c:ser>
        <c:dLbls>
          <c:dLblPos val="outEnd"/>
          <c:showLegendKey val="0"/>
          <c:showVal val="1"/>
          <c:showCatName val="0"/>
          <c:showSerName val="0"/>
          <c:showPercent val="0"/>
          <c:showBubbleSize val="0"/>
        </c:dLbls>
        <c:gapWidth val="219"/>
        <c:overlap val="-27"/>
        <c:axId val="1886547088"/>
        <c:axId val="1149586624"/>
      </c:barChart>
      <c:catAx>
        <c:axId val="1886547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49586624"/>
        <c:crosses val="autoZero"/>
        <c:auto val="1"/>
        <c:lblAlgn val="ctr"/>
        <c:lblOffset val="100"/>
        <c:noMultiLvlLbl val="0"/>
      </c:catAx>
      <c:valAx>
        <c:axId val="1149586624"/>
        <c:scaling>
          <c:orientation val="minMax"/>
          <c:max val="1"/>
        </c:scaling>
        <c:delete val="1"/>
        <c:axPos val="l"/>
        <c:numFmt formatCode="0.0%" sourceLinked="1"/>
        <c:majorTickMark val="none"/>
        <c:minorTickMark val="none"/>
        <c:tickLblPos val="nextTo"/>
        <c:crossAx val="1886547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Indeholder jeres undervisningsmiljøvurdering...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22'!$E$3</c:f>
              <c:strCache>
                <c:ptCount val="1"/>
                <c:pt idx="0">
                  <c:v>Ja</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22'!$D$4:$D$7</c:f>
              <c:strCache>
                <c:ptCount val="4"/>
                <c:pt idx="0">
                  <c:v>En beskrivelse af, hvad jeres kortlægning viste?</c:v>
                </c:pt>
                <c:pt idx="1">
                  <c:v>En beskrivelse af, hvilke problemer med undervisningsmiljøet I vil arbejde på at løse?</c:v>
                </c:pt>
                <c:pt idx="2">
                  <c:v>En handlingsplan for at løse udfordringer med undervisningsmiljøet?</c:v>
                </c:pt>
                <c:pt idx="3">
                  <c:v>Retningslinjer for, hvornår I følger op på handlingsplanen?</c:v>
                </c:pt>
              </c:strCache>
            </c:strRef>
          </c:cat>
          <c:val>
            <c:numRef>
              <c:f>'Spg 22'!$E$4:$E$7</c:f>
              <c:numCache>
                <c:formatCode>0.0%</c:formatCode>
                <c:ptCount val="4"/>
                <c:pt idx="0">
                  <c:v>0.80368098159509205</c:v>
                </c:pt>
                <c:pt idx="1">
                  <c:v>0.74846625766871167</c:v>
                </c:pt>
                <c:pt idx="2">
                  <c:v>0.72121212121212119</c:v>
                </c:pt>
                <c:pt idx="3">
                  <c:v>0.70588235294117652</c:v>
                </c:pt>
              </c:numCache>
            </c:numRef>
          </c:val>
          <c:extLst>
            <c:ext xmlns:c16="http://schemas.microsoft.com/office/drawing/2014/chart" uri="{C3380CC4-5D6E-409C-BE32-E72D297353CC}">
              <c16:uniqueId val="{00000000-9C45-4FCF-B95A-9D6F7C8B050A}"/>
            </c:ext>
          </c:extLst>
        </c:ser>
        <c:ser>
          <c:idx val="1"/>
          <c:order val="1"/>
          <c:tx>
            <c:strRef>
              <c:f>'Spg 22'!$F$3</c:f>
              <c:strCache>
                <c:ptCount val="1"/>
                <c:pt idx="0">
                  <c:v>Nej</c:v>
                </c:pt>
              </c:strCache>
            </c:strRef>
          </c:tx>
          <c:spPr>
            <a:solidFill>
              <a:srgbClr val="8D173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22'!$D$4:$D$7</c:f>
              <c:strCache>
                <c:ptCount val="4"/>
                <c:pt idx="0">
                  <c:v>En beskrivelse af, hvad jeres kortlægning viste?</c:v>
                </c:pt>
                <c:pt idx="1">
                  <c:v>En beskrivelse af, hvilke problemer med undervisningsmiljøet I vil arbejde på at løse?</c:v>
                </c:pt>
                <c:pt idx="2">
                  <c:v>En handlingsplan for at løse udfordringer med undervisningsmiljøet?</c:v>
                </c:pt>
                <c:pt idx="3">
                  <c:v>Retningslinjer for, hvornår I følger op på handlingsplanen?</c:v>
                </c:pt>
              </c:strCache>
            </c:strRef>
          </c:cat>
          <c:val>
            <c:numRef>
              <c:f>'Spg 22'!$F$4:$F$7</c:f>
              <c:numCache>
                <c:formatCode>0.0%</c:formatCode>
                <c:ptCount val="4"/>
                <c:pt idx="0">
                  <c:v>9.202453987730061E-2</c:v>
                </c:pt>
                <c:pt idx="1">
                  <c:v>0.16564417177914109</c:v>
                </c:pt>
                <c:pt idx="2">
                  <c:v>0.20606060606060606</c:v>
                </c:pt>
                <c:pt idx="3">
                  <c:v>0.18487394957983194</c:v>
                </c:pt>
              </c:numCache>
            </c:numRef>
          </c:val>
          <c:extLst>
            <c:ext xmlns:c16="http://schemas.microsoft.com/office/drawing/2014/chart" uri="{C3380CC4-5D6E-409C-BE32-E72D297353CC}">
              <c16:uniqueId val="{00000001-9C45-4FCF-B95A-9D6F7C8B050A}"/>
            </c:ext>
          </c:extLst>
        </c:ser>
        <c:ser>
          <c:idx val="2"/>
          <c:order val="2"/>
          <c:tx>
            <c:strRef>
              <c:f>'Spg 22'!$G$3</c:f>
              <c:strCache>
                <c:ptCount val="1"/>
                <c:pt idx="0">
                  <c:v>Ved ikke</c:v>
                </c:pt>
              </c:strCache>
            </c:strRef>
          </c:tx>
          <c:spPr>
            <a:solidFill>
              <a:srgbClr val="17386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22'!$D$4:$D$7</c:f>
              <c:strCache>
                <c:ptCount val="4"/>
                <c:pt idx="0">
                  <c:v>En beskrivelse af, hvad jeres kortlægning viste?</c:v>
                </c:pt>
                <c:pt idx="1">
                  <c:v>En beskrivelse af, hvilke problemer med undervisningsmiljøet I vil arbejde på at løse?</c:v>
                </c:pt>
                <c:pt idx="2">
                  <c:v>En handlingsplan for at løse udfordringer med undervisningsmiljøet?</c:v>
                </c:pt>
                <c:pt idx="3">
                  <c:v>Retningslinjer for, hvornår I følger op på handlingsplanen?</c:v>
                </c:pt>
              </c:strCache>
            </c:strRef>
          </c:cat>
          <c:val>
            <c:numRef>
              <c:f>'Spg 22'!$G$4:$G$7</c:f>
              <c:numCache>
                <c:formatCode>0.0%</c:formatCode>
                <c:ptCount val="4"/>
                <c:pt idx="0">
                  <c:v>0.10429447852760736</c:v>
                </c:pt>
                <c:pt idx="1">
                  <c:v>8.5889570552147243E-2</c:v>
                </c:pt>
                <c:pt idx="2">
                  <c:v>7.2727272727272724E-2</c:v>
                </c:pt>
                <c:pt idx="3">
                  <c:v>0.1092436974789916</c:v>
                </c:pt>
              </c:numCache>
            </c:numRef>
          </c:val>
          <c:extLst>
            <c:ext xmlns:c16="http://schemas.microsoft.com/office/drawing/2014/chart" uri="{C3380CC4-5D6E-409C-BE32-E72D297353CC}">
              <c16:uniqueId val="{00000002-9C45-4FCF-B95A-9D6F7C8B050A}"/>
            </c:ext>
          </c:extLst>
        </c:ser>
        <c:dLbls>
          <c:dLblPos val="outEnd"/>
          <c:showLegendKey val="0"/>
          <c:showVal val="1"/>
          <c:showCatName val="0"/>
          <c:showSerName val="0"/>
          <c:showPercent val="0"/>
          <c:showBubbleSize val="0"/>
        </c:dLbls>
        <c:gapWidth val="100"/>
        <c:overlap val="-27"/>
        <c:axId val="1854840496"/>
        <c:axId val="1448570256"/>
      </c:barChart>
      <c:catAx>
        <c:axId val="18548404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448570256"/>
        <c:crosses val="autoZero"/>
        <c:auto val="1"/>
        <c:lblAlgn val="ctr"/>
        <c:lblOffset val="100"/>
        <c:noMultiLvlLbl val="0"/>
      </c:catAx>
      <c:valAx>
        <c:axId val="1448570256"/>
        <c:scaling>
          <c:orientation val="minMax"/>
          <c:max val="1"/>
        </c:scaling>
        <c:delete val="1"/>
        <c:axPos val="l"/>
        <c:numFmt formatCode="0.0%" sourceLinked="1"/>
        <c:majorTickMark val="none"/>
        <c:minorTickMark val="none"/>
        <c:tickLblPos val="nextTo"/>
        <c:crossAx val="1854840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I hvilken grad har I inddraget</a:t>
            </a:r>
            <a:r>
              <a:rPr lang="da-DK" b="1" baseline="0"/>
              <a:t> elever i jeres arbejde med undervisningsmiljøvurderingen i forbindelse med..</a:t>
            </a:r>
            <a:endParaRPr lang="da-DK"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23'!$E$3</c:f>
              <c:strCache>
                <c:ptCount val="1"/>
                <c:pt idx="0">
                  <c:v>I høj grad</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23'!$E$4:$E$6</c:f>
              <c:numCache>
                <c:formatCode>0.0%</c:formatCode>
                <c:ptCount val="3"/>
                <c:pt idx="0">
                  <c:v>0.1524390243902439</c:v>
                </c:pt>
                <c:pt idx="1">
                  <c:v>0.37195121951219512</c:v>
                </c:pt>
                <c:pt idx="2">
                  <c:v>0.34146341463414637</c:v>
                </c:pt>
              </c:numCache>
            </c:numRef>
          </c:val>
          <c:extLst>
            <c:ext xmlns:c16="http://schemas.microsoft.com/office/drawing/2014/chart" uri="{C3380CC4-5D6E-409C-BE32-E72D297353CC}">
              <c16:uniqueId val="{00000000-D23A-4EA4-AB3D-16D27833AA6F}"/>
            </c:ext>
          </c:extLst>
        </c:ser>
        <c:ser>
          <c:idx val="1"/>
          <c:order val="1"/>
          <c:tx>
            <c:strRef>
              <c:f>'Spg 23'!$F$3</c:f>
              <c:strCache>
                <c:ptCount val="1"/>
                <c:pt idx="0">
                  <c:v>I nogen grad</c:v>
                </c:pt>
              </c:strCache>
            </c:strRef>
          </c:tx>
          <c:spPr>
            <a:solidFill>
              <a:srgbClr val="8D173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23'!$F$4:$F$6</c:f>
              <c:numCache>
                <c:formatCode>0.0%</c:formatCode>
                <c:ptCount val="3"/>
                <c:pt idx="0">
                  <c:v>0.25</c:v>
                </c:pt>
                <c:pt idx="1">
                  <c:v>0.23170731707317074</c:v>
                </c:pt>
                <c:pt idx="2">
                  <c:v>0.4451219512195122</c:v>
                </c:pt>
              </c:numCache>
            </c:numRef>
          </c:val>
          <c:extLst>
            <c:ext xmlns:c16="http://schemas.microsoft.com/office/drawing/2014/chart" uri="{C3380CC4-5D6E-409C-BE32-E72D297353CC}">
              <c16:uniqueId val="{00000001-D23A-4EA4-AB3D-16D27833AA6F}"/>
            </c:ext>
          </c:extLst>
        </c:ser>
        <c:ser>
          <c:idx val="2"/>
          <c:order val="2"/>
          <c:tx>
            <c:strRef>
              <c:f>'Spg 23'!$G$3</c:f>
              <c:strCache>
                <c:ptCount val="1"/>
                <c:pt idx="0">
                  <c:v>I mindre grad</c:v>
                </c:pt>
              </c:strCache>
            </c:strRef>
          </c:tx>
          <c:spPr>
            <a:solidFill>
              <a:srgbClr val="173861"/>
            </a:solidFill>
            <a:ln>
              <a:noFill/>
            </a:ln>
            <a:effectLst/>
          </c:spPr>
          <c:invertIfNegative val="0"/>
          <c:dLbls>
            <c:dLbl>
              <c:idx val="0"/>
              <c:layout>
                <c:manualLayout>
                  <c:x val="-2.5462668816039986E-17"/>
                  <c:y val="-2.77777777777777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3A-4EA4-AB3D-16D27833AA6F}"/>
                </c:ext>
              </c:extLst>
            </c:dLbl>
            <c:dLbl>
              <c:idx val="1"/>
              <c:layout>
                <c:manualLayout>
                  <c:x val="0"/>
                  <c:y val="-4.16666666666666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3A-4EA4-AB3D-16D27833AA6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23'!$G$4:$G$6</c:f>
              <c:numCache>
                <c:formatCode>0.0%</c:formatCode>
                <c:ptCount val="3"/>
                <c:pt idx="0">
                  <c:v>0.3048780487804878</c:v>
                </c:pt>
                <c:pt idx="1">
                  <c:v>0.21951219512195122</c:v>
                </c:pt>
                <c:pt idx="2">
                  <c:v>0.13414634146341464</c:v>
                </c:pt>
              </c:numCache>
            </c:numRef>
          </c:val>
          <c:extLst>
            <c:ext xmlns:c16="http://schemas.microsoft.com/office/drawing/2014/chart" uri="{C3380CC4-5D6E-409C-BE32-E72D297353CC}">
              <c16:uniqueId val="{00000002-D23A-4EA4-AB3D-16D27833AA6F}"/>
            </c:ext>
          </c:extLst>
        </c:ser>
        <c:ser>
          <c:idx val="3"/>
          <c:order val="3"/>
          <c:tx>
            <c:strRef>
              <c:f>'Spg 23'!$H$3</c:f>
              <c:strCache>
                <c:ptCount val="1"/>
                <c:pt idx="0">
                  <c:v>Slet ikke</c:v>
                </c:pt>
              </c:strCache>
            </c:strRef>
          </c:tx>
          <c:spPr>
            <a:solidFill>
              <a:srgbClr val="AF9A5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23'!$H$4:$H$6</c:f>
              <c:numCache>
                <c:formatCode>0.0%</c:formatCode>
                <c:ptCount val="3"/>
                <c:pt idx="0">
                  <c:v>0.26219512195121952</c:v>
                </c:pt>
                <c:pt idx="1">
                  <c:v>0.14634146341463414</c:v>
                </c:pt>
                <c:pt idx="2">
                  <c:v>4.2682926829268296E-2</c:v>
                </c:pt>
              </c:numCache>
            </c:numRef>
          </c:val>
          <c:extLst>
            <c:ext xmlns:c16="http://schemas.microsoft.com/office/drawing/2014/chart" uri="{C3380CC4-5D6E-409C-BE32-E72D297353CC}">
              <c16:uniqueId val="{00000003-D23A-4EA4-AB3D-16D27833AA6F}"/>
            </c:ext>
          </c:extLst>
        </c:ser>
        <c:ser>
          <c:idx val="4"/>
          <c:order val="4"/>
          <c:tx>
            <c:strRef>
              <c:f>'Spg 23'!$I$3</c:f>
              <c:strCache>
                <c:ptCount val="1"/>
                <c:pt idx="0">
                  <c:v>Ved ikke</c:v>
                </c:pt>
              </c:strCache>
            </c:strRef>
          </c:tx>
          <c:spPr>
            <a:solidFill>
              <a:srgbClr val="F7E1B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23'!$I$4:$I$6</c:f>
              <c:numCache>
                <c:formatCode>0.0%</c:formatCode>
                <c:ptCount val="3"/>
                <c:pt idx="0">
                  <c:v>3.048780487804878E-2</c:v>
                </c:pt>
                <c:pt idx="1">
                  <c:v>3.048780487804878E-2</c:v>
                </c:pt>
                <c:pt idx="2">
                  <c:v>3.6585365853658534E-2</c:v>
                </c:pt>
              </c:numCache>
            </c:numRef>
          </c:val>
          <c:extLst>
            <c:ext xmlns:c16="http://schemas.microsoft.com/office/drawing/2014/chart" uri="{C3380CC4-5D6E-409C-BE32-E72D297353CC}">
              <c16:uniqueId val="{00000004-D23A-4EA4-AB3D-16D27833AA6F}"/>
            </c:ext>
          </c:extLst>
        </c:ser>
        <c:dLbls>
          <c:dLblPos val="outEnd"/>
          <c:showLegendKey val="0"/>
          <c:showVal val="1"/>
          <c:showCatName val="0"/>
          <c:showSerName val="0"/>
          <c:showPercent val="0"/>
          <c:showBubbleSize val="0"/>
        </c:dLbls>
        <c:gapWidth val="100"/>
        <c:overlap val="-27"/>
        <c:axId val="1902021216"/>
        <c:axId val="1847214848"/>
      </c:barChart>
      <c:catAx>
        <c:axId val="19020212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47214848"/>
        <c:crosses val="autoZero"/>
        <c:auto val="1"/>
        <c:lblAlgn val="ctr"/>
        <c:lblOffset val="100"/>
        <c:noMultiLvlLbl val="0"/>
      </c:catAx>
      <c:valAx>
        <c:axId val="1847214848"/>
        <c:scaling>
          <c:orientation val="minMax"/>
          <c:max val="1"/>
        </c:scaling>
        <c:delete val="1"/>
        <c:axPos val="l"/>
        <c:numFmt formatCode="0.0%" sourceLinked="1"/>
        <c:majorTickMark val="none"/>
        <c:minorTickMark val="none"/>
        <c:tickLblPos val="nextTo"/>
        <c:crossAx val="1902021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24!Pivottabel66</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 enig eller uenig er I som skole i, at undervisningsmiljøvurderingen er et godt redskab til at sikre et godt undervisningsmiljø på jeres skole?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rgbClr val="AF9A59"/>
          </a:solidFill>
          <a:ln>
            <a:noFill/>
          </a:ln>
          <a:effectLst/>
        </c:spPr>
      </c:pivotFmt>
      <c:pivotFmt>
        <c:idx val="5"/>
        <c:spPr>
          <a:solidFill>
            <a:srgbClr val="F7E1B8"/>
          </a:solidFill>
          <a:ln>
            <a:noFill/>
          </a:ln>
          <a:effectLst/>
        </c:spPr>
      </c:pivotFmt>
    </c:pivotFmts>
    <c:plotArea>
      <c:layout/>
      <c:barChart>
        <c:barDir val="col"/>
        <c:grouping val="clustered"/>
        <c:varyColors val="0"/>
        <c:ser>
          <c:idx val="0"/>
          <c:order val="0"/>
          <c:tx>
            <c:strRef>
              <c:f>'Spg 24'!$B$3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396C-4C85-B15A-8FDB0F06B712}"/>
              </c:ext>
            </c:extLst>
          </c:dPt>
          <c:dPt>
            <c:idx val="1"/>
            <c:invertIfNegative val="0"/>
            <c:bubble3D val="0"/>
            <c:spPr>
              <a:solidFill>
                <a:srgbClr val="8D1733"/>
              </a:solidFill>
              <a:ln>
                <a:noFill/>
              </a:ln>
              <a:effectLst/>
            </c:spPr>
            <c:extLst>
              <c:ext xmlns:c16="http://schemas.microsoft.com/office/drawing/2014/chart" uri="{C3380CC4-5D6E-409C-BE32-E72D297353CC}">
                <c16:uniqueId val="{00000003-396C-4C85-B15A-8FDB0F06B712}"/>
              </c:ext>
            </c:extLst>
          </c:dPt>
          <c:dPt>
            <c:idx val="2"/>
            <c:invertIfNegative val="0"/>
            <c:bubble3D val="0"/>
            <c:spPr>
              <a:solidFill>
                <a:srgbClr val="173861"/>
              </a:solidFill>
              <a:ln>
                <a:noFill/>
              </a:ln>
              <a:effectLst/>
            </c:spPr>
            <c:extLst>
              <c:ext xmlns:c16="http://schemas.microsoft.com/office/drawing/2014/chart" uri="{C3380CC4-5D6E-409C-BE32-E72D297353CC}">
                <c16:uniqueId val="{00000004-396C-4C85-B15A-8FDB0F06B712}"/>
              </c:ext>
            </c:extLst>
          </c:dPt>
          <c:dPt>
            <c:idx val="3"/>
            <c:invertIfNegative val="0"/>
            <c:bubble3D val="0"/>
            <c:spPr>
              <a:solidFill>
                <a:srgbClr val="AF9A59"/>
              </a:solidFill>
              <a:ln>
                <a:noFill/>
              </a:ln>
              <a:effectLst/>
            </c:spPr>
            <c:extLst>
              <c:ext xmlns:c16="http://schemas.microsoft.com/office/drawing/2014/chart" uri="{C3380CC4-5D6E-409C-BE32-E72D297353CC}">
                <c16:uniqueId val="{00000005-396C-4C85-B15A-8FDB0F06B712}"/>
              </c:ext>
            </c:extLst>
          </c:dPt>
          <c:dPt>
            <c:idx val="4"/>
            <c:invertIfNegative val="0"/>
            <c:bubble3D val="0"/>
            <c:spPr>
              <a:solidFill>
                <a:srgbClr val="F7E1B8"/>
              </a:solidFill>
              <a:ln>
                <a:noFill/>
              </a:ln>
              <a:effectLst/>
            </c:spPr>
            <c:extLst>
              <c:ext xmlns:c16="http://schemas.microsoft.com/office/drawing/2014/chart" uri="{C3380CC4-5D6E-409C-BE32-E72D297353CC}">
                <c16:uniqueId val="{00000006-396C-4C85-B15A-8FDB0F06B71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24'!$A$4:$A$9</c:f>
              <c:strCache>
                <c:ptCount val="5"/>
                <c:pt idx="0">
                  <c:v>Helt enig</c:v>
                </c:pt>
                <c:pt idx="1">
                  <c:v>Delvis enig</c:v>
                </c:pt>
                <c:pt idx="2">
                  <c:v>Hverken enig eller uenig</c:v>
                </c:pt>
                <c:pt idx="3">
                  <c:v>Delvis uenig</c:v>
                </c:pt>
                <c:pt idx="4">
                  <c:v>Helt uenig</c:v>
                </c:pt>
              </c:strCache>
            </c:strRef>
          </c:cat>
          <c:val>
            <c:numRef>
              <c:f>'Spg 24'!$B$4:$B$9</c:f>
              <c:numCache>
                <c:formatCode>0.0%</c:formatCode>
                <c:ptCount val="5"/>
                <c:pt idx="0">
                  <c:v>0.24</c:v>
                </c:pt>
                <c:pt idx="1">
                  <c:v>0.44500000000000001</c:v>
                </c:pt>
                <c:pt idx="2">
                  <c:v>0.28000000000000003</c:v>
                </c:pt>
                <c:pt idx="3">
                  <c:v>2.5000000000000001E-2</c:v>
                </c:pt>
                <c:pt idx="4">
                  <c:v>0.01</c:v>
                </c:pt>
              </c:numCache>
            </c:numRef>
          </c:val>
          <c:extLst>
            <c:ext xmlns:c16="http://schemas.microsoft.com/office/drawing/2014/chart" uri="{C3380CC4-5D6E-409C-BE32-E72D297353CC}">
              <c16:uniqueId val="{00000000-396C-4C85-B15A-8FDB0F06B712}"/>
            </c:ext>
          </c:extLst>
        </c:ser>
        <c:dLbls>
          <c:dLblPos val="outEnd"/>
          <c:showLegendKey val="0"/>
          <c:showVal val="1"/>
          <c:showCatName val="0"/>
          <c:showSerName val="0"/>
          <c:showPercent val="0"/>
          <c:showBubbleSize val="0"/>
        </c:dLbls>
        <c:gapWidth val="219"/>
        <c:overlap val="-27"/>
        <c:axId val="1440037088"/>
        <c:axId val="513499936"/>
      </c:barChart>
      <c:catAx>
        <c:axId val="1440037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13499936"/>
        <c:crosses val="autoZero"/>
        <c:auto val="1"/>
        <c:lblAlgn val="ctr"/>
        <c:lblOffset val="100"/>
        <c:noMultiLvlLbl val="0"/>
      </c:catAx>
      <c:valAx>
        <c:axId val="513499936"/>
        <c:scaling>
          <c:orientation val="minMax"/>
          <c:max val="1"/>
        </c:scaling>
        <c:delete val="1"/>
        <c:axPos val="l"/>
        <c:numFmt formatCode="0.0%" sourceLinked="1"/>
        <c:majorTickMark val="none"/>
        <c:minorTickMark val="none"/>
        <c:tickLblPos val="nextTo"/>
        <c:crossAx val="1440037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25!Pivottabel67</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Kender I som skole betegnelsen undervisningsmiljørepræsentanter (UMR)?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s>
    <c:plotArea>
      <c:layout/>
      <c:barChart>
        <c:barDir val="col"/>
        <c:grouping val="clustered"/>
        <c:varyColors val="0"/>
        <c:ser>
          <c:idx val="0"/>
          <c:order val="0"/>
          <c:tx>
            <c:strRef>
              <c:f>'Spg 25'!$B$3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366B-4C13-BBF9-BFB4EDC1750D}"/>
              </c:ext>
            </c:extLst>
          </c:dPt>
          <c:dPt>
            <c:idx val="1"/>
            <c:invertIfNegative val="0"/>
            <c:bubble3D val="0"/>
            <c:spPr>
              <a:solidFill>
                <a:srgbClr val="8D1733"/>
              </a:solidFill>
              <a:ln>
                <a:noFill/>
              </a:ln>
              <a:effectLst/>
            </c:spPr>
            <c:extLst>
              <c:ext xmlns:c16="http://schemas.microsoft.com/office/drawing/2014/chart" uri="{C3380CC4-5D6E-409C-BE32-E72D297353CC}">
                <c16:uniqueId val="{00000003-366B-4C13-BBF9-BFB4EDC1750D}"/>
              </c:ext>
            </c:extLst>
          </c:dPt>
          <c:dPt>
            <c:idx val="2"/>
            <c:invertIfNegative val="0"/>
            <c:bubble3D val="0"/>
            <c:spPr>
              <a:solidFill>
                <a:srgbClr val="173861"/>
              </a:solidFill>
              <a:ln>
                <a:noFill/>
              </a:ln>
              <a:effectLst/>
            </c:spPr>
            <c:extLst>
              <c:ext xmlns:c16="http://schemas.microsoft.com/office/drawing/2014/chart" uri="{C3380CC4-5D6E-409C-BE32-E72D297353CC}">
                <c16:uniqueId val="{00000004-366B-4C13-BBF9-BFB4EDC1750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25'!$A$4:$A$7</c:f>
              <c:strCache>
                <c:ptCount val="3"/>
                <c:pt idx="0">
                  <c:v>Ja</c:v>
                </c:pt>
                <c:pt idx="1">
                  <c:v>Nej</c:v>
                </c:pt>
                <c:pt idx="2">
                  <c:v>Ved ikke</c:v>
                </c:pt>
              </c:strCache>
            </c:strRef>
          </c:cat>
          <c:val>
            <c:numRef>
              <c:f>'Spg 25'!$B$4:$B$7</c:f>
              <c:numCache>
                <c:formatCode>0.0%</c:formatCode>
                <c:ptCount val="3"/>
                <c:pt idx="0">
                  <c:v>0.56281407035175879</c:v>
                </c:pt>
                <c:pt idx="1">
                  <c:v>0.36180904522613067</c:v>
                </c:pt>
                <c:pt idx="2">
                  <c:v>7.5376884422110546E-2</c:v>
                </c:pt>
              </c:numCache>
            </c:numRef>
          </c:val>
          <c:extLst>
            <c:ext xmlns:c16="http://schemas.microsoft.com/office/drawing/2014/chart" uri="{C3380CC4-5D6E-409C-BE32-E72D297353CC}">
              <c16:uniqueId val="{00000000-366B-4C13-BBF9-BFB4EDC1750D}"/>
            </c:ext>
          </c:extLst>
        </c:ser>
        <c:dLbls>
          <c:dLblPos val="outEnd"/>
          <c:showLegendKey val="0"/>
          <c:showVal val="1"/>
          <c:showCatName val="0"/>
          <c:showSerName val="0"/>
          <c:showPercent val="0"/>
          <c:showBubbleSize val="0"/>
        </c:dLbls>
        <c:gapWidth val="219"/>
        <c:overlap val="-27"/>
        <c:axId val="1659277424"/>
        <c:axId val="1875643088"/>
      </c:barChart>
      <c:catAx>
        <c:axId val="1659277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75643088"/>
        <c:crosses val="autoZero"/>
        <c:auto val="1"/>
        <c:lblAlgn val="ctr"/>
        <c:lblOffset val="100"/>
        <c:noMultiLvlLbl val="0"/>
      </c:catAx>
      <c:valAx>
        <c:axId val="1875643088"/>
        <c:scaling>
          <c:orientation val="minMax"/>
          <c:max val="1"/>
        </c:scaling>
        <c:delete val="1"/>
        <c:axPos val="l"/>
        <c:numFmt formatCode="0.0%" sourceLinked="1"/>
        <c:majorTickMark val="none"/>
        <c:minorTickMark val="none"/>
        <c:tickLblPos val="nextTo"/>
        <c:crossAx val="1659277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26!Pivottabel68</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oplyst eleverne om deres ret til at vælge undervisningsmiljørepræsentanter?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s>
    <c:plotArea>
      <c:layout/>
      <c:barChart>
        <c:barDir val="col"/>
        <c:grouping val="clustered"/>
        <c:varyColors val="0"/>
        <c:ser>
          <c:idx val="0"/>
          <c:order val="0"/>
          <c:tx>
            <c:strRef>
              <c:f>'Spg 26'!$B$3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42E7-4E47-8F70-0B857328D51C}"/>
              </c:ext>
            </c:extLst>
          </c:dPt>
          <c:dPt>
            <c:idx val="1"/>
            <c:invertIfNegative val="0"/>
            <c:bubble3D val="0"/>
            <c:spPr>
              <a:solidFill>
                <a:srgbClr val="8D1733"/>
              </a:solidFill>
              <a:ln>
                <a:noFill/>
              </a:ln>
              <a:effectLst/>
            </c:spPr>
            <c:extLst>
              <c:ext xmlns:c16="http://schemas.microsoft.com/office/drawing/2014/chart" uri="{C3380CC4-5D6E-409C-BE32-E72D297353CC}">
                <c16:uniqueId val="{00000003-42E7-4E47-8F70-0B857328D51C}"/>
              </c:ext>
            </c:extLst>
          </c:dPt>
          <c:dPt>
            <c:idx val="2"/>
            <c:invertIfNegative val="0"/>
            <c:bubble3D val="0"/>
            <c:spPr>
              <a:solidFill>
                <a:srgbClr val="173861"/>
              </a:solidFill>
              <a:ln>
                <a:noFill/>
              </a:ln>
              <a:effectLst/>
            </c:spPr>
            <c:extLst>
              <c:ext xmlns:c16="http://schemas.microsoft.com/office/drawing/2014/chart" uri="{C3380CC4-5D6E-409C-BE32-E72D297353CC}">
                <c16:uniqueId val="{00000004-42E7-4E47-8F70-0B857328D51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26'!$A$4:$A$7</c:f>
              <c:strCache>
                <c:ptCount val="3"/>
                <c:pt idx="0">
                  <c:v>Ja</c:v>
                </c:pt>
                <c:pt idx="1">
                  <c:v>Nej</c:v>
                </c:pt>
                <c:pt idx="2">
                  <c:v>Ved ikke</c:v>
                </c:pt>
              </c:strCache>
            </c:strRef>
          </c:cat>
          <c:val>
            <c:numRef>
              <c:f>'Spg 26'!$B$4:$B$7</c:f>
              <c:numCache>
                <c:formatCode>0.0%</c:formatCode>
                <c:ptCount val="3"/>
                <c:pt idx="0">
                  <c:v>0.55118110236220474</c:v>
                </c:pt>
                <c:pt idx="1">
                  <c:v>0.18110236220472442</c:v>
                </c:pt>
                <c:pt idx="2">
                  <c:v>0.26771653543307089</c:v>
                </c:pt>
              </c:numCache>
            </c:numRef>
          </c:val>
          <c:extLst>
            <c:ext xmlns:c16="http://schemas.microsoft.com/office/drawing/2014/chart" uri="{C3380CC4-5D6E-409C-BE32-E72D297353CC}">
              <c16:uniqueId val="{00000000-42E7-4E47-8F70-0B857328D51C}"/>
            </c:ext>
          </c:extLst>
        </c:ser>
        <c:dLbls>
          <c:dLblPos val="outEnd"/>
          <c:showLegendKey val="0"/>
          <c:showVal val="1"/>
          <c:showCatName val="0"/>
          <c:showSerName val="0"/>
          <c:showPercent val="0"/>
          <c:showBubbleSize val="0"/>
        </c:dLbls>
        <c:gapWidth val="219"/>
        <c:overlap val="-27"/>
        <c:axId val="1802120480"/>
        <c:axId val="1683231648"/>
      </c:barChart>
      <c:catAx>
        <c:axId val="1802120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683231648"/>
        <c:crosses val="autoZero"/>
        <c:auto val="1"/>
        <c:lblAlgn val="ctr"/>
        <c:lblOffset val="100"/>
        <c:noMultiLvlLbl val="0"/>
      </c:catAx>
      <c:valAx>
        <c:axId val="1683231648"/>
        <c:scaling>
          <c:orientation val="minMax"/>
          <c:max val="1"/>
        </c:scaling>
        <c:delete val="1"/>
        <c:axPos val="l"/>
        <c:numFmt formatCode="0.0%" sourceLinked="1"/>
        <c:majorTickMark val="none"/>
        <c:minorTickMark val="none"/>
        <c:tickLblPos val="nextTo"/>
        <c:crossAx val="18021204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27!Pivottabel69</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undervisningsmiljørepræsentanter på jeres skole?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s>
    <c:plotArea>
      <c:layout/>
      <c:barChart>
        <c:barDir val="col"/>
        <c:grouping val="clustered"/>
        <c:varyColors val="0"/>
        <c:ser>
          <c:idx val="0"/>
          <c:order val="0"/>
          <c:tx>
            <c:strRef>
              <c:f>'Spg 27'!$B$3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0EA4-48C3-8EC6-6935EA9365B5}"/>
              </c:ext>
            </c:extLst>
          </c:dPt>
          <c:dPt>
            <c:idx val="1"/>
            <c:invertIfNegative val="0"/>
            <c:bubble3D val="0"/>
            <c:spPr>
              <a:solidFill>
                <a:srgbClr val="8D1733"/>
              </a:solidFill>
              <a:ln>
                <a:noFill/>
              </a:ln>
              <a:effectLst/>
            </c:spPr>
            <c:extLst>
              <c:ext xmlns:c16="http://schemas.microsoft.com/office/drawing/2014/chart" uri="{C3380CC4-5D6E-409C-BE32-E72D297353CC}">
                <c16:uniqueId val="{00000003-0EA4-48C3-8EC6-6935EA9365B5}"/>
              </c:ext>
            </c:extLst>
          </c:dPt>
          <c:dPt>
            <c:idx val="2"/>
            <c:invertIfNegative val="0"/>
            <c:bubble3D val="0"/>
            <c:spPr>
              <a:solidFill>
                <a:srgbClr val="173861"/>
              </a:solidFill>
              <a:ln>
                <a:noFill/>
              </a:ln>
              <a:effectLst/>
            </c:spPr>
            <c:extLst>
              <c:ext xmlns:c16="http://schemas.microsoft.com/office/drawing/2014/chart" uri="{C3380CC4-5D6E-409C-BE32-E72D297353CC}">
                <c16:uniqueId val="{00000004-0EA4-48C3-8EC6-6935EA9365B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27'!$A$4:$A$7</c:f>
              <c:strCache>
                <c:ptCount val="3"/>
                <c:pt idx="0">
                  <c:v>Ja</c:v>
                </c:pt>
                <c:pt idx="1">
                  <c:v>Nej</c:v>
                </c:pt>
                <c:pt idx="2">
                  <c:v>Ved ikke</c:v>
                </c:pt>
              </c:strCache>
            </c:strRef>
          </c:cat>
          <c:val>
            <c:numRef>
              <c:f>'Spg 27'!$B$4:$B$7</c:f>
              <c:numCache>
                <c:formatCode>0.0%</c:formatCode>
                <c:ptCount val="3"/>
                <c:pt idx="0">
                  <c:v>0.24120603015075376</c:v>
                </c:pt>
                <c:pt idx="1">
                  <c:v>0.66834170854271358</c:v>
                </c:pt>
                <c:pt idx="2">
                  <c:v>9.0452261306532666E-2</c:v>
                </c:pt>
              </c:numCache>
            </c:numRef>
          </c:val>
          <c:extLst>
            <c:ext xmlns:c16="http://schemas.microsoft.com/office/drawing/2014/chart" uri="{C3380CC4-5D6E-409C-BE32-E72D297353CC}">
              <c16:uniqueId val="{00000000-0EA4-48C3-8EC6-6935EA9365B5}"/>
            </c:ext>
          </c:extLst>
        </c:ser>
        <c:dLbls>
          <c:dLblPos val="outEnd"/>
          <c:showLegendKey val="0"/>
          <c:showVal val="1"/>
          <c:showCatName val="0"/>
          <c:showSerName val="0"/>
          <c:showPercent val="0"/>
          <c:showBubbleSize val="0"/>
        </c:dLbls>
        <c:gapWidth val="219"/>
        <c:overlap val="-27"/>
        <c:axId val="1650730656"/>
        <c:axId val="1875639248"/>
      </c:barChart>
      <c:catAx>
        <c:axId val="1650730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75639248"/>
        <c:crosses val="autoZero"/>
        <c:auto val="1"/>
        <c:lblAlgn val="ctr"/>
        <c:lblOffset val="100"/>
        <c:noMultiLvlLbl val="0"/>
      </c:catAx>
      <c:valAx>
        <c:axId val="1875639248"/>
        <c:scaling>
          <c:orientation val="minMax"/>
          <c:max val="1"/>
        </c:scaling>
        <c:delete val="1"/>
        <c:axPos val="l"/>
        <c:numFmt formatCode="0.0%" sourceLinked="1"/>
        <c:majorTickMark val="none"/>
        <c:minorTickMark val="none"/>
        <c:tickLblPos val="nextTo"/>
        <c:crossAx val="1650730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Hvorfor har I ikke undervisningsmiljørepræsentanter på jeres</a:t>
            </a:r>
            <a:r>
              <a:rPr lang="da-DK" b="1" baseline="0"/>
              <a:t> skole?</a:t>
            </a:r>
            <a:endParaRPr lang="da-DK"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28'!$E$3</c:f>
              <c:strCache>
                <c:ptCount val="1"/>
                <c:pt idx="0">
                  <c:v>Procent</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28'!$D$4:$D$8</c:f>
              <c:strCache>
                <c:ptCount val="5"/>
                <c:pt idx="0">
                  <c:v>Eleverne har ikke ønsket at vælge undervisningsmiljørepræsentanter</c:v>
                </c:pt>
                <c:pt idx="1">
                  <c:v>Opgaven, som undervisningsmiljørepræsentanterne varetager, er placeret ved elevrådene</c:v>
                </c:pt>
                <c:pt idx="2">
                  <c:v>Ledelsen oplever ikke, at det skaber en værdi for undervisningsmiljøet at have undervisningsmiljørepræsentanter</c:v>
                </c:pt>
                <c:pt idx="3">
                  <c:v>Eleverne er ikke blevet oplyst om muligheden for at vælge undervisningsmiljørepræsentanter</c:v>
                </c:pt>
                <c:pt idx="4">
                  <c:v>Andet</c:v>
                </c:pt>
              </c:strCache>
            </c:strRef>
          </c:cat>
          <c:val>
            <c:numRef>
              <c:f>'Spg 28'!$E$4:$E$8</c:f>
              <c:numCache>
                <c:formatCode>0.0%</c:formatCode>
                <c:ptCount val="5"/>
                <c:pt idx="0">
                  <c:v>4.5112781954887216E-2</c:v>
                </c:pt>
                <c:pt idx="1">
                  <c:v>0.56390977443609025</c:v>
                </c:pt>
                <c:pt idx="2">
                  <c:v>0</c:v>
                </c:pt>
                <c:pt idx="3">
                  <c:v>9.0225563909774431E-2</c:v>
                </c:pt>
                <c:pt idx="4">
                  <c:v>0.3007518796992481</c:v>
                </c:pt>
              </c:numCache>
            </c:numRef>
          </c:val>
          <c:extLst>
            <c:ext xmlns:c16="http://schemas.microsoft.com/office/drawing/2014/chart" uri="{C3380CC4-5D6E-409C-BE32-E72D297353CC}">
              <c16:uniqueId val="{00000000-6121-4E0B-911F-D0C71027AF4B}"/>
            </c:ext>
          </c:extLst>
        </c:ser>
        <c:dLbls>
          <c:dLblPos val="outEnd"/>
          <c:showLegendKey val="0"/>
          <c:showVal val="1"/>
          <c:showCatName val="0"/>
          <c:showSerName val="0"/>
          <c:showPercent val="0"/>
          <c:showBubbleSize val="0"/>
        </c:dLbls>
        <c:gapWidth val="219"/>
        <c:overlap val="-27"/>
        <c:axId val="1946726272"/>
        <c:axId val="1471763952"/>
      </c:barChart>
      <c:catAx>
        <c:axId val="1946726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471763952"/>
        <c:crosses val="autoZero"/>
        <c:auto val="1"/>
        <c:lblAlgn val="ctr"/>
        <c:lblOffset val="100"/>
        <c:noMultiLvlLbl val="0"/>
      </c:catAx>
      <c:valAx>
        <c:axId val="1471763952"/>
        <c:scaling>
          <c:orientation val="minMax"/>
          <c:max val="1"/>
        </c:scaling>
        <c:delete val="1"/>
        <c:axPos val="l"/>
        <c:numFmt formatCode="0.0%" sourceLinked="1"/>
        <c:majorTickMark val="none"/>
        <c:minorTickMark val="none"/>
        <c:tickLblPos val="nextTo"/>
        <c:crossAx val="19467262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29!Pivottabel71</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Inviterer I på skolen undervisningsmiljørepræsentanterne til at deltage i jeres arbejdsmiljøgrupper,</a:t>
            </a:r>
            <a:r>
              <a:rPr lang="en-US" b="1" baseline="0"/>
              <a:t> når I drøfter forhold, der har betydning for undervisningsmiljøet?</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rgbClr val="AF9A59"/>
          </a:solidFill>
          <a:ln>
            <a:noFill/>
          </a:ln>
          <a:effectLst/>
        </c:spPr>
      </c:pivotFmt>
    </c:pivotFmts>
    <c:plotArea>
      <c:layout/>
      <c:barChart>
        <c:barDir val="col"/>
        <c:grouping val="clustered"/>
        <c:varyColors val="0"/>
        <c:ser>
          <c:idx val="0"/>
          <c:order val="0"/>
          <c:tx>
            <c:strRef>
              <c:f>'Spg 29'!$B$3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1D37-4A23-B95D-55EBEC910DBF}"/>
              </c:ext>
            </c:extLst>
          </c:dPt>
          <c:dPt>
            <c:idx val="1"/>
            <c:invertIfNegative val="0"/>
            <c:bubble3D val="0"/>
            <c:spPr>
              <a:solidFill>
                <a:srgbClr val="8D1733"/>
              </a:solidFill>
              <a:ln>
                <a:noFill/>
              </a:ln>
              <a:effectLst/>
            </c:spPr>
            <c:extLst>
              <c:ext xmlns:c16="http://schemas.microsoft.com/office/drawing/2014/chart" uri="{C3380CC4-5D6E-409C-BE32-E72D297353CC}">
                <c16:uniqueId val="{00000003-1D37-4A23-B95D-55EBEC910DBF}"/>
              </c:ext>
            </c:extLst>
          </c:dPt>
          <c:dPt>
            <c:idx val="2"/>
            <c:invertIfNegative val="0"/>
            <c:bubble3D val="0"/>
            <c:spPr>
              <a:solidFill>
                <a:srgbClr val="173861"/>
              </a:solidFill>
              <a:ln>
                <a:noFill/>
              </a:ln>
              <a:effectLst/>
            </c:spPr>
            <c:extLst>
              <c:ext xmlns:c16="http://schemas.microsoft.com/office/drawing/2014/chart" uri="{C3380CC4-5D6E-409C-BE32-E72D297353CC}">
                <c16:uniqueId val="{00000004-1D37-4A23-B95D-55EBEC910DBF}"/>
              </c:ext>
            </c:extLst>
          </c:dPt>
          <c:dPt>
            <c:idx val="3"/>
            <c:invertIfNegative val="0"/>
            <c:bubble3D val="0"/>
            <c:spPr>
              <a:solidFill>
                <a:srgbClr val="AF9A59"/>
              </a:solidFill>
              <a:ln>
                <a:noFill/>
              </a:ln>
              <a:effectLst/>
            </c:spPr>
            <c:extLst>
              <c:ext xmlns:c16="http://schemas.microsoft.com/office/drawing/2014/chart" uri="{C3380CC4-5D6E-409C-BE32-E72D297353CC}">
                <c16:uniqueId val="{00000005-1D37-4A23-B95D-55EBEC910DB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29'!$A$4:$A$8</c:f>
              <c:strCache>
                <c:ptCount val="4"/>
                <c:pt idx="0">
                  <c:v>Altid</c:v>
                </c:pt>
                <c:pt idx="1">
                  <c:v>Nogle gange</c:v>
                </c:pt>
                <c:pt idx="2">
                  <c:v>Sjældent</c:v>
                </c:pt>
                <c:pt idx="3">
                  <c:v>Aldrig</c:v>
                </c:pt>
              </c:strCache>
            </c:strRef>
          </c:cat>
          <c:val>
            <c:numRef>
              <c:f>'Spg 29'!$B$4:$B$8</c:f>
              <c:numCache>
                <c:formatCode>0.0%</c:formatCode>
                <c:ptCount val="4"/>
                <c:pt idx="0">
                  <c:v>0.39583333333333331</c:v>
                </c:pt>
                <c:pt idx="1">
                  <c:v>0.45833333333333331</c:v>
                </c:pt>
                <c:pt idx="2">
                  <c:v>8.3333333333333329E-2</c:v>
                </c:pt>
                <c:pt idx="3">
                  <c:v>6.25E-2</c:v>
                </c:pt>
              </c:numCache>
            </c:numRef>
          </c:val>
          <c:extLst>
            <c:ext xmlns:c16="http://schemas.microsoft.com/office/drawing/2014/chart" uri="{C3380CC4-5D6E-409C-BE32-E72D297353CC}">
              <c16:uniqueId val="{00000000-1D37-4A23-B95D-55EBEC910DBF}"/>
            </c:ext>
          </c:extLst>
        </c:ser>
        <c:dLbls>
          <c:dLblPos val="outEnd"/>
          <c:showLegendKey val="0"/>
          <c:showVal val="1"/>
          <c:showCatName val="0"/>
          <c:showSerName val="0"/>
          <c:showPercent val="0"/>
          <c:showBubbleSize val="0"/>
        </c:dLbls>
        <c:gapWidth val="219"/>
        <c:overlap val="-27"/>
        <c:axId val="1500363040"/>
        <c:axId val="512352960"/>
      </c:barChart>
      <c:catAx>
        <c:axId val="1500363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12352960"/>
        <c:crosses val="autoZero"/>
        <c:auto val="1"/>
        <c:lblAlgn val="ctr"/>
        <c:lblOffset val="100"/>
        <c:noMultiLvlLbl val="0"/>
      </c:catAx>
      <c:valAx>
        <c:axId val="512352960"/>
        <c:scaling>
          <c:orientation val="minMax"/>
          <c:max val="1"/>
        </c:scaling>
        <c:delete val="1"/>
        <c:axPos val="l"/>
        <c:numFmt formatCode="0.0%" sourceLinked="1"/>
        <c:majorTickMark val="none"/>
        <c:minorTickMark val="none"/>
        <c:tickLblPos val="nextTo"/>
        <c:crossAx val="1500363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3!Pivottabel3</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Hvornår er jeres antimobbestrategi sidst revideret?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3'!$B$3</c:f>
              <c:strCache>
                <c:ptCount val="1"/>
                <c:pt idx="0">
                  <c:v>Total</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3'!$A$4:$A$11</c:f>
              <c:strCache>
                <c:ptCount val="7"/>
                <c:pt idx="0">
                  <c:v>Under et år siden</c:v>
                </c:pt>
                <c:pt idx="1">
                  <c:v>For et år siden</c:v>
                </c:pt>
                <c:pt idx="2">
                  <c:v>For to år siden</c:v>
                </c:pt>
                <c:pt idx="3">
                  <c:v>For tre år siden</c:v>
                </c:pt>
                <c:pt idx="4">
                  <c:v>For mere end tre år siden</c:v>
                </c:pt>
                <c:pt idx="5">
                  <c:v>Vi har ikke revideret vores antimobbestrategi</c:v>
                </c:pt>
                <c:pt idx="6">
                  <c:v>Ved ikke</c:v>
                </c:pt>
              </c:strCache>
            </c:strRef>
          </c:cat>
          <c:val>
            <c:numRef>
              <c:f>'Spg 3'!$B$4:$B$11</c:f>
              <c:numCache>
                <c:formatCode>0.0%</c:formatCode>
                <c:ptCount val="7"/>
                <c:pt idx="0">
                  <c:v>0.22797927461139897</c:v>
                </c:pt>
                <c:pt idx="1">
                  <c:v>0.15025906735751296</c:v>
                </c:pt>
                <c:pt idx="2">
                  <c:v>0.20207253886010362</c:v>
                </c:pt>
                <c:pt idx="3">
                  <c:v>7.2538860103626937E-2</c:v>
                </c:pt>
                <c:pt idx="4">
                  <c:v>0.24352331606217617</c:v>
                </c:pt>
                <c:pt idx="5">
                  <c:v>5.6994818652849742E-2</c:v>
                </c:pt>
                <c:pt idx="6">
                  <c:v>4.6632124352331605E-2</c:v>
                </c:pt>
              </c:numCache>
            </c:numRef>
          </c:val>
          <c:extLst>
            <c:ext xmlns:c16="http://schemas.microsoft.com/office/drawing/2014/chart" uri="{C3380CC4-5D6E-409C-BE32-E72D297353CC}">
              <c16:uniqueId val="{00000000-D804-44C4-9F51-ED0233AD2BF4}"/>
            </c:ext>
          </c:extLst>
        </c:ser>
        <c:dLbls>
          <c:dLblPos val="outEnd"/>
          <c:showLegendKey val="0"/>
          <c:showVal val="1"/>
          <c:showCatName val="0"/>
          <c:showSerName val="0"/>
          <c:showPercent val="0"/>
          <c:showBubbleSize val="0"/>
        </c:dLbls>
        <c:gapWidth val="219"/>
        <c:overlap val="-27"/>
        <c:axId val="947952496"/>
        <c:axId val="699196032"/>
      </c:barChart>
      <c:catAx>
        <c:axId val="94795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99196032"/>
        <c:crosses val="autoZero"/>
        <c:auto val="1"/>
        <c:lblAlgn val="ctr"/>
        <c:lblOffset val="100"/>
        <c:noMultiLvlLbl val="0"/>
      </c:catAx>
      <c:valAx>
        <c:axId val="699196032"/>
        <c:scaling>
          <c:orientation val="minMax"/>
          <c:max val="1"/>
        </c:scaling>
        <c:delete val="1"/>
        <c:axPos val="l"/>
        <c:numFmt formatCode="0.0%" sourceLinked="1"/>
        <c:majorTickMark val="none"/>
        <c:minorTickMark val="none"/>
        <c:tickLblPos val="nextTo"/>
        <c:crossAx val="94795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(ungdomsuddannelser).xlsx]Inst. type!Pivottabel73</c:name>
    <c:fmtId val="0"/>
  </c:pivotSource>
  <c:chart>
    <c:autoTitleDeleted val="1"/>
    <c:pivotFmts>
      <c:pivotFmt>
        <c:idx val="0"/>
        <c:spPr>
          <a:solidFill>
            <a:srgbClr val="DAECEE"/>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w="19050">
            <a:solidFill>
              <a:schemeClr val="lt1"/>
            </a:solidFill>
          </a:ln>
          <a:effectLst/>
        </c:spPr>
        <c:dLbl>
          <c:idx val="0"/>
          <c:layout>
            <c:manualLayout>
              <c:x val="8.6705202312138727E-2"/>
              <c:y val="-3.469640644361838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DAECEE"/>
          </a:solidFill>
          <a:ln w="19050">
            <a:solidFill>
              <a:schemeClr val="lt1"/>
            </a:solidFill>
          </a:ln>
          <a:effectLst/>
        </c:spPr>
        <c:dLbl>
          <c:idx val="0"/>
          <c:layout>
            <c:manualLayout>
              <c:x val="8.6705202312138727E-2"/>
              <c:y val="-3.469640644361838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s>
    <c:plotArea>
      <c:layout/>
      <c:doughnutChart>
        <c:varyColors val="1"/>
        <c:ser>
          <c:idx val="0"/>
          <c:order val="0"/>
          <c:tx>
            <c:strRef>
              <c:f>'Inst. type'!$B$3</c:f>
              <c:strCache>
                <c:ptCount val="1"/>
                <c:pt idx="0">
                  <c:v>Total</c:v>
                </c:pt>
              </c:strCache>
            </c:strRef>
          </c:tx>
          <c:spPr>
            <a:solidFill>
              <a:srgbClr val="DAECEE"/>
            </a:solidFill>
          </c:spPr>
          <c:dPt>
            <c:idx val="0"/>
            <c:bubble3D val="0"/>
            <c:spPr>
              <a:solidFill>
                <a:srgbClr val="DAECEE"/>
              </a:solidFill>
              <a:ln w="19050">
                <a:solidFill>
                  <a:schemeClr val="lt1"/>
                </a:solidFill>
              </a:ln>
              <a:effectLst/>
            </c:spPr>
            <c:extLst>
              <c:ext xmlns:c16="http://schemas.microsoft.com/office/drawing/2014/chart" uri="{C3380CC4-5D6E-409C-BE32-E72D297353CC}">
                <c16:uniqueId val="{00000003-8500-4FC0-B0E7-907A221192E7}"/>
              </c:ext>
            </c:extLst>
          </c:dPt>
          <c:dPt>
            <c:idx val="1"/>
            <c:bubble3D val="0"/>
            <c:spPr>
              <a:solidFill>
                <a:srgbClr val="DAECEE"/>
              </a:solidFill>
              <a:ln w="19050">
                <a:solidFill>
                  <a:schemeClr val="lt1"/>
                </a:solidFill>
              </a:ln>
              <a:effectLst/>
            </c:spPr>
            <c:extLst>
              <c:ext xmlns:c16="http://schemas.microsoft.com/office/drawing/2014/chart" uri="{C3380CC4-5D6E-409C-BE32-E72D297353CC}">
                <c16:uniqueId val="{00000002-8500-4FC0-B0E7-907A221192E7}"/>
              </c:ext>
            </c:extLst>
          </c:dPt>
          <c:dLbls>
            <c:dLbl>
              <c:idx val="0"/>
              <c:layout>
                <c:manualLayout>
                  <c:x val="8.6705202312138727E-2"/>
                  <c:y val="-3.46964064436183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00-4FC0-B0E7-907A221192E7}"/>
                </c:ext>
              </c:extLst>
            </c:dLbl>
            <c:dLbl>
              <c:idx val="1"/>
              <c:layout>
                <c:manualLayout>
                  <c:x val="8.6705202312138727E-2"/>
                  <c:y val="-3.46964064436183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00-4FC0-B0E7-907A221192E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showLeaderLines val="0"/>
            <c:extLst>
              <c:ext xmlns:c15="http://schemas.microsoft.com/office/drawing/2012/chart" uri="{CE6537A1-D6FC-4f65-9D91-7224C49458BB}"/>
            </c:extLst>
          </c:dLbls>
          <c:cat>
            <c:strRef>
              <c:f>'Inst. type'!$A$4:$A$6</c:f>
              <c:strCache>
                <c:ptCount val="2"/>
                <c:pt idx="0">
                  <c:v>Erhvervsskoler m.v.</c:v>
                </c:pt>
                <c:pt idx="1">
                  <c:v>Gymnasier og HF-kurser</c:v>
                </c:pt>
              </c:strCache>
            </c:strRef>
          </c:cat>
          <c:val>
            <c:numRef>
              <c:f>'Inst. type'!$B$4:$B$6</c:f>
              <c:numCache>
                <c:formatCode>0.0%</c:formatCode>
                <c:ptCount val="2"/>
                <c:pt idx="0">
                  <c:v>0.3911290322580645</c:v>
                </c:pt>
                <c:pt idx="1">
                  <c:v>0.6088709677419355</c:v>
                </c:pt>
              </c:numCache>
            </c:numRef>
          </c:val>
          <c:extLst>
            <c:ext xmlns:c16="http://schemas.microsoft.com/office/drawing/2014/chart" uri="{C3380CC4-5D6E-409C-BE32-E72D297353CC}">
              <c16:uniqueId val="{00000000-8500-4FC0-B0E7-907A221192E7}"/>
            </c:ext>
          </c:extLst>
        </c:ser>
        <c:dLbls>
          <c:showLegendKey val="0"/>
          <c:showVal val="1"/>
          <c:showCatName val="0"/>
          <c:showSerName val="0"/>
          <c:showPercent val="0"/>
          <c:showBubbleSize val="0"/>
          <c:showLeaderLines val="0"/>
        </c:dLbls>
        <c:firstSliceAng val="0"/>
        <c:holeSize val="6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(ungdomsuddannelser).xlsx]Ejer type!Pivottabel74</c:name>
    <c:fmtId val="0"/>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w="19050">
            <a:solidFill>
              <a:schemeClr val="lt1"/>
            </a:solidFill>
          </a:ln>
          <a:effectLst/>
        </c:spPr>
        <c:dLbl>
          <c:idx val="0"/>
          <c:layout>
            <c:manualLayout>
              <c:x val="2.5000000000000001E-2"/>
              <c:y val="-9.259259259259258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DAECEE"/>
          </a:solidFill>
          <a:ln w="19050">
            <a:solidFill>
              <a:schemeClr val="lt1"/>
            </a:solidFill>
          </a:ln>
          <a:effectLst/>
        </c:spPr>
        <c:dLbl>
          <c:idx val="0"/>
          <c:layout>
            <c:manualLayout>
              <c:x val="2.5000000000000001E-2"/>
              <c:y val="-9.259259259259258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DAECEE"/>
          </a:solidFill>
          <a:ln w="19050">
            <a:solidFill>
              <a:schemeClr val="lt1"/>
            </a:solidFill>
          </a:ln>
          <a:effectLst/>
        </c:spPr>
        <c:dLbl>
          <c:idx val="0"/>
          <c:layout>
            <c:manualLayout>
              <c:x val="2.5000000000000001E-2"/>
              <c:y val="-9.259259259259258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DAECEE"/>
          </a:solidFill>
          <a:ln w="19050">
            <a:solidFill>
              <a:schemeClr val="lt1"/>
            </a:solidFill>
          </a:ln>
          <a:effectLst/>
        </c:spPr>
        <c:dLbl>
          <c:idx val="0"/>
          <c:layout>
            <c:manualLayout>
              <c:x val="2.5000000000000001E-2"/>
              <c:y val="-9.259259259259258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w="19050">
            <a:solidFill>
              <a:schemeClr val="lt1"/>
            </a:solidFill>
          </a:ln>
          <a:effectLst/>
        </c:spPr>
        <c:dLbl>
          <c:idx val="0"/>
          <c:layout>
            <c:manualLayout>
              <c:x val="2.5000000000000001E-2"/>
              <c:y val="-9.259259259259258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8D1733"/>
          </a:solidFill>
          <a:ln w="19050">
            <a:solidFill>
              <a:schemeClr val="lt1"/>
            </a:solidFill>
          </a:ln>
          <a:effectLst/>
        </c:spPr>
        <c:dLbl>
          <c:idx val="0"/>
          <c:layout>
            <c:manualLayout>
              <c:x val="0.11111111111111106"/>
              <c:y val="-8.333333333333332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s>
    <c:plotArea>
      <c:layout/>
      <c:doughnutChart>
        <c:varyColors val="1"/>
        <c:ser>
          <c:idx val="0"/>
          <c:order val="0"/>
          <c:tx>
            <c:strRef>
              <c:f>'Ejer type'!$B$3</c:f>
              <c:strCache>
                <c:ptCount val="1"/>
                <c:pt idx="0">
                  <c:v>Total</c:v>
                </c:pt>
              </c:strCache>
            </c:strRef>
          </c:tx>
          <c:dPt>
            <c:idx val="0"/>
            <c:bubble3D val="0"/>
            <c:spPr>
              <a:solidFill>
                <a:srgbClr val="DAECEE"/>
              </a:solidFill>
              <a:ln w="19050">
                <a:solidFill>
                  <a:schemeClr val="lt1"/>
                </a:solidFill>
              </a:ln>
              <a:effectLst/>
            </c:spPr>
            <c:extLst>
              <c:ext xmlns:c16="http://schemas.microsoft.com/office/drawing/2014/chart" uri="{C3380CC4-5D6E-409C-BE32-E72D297353CC}">
                <c16:uniqueId val="{00000002-BA48-4F11-9EFE-53B7A8F638FA}"/>
              </c:ext>
            </c:extLst>
          </c:dPt>
          <c:dPt>
            <c:idx val="1"/>
            <c:bubble3D val="0"/>
            <c:spPr>
              <a:solidFill>
                <a:srgbClr val="DAECEE"/>
              </a:solidFill>
              <a:ln w="19050">
                <a:solidFill>
                  <a:schemeClr val="lt1"/>
                </a:solidFill>
              </a:ln>
              <a:effectLst/>
            </c:spPr>
            <c:extLst>
              <c:ext xmlns:c16="http://schemas.microsoft.com/office/drawing/2014/chart" uri="{C3380CC4-5D6E-409C-BE32-E72D297353CC}">
                <c16:uniqueId val="{00000003-BA48-4F11-9EFE-53B7A8F638FA}"/>
              </c:ext>
            </c:extLst>
          </c:dPt>
          <c:dPt>
            <c:idx val="2"/>
            <c:bubble3D val="0"/>
            <c:spPr>
              <a:solidFill>
                <a:srgbClr val="DAECEE"/>
              </a:solidFill>
              <a:ln w="19050">
                <a:solidFill>
                  <a:schemeClr val="lt1"/>
                </a:solidFill>
              </a:ln>
              <a:effectLst/>
            </c:spPr>
            <c:extLst>
              <c:ext xmlns:c16="http://schemas.microsoft.com/office/drawing/2014/chart" uri="{C3380CC4-5D6E-409C-BE32-E72D297353CC}">
                <c16:uniqueId val="{00000004-BA48-4F11-9EFE-53B7A8F638FA}"/>
              </c:ext>
            </c:extLst>
          </c:dPt>
          <c:dPt>
            <c:idx val="3"/>
            <c:bubble3D val="0"/>
            <c:spPr>
              <a:solidFill>
                <a:srgbClr val="DAECEE"/>
              </a:solidFill>
              <a:ln w="19050">
                <a:solidFill>
                  <a:schemeClr val="lt1"/>
                </a:solidFill>
              </a:ln>
              <a:effectLst/>
            </c:spPr>
            <c:extLst>
              <c:ext xmlns:c16="http://schemas.microsoft.com/office/drawing/2014/chart" uri="{C3380CC4-5D6E-409C-BE32-E72D297353CC}">
                <c16:uniqueId val="{00000005-BA48-4F11-9EFE-53B7A8F638FA}"/>
              </c:ext>
            </c:extLst>
          </c:dPt>
          <c:dPt>
            <c:idx val="4"/>
            <c:bubble3D val="0"/>
            <c:spPr>
              <a:solidFill>
                <a:srgbClr val="DAECEE"/>
              </a:solidFill>
              <a:ln w="19050">
                <a:solidFill>
                  <a:schemeClr val="lt1"/>
                </a:solidFill>
              </a:ln>
              <a:effectLst/>
            </c:spPr>
            <c:extLst>
              <c:ext xmlns:c16="http://schemas.microsoft.com/office/drawing/2014/chart" uri="{C3380CC4-5D6E-409C-BE32-E72D297353CC}">
                <c16:uniqueId val="{00000006-BA48-4F11-9EFE-53B7A8F638FA}"/>
              </c:ext>
            </c:extLst>
          </c:dPt>
          <c:dPt>
            <c:idx val="5"/>
            <c:bubble3D val="0"/>
            <c:spPr>
              <a:solidFill>
                <a:srgbClr val="8D1733"/>
              </a:solidFill>
              <a:ln w="19050">
                <a:solidFill>
                  <a:schemeClr val="lt1"/>
                </a:solidFill>
              </a:ln>
              <a:effectLst/>
            </c:spPr>
            <c:extLst>
              <c:ext xmlns:c16="http://schemas.microsoft.com/office/drawing/2014/chart" uri="{C3380CC4-5D6E-409C-BE32-E72D297353CC}">
                <c16:uniqueId val="{00000007-BA48-4F11-9EFE-53B7A8F638FA}"/>
              </c:ext>
            </c:extLst>
          </c:dPt>
          <c:dLbls>
            <c:dLbl>
              <c:idx val="0"/>
              <c:layout>
                <c:manualLayout>
                  <c:x val="2.5000000000000001E-2"/>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48-4F11-9EFE-53B7A8F638FA}"/>
                </c:ext>
              </c:extLst>
            </c:dLbl>
            <c:dLbl>
              <c:idx val="1"/>
              <c:layout>
                <c:manualLayout>
                  <c:x val="2.5000000000000001E-2"/>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48-4F11-9EFE-53B7A8F638FA}"/>
                </c:ext>
              </c:extLst>
            </c:dLbl>
            <c:dLbl>
              <c:idx val="2"/>
              <c:layout>
                <c:manualLayout>
                  <c:x val="2.5000000000000001E-2"/>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48-4F11-9EFE-53B7A8F638FA}"/>
                </c:ext>
              </c:extLst>
            </c:dLbl>
            <c:dLbl>
              <c:idx val="3"/>
              <c:layout>
                <c:manualLayout>
                  <c:x val="2.5000000000000001E-2"/>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48-4F11-9EFE-53B7A8F638FA}"/>
                </c:ext>
              </c:extLst>
            </c:dLbl>
            <c:dLbl>
              <c:idx val="4"/>
              <c:layout>
                <c:manualLayout>
                  <c:x val="2.5000000000000001E-2"/>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48-4F11-9EFE-53B7A8F638FA}"/>
                </c:ext>
              </c:extLst>
            </c:dLbl>
            <c:dLbl>
              <c:idx val="5"/>
              <c:layout>
                <c:manualLayout>
                  <c:x val="0.11111111111111106"/>
                  <c:y val="-8.3333333333333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48-4F11-9EFE-53B7A8F638F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'Ejer type'!$A$4:$A$10</c:f>
              <c:strCache>
                <c:ptCount val="6"/>
                <c:pt idx="0">
                  <c:v>Andre (Grønland, Færøerne og Tyskland)</c:v>
                </c:pt>
                <c:pt idx="1">
                  <c:v>Kommunale</c:v>
                </c:pt>
                <c:pt idx="2">
                  <c:v>Private</c:v>
                </c:pt>
                <c:pt idx="3">
                  <c:v>Selvejende, private</c:v>
                </c:pt>
                <c:pt idx="4">
                  <c:v>Selvejende, statslige</c:v>
                </c:pt>
                <c:pt idx="5">
                  <c:v>Statslige</c:v>
                </c:pt>
              </c:strCache>
            </c:strRef>
          </c:cat>
          <c:val>
            <c:numRef>
              <c:f>'Ejer type'!$B$4:$B$10</c:f>
              <c:numCache>
                <c:formatCode>0.0%</c:formatCode>
                <c:ptCount val="6"/>
                <c:pt idx="0">
                  <c:v>4.0322580645161289E-3</c:v>
                </c:pt>
                <c:pt idx="1">
                  <c:v>1.2096774193548387E-2</c:v>
                </c:pt>
                <c:pt idx="2">
                  <c:v>6.0483870967741937E-2</c:v>
                </c:pt>
                <c:pt idx="3">
                  <c:v>0.14516129032258066</c:v>
                </c:pt>
                <c:pt idx="4">
                  <c:v>0.77016129032258063</c:v>
                </c:pt>
                <c:pt idx="5">
                  <c:v>8.0645161290322578E-3</c:v>
                </c:pt>
              </c:numCache>
            </c:numRef>
          </c:val>
          <c:extLst>
            <c:ext xmlns:c16="http://schemas.microsoft.com/office/drawing/2014/chart" uri="{C3380CC4-5D6E-409C-BE32-E72D297353CC}">
              <c16:uniqueId val="{00000000-BA48-4F11-9EFE-53B7A8F638FA}"/>
            </c:ext>
          </c:extLst>
        </c:ser>
        <c:dLbls>
          <c:showLegendKey val="0"/>
          <c:showVal val="1"/>
          <c:showCatName val="0"/>
          <c:showSerName val="0"/>
          <c:showPercent val="0"/>
          <c:showBubbleSize val="0"/>
          <c:showLeaderLines val="1"/>
        </c:dLbls>
        <c:firstSliceAng val="0"/>
        <c:holeSize val="6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(ungdomsuddannelser).xlsx]Ejer type!Pivottabel74</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w="19050">
            <a:solidFill>
              <a:schemeClr val="lt1"/>
            </a:solidFill>
          </a:ln>
          <a:effectLst/>
        </c:spPr>
        <c:dLbl>
          <c:idx val="0"/>
          <c:layout>
            <c:manualLayout>
              <c:x val="2.5000000000000001E-2"/>
              <c:y val="-9.259259259259258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8D1733"/>
          </a:solidFill>
          <a:ln w="19050">
            <a:solidFill>
              <a:schemeClr val="lt1"/>
            </a:solidFill>
          </a:ln>
          <a:effectLst/>
        </c:spPr>
        <c:dLbl>
          <c:idx val="0"/>
          <c:layout>
            <c:manualLayout>
              <c:x val="0.11111111111111106"/>
              <c:y val="-8.333333333333332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173861"/>
          </a:solidFill>
          <a:ln w="19050">
            <a:solidFill>
              <a:schemeClr val="lt1"/>
            </a:solidFill>
          </a:ln>
          <a:effectLst/>
        </c:spPr>
        <c:dLbl>
          <c:idx val="0"/>
          <c:layout>
            <c:manualLayout>
              <c:x val="0.10277777777777777"/>
              <c:y val="-4.166666666666668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AF9A59"/>
          </a:solidFill>
          <a:ln w="19050">
            <a:solidFill>
              <a:schemeClr val="lt1"/>
            </a:solidFill>
          </a:ln>
          <a:effectLst/>
        </c:spPr>
        <c:dLbl>
          <c:idx val="0"/>
          <c:layout>
            <c:manualLayout>
              <c:x val="8.6111111111111013E-2"/>
              <c:y val="-2.777777777777777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7E1B8"/>
          </a:solidFill>
          <a:ln w="19050">
            <a:solidFill>
              <a:schemeClr val="lt1"/>
            </a:solidFill>
          </a:ln>
          <a:effectLst/>
        </c:spPr>
        <c:dLbl>
          <c:idx val="0"/>
          <c:layout>
            <c:manualLayout>
              <c:x val="-6.9444444444444448E-2"/>
              <c:y val="5.555555555555538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FF6B6B"/>
          </a:solidFill>
          <a:ln w="19050">
            <a:solidFill>
              <a:schemeClr val="lt1"/>
            </a:solidFill>
          </a:ln>
          <a:effectLst/>
        </c:spPr>
        <c:dLbl>
          <c:idx val="0"/>
          <c:layout>
            <c:manualLayout>
              <c:x val="-4.4444444444444446E-2"/>
              <c:y val="-8.796296296296296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DAECEE"/>
          </a:solidFill>
          <a:ln w="19050">
            <a:solidFill>
              <a:schemeClr val="lt1"/>
            </a:solidFill>
          </a:ln>
          <a:effectLst/>
        </c:spPr>
        <c:dLbl>
          <c:idx val="0"/>
          <c:layout>
            <c:manualLayout>
              <c:x val="2.5000000000000001E-2"/>
              <c:y val="-9.259259259259258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8D1733"/>
          </a:solidFill>
          <a:ln w="19050">
            <a:solidFill>
              <a:schemeClr val="lt1"/>
            </a:solidFill>
          </a:ln>
          <a:effectLst/>
        </c:spPr>
        <c:dLbl>
          <c:idx val="0"/>
          <c:layout>
            <c:manualLayout>
              <c:x val="0.11111111111111106"/>
              <c:y val="-8.333333333333332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173861"/>
          </a:solidFill>
          <a:ln w="19050">
            <a:solidFill>
              <a:schemeClr val="lt1"/>
            </a:solidFill>
          </a:ln>
          <a:effectLst/>
        </c:spPr>
        <c:dLbl>
          <c:idx val="0"/>
          <c:layout>
            <c:manualLayout>
              <c:x val="0.10277777777777777"/>
              <c:y val="-4.166666666666668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AF9A59"/>
          </a:solidFill>
          <a:ln w="19050">
            <a:solidFill>
              <a:schemeClr val="lt1"/>
            </a:solidFill>
          </a:ln>
          <a:effectLst/>
        </c:spPr>
        <c:dLbl>
          <c:idx val="0"/>
          <c:layout>
            <c:manualLayout>
              <c:x val="8.6111111111111013E-2"/>
              <c:y val="-2.777777777777777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7E1B8"/>
          </a:solidFill>
          <a:ln w="19050">
            <a:solidFill>
              <a:schemeClr val="lt1"/>
            </a:solidFill>
          </a:ln>
          <a:effectLst/>
        </c:spPr>
        <c:dLbl>
          <c:idx val="0"/>
          <c:layout>
            <c:manualLayout>
              <c:x val="-6.9444444444444448E-2"/>
              <c:y val="5.555555555555538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6B6B"/>
          </a:solidFill>
          <a:ln w="19050">
            <a:solidFill>
              <a:schemeClr val="lt1"/>
            </a:solidFill>
          </a:ln>
          <a:effectLst/>
        </c:spPr>
        <c:dLbl>
          <c:idx val="0"/>
          <c:layout>
            <c:manualLayout>
              <c:x val="-4.4444444444444446E-2"/>
              <c:y val="-8.796296296296296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DAECEE"/>
          </a:solidFill>
          <a:ln w="19050">
            <a:solidFill>
              <a:schemeClr val="lt1"/>
            </a:solidFill>
          </a:ln>
          <a:effectLst/>
        </c:spPr>
        <c:dLbl>
          <c:idx val="0"/>
          <c:layout>
            <c:manualLayout>
              <c:x val="2.0445328121646202E-3"/>
              <c:y val="-9.6248974362665357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8D1733"/>
          </a:solidFill>
          <a:ln w="19050">
            <a:solidFill>
              <a:schemeClr val="lt1"/>
            </a:solidFill>
          </a:ln>
          <a:effectLst/>
        </c:spPr>
        <c:dLbl>
          <c:idx val="0"/>
          <c:layout>
            <c:manualLayout>
              <c:x val="3.0766728047085936E-2"/>
              <c:y val="-6.1395442571506718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173861"/>
          </a:solidFill>
          <a:ln w="19050">
            <a:solidFill>
              <a:schemeClr val="lt1"/>
            </a:solidFill>
          </a:ln>
          <a:effectLst/>
        </c:spPr>
        <c:dLbl>
          <c:idx val="0"/>
          <c:layout>
            <c:manualLayout>
              <c:x val="5.6866661394728818E-2"/>
              <c:y val="-4.1666642675150065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AF9A59"/>
          </a:solidFill>
          <a:ln w="19050">
            <a:solidFill>
              <a:schemeClr val="lt1"/>
            </a:solidFill>
          </a:ln>
          <a:effectLst/>
        </c:spPr>
        <c:dLbl>
          <c:idx val="0"/>
          <c:layout>
            <c:manualLayout>
              <c:x val="6.3155480744246997E-2"/>
              <c:y val="-3.1434164879298683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7E1B8"/>
          </a:solidFill>
          <a:ln w="19050">
            <a:solidFill>
              <a:schemeClr val="lt1"/>
            </a:solidFill>
          </a:ln>
          <a:effectLst/>
        </c:spPr>
        <c:dLbl>
          <c:idx val="0"/>
          <c:layout>
            <c:manualLayout>
              <c:x val="-6.9444444444444448E-2"/>
              <c:y val="5.5555555555555386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FF6B6B"/>
          </a:solidFill>
          <a:ln w="19050">
            <a:solidFill>
              <a:schemeClr val="lt1"/>
            </a:solidFill>
          </a:ln>
          <a:effectLst/>
        </c:spPr>
        <c:dLbl>
          <c:idx val="0"/>
          <c:layout>
            <c:manualLayout>
              <c:x val="-3.583614817157893E-2"/>
              <c:y val="-5.8712519253192069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3488154691839139"/>
          <c:y val="0.19410204259522909"/>
          <c:w val="0.27288152825946971"/>
          <c:h val="0.3477119290618837"/>
        </c:manualLayout>
      </c:layout>
      <c:doughnutChart>
        <c:varyColors val="1"/>
        <c:ser>
          <c:idx val="0"/>
          <c:order val="0"/>
          <c:tx>
            <c:strRef>
              <c:f>'Ejer type'!$B$3</c:f>
              <c:strCache>
                <c:ptCount val="1"/>
                <c:pt idx="0">
                  <c:v>Total</c:v>
                </c:pt>
              </c:strCache>
            </c:strRef>
          </c:tx>
          <c:dPt>
            <c:idx val="0"/>
            <c:bubble3D val="0"/>
            <c:spPr>
              <a:solidFill>
                <a:srgbClr val="DAECEE"/>
              </a:solidFill>
              <a:ln w="19050">
                <a:solidFill>
                  <a:schemeClr val="lt1"/>
                </a:solidFill>
              </a:ln>
              <a:effectLst/>
            </c:spPr>
            <c:extLst>
              <c:ext xmlns:c16="http://schemas.microsoft.com/office/drawing/2014/chart" uri="{C3380CC4-5D6E-409C-BE32-E72D297353CC}">
                <c16:uniqueId val="{00000001-33BC-4439-ADFF-59DEDB725D8E}"/>
              </c:ext>
            </c:extLst>
          </c:dPt>
          <c:dPt>
            <c:idx val="1"/>
            <c:bubble3D val="0"/>
            <c:spPr>
              <a:solidFill>
                <a:srgbClr val="8D1733"/>
              </a:solidFill>
              <a:ln w="19050">
                <a:solidFill>
                  <a:schemeClr val="lt1"/>
                </a:solidFill>
              </a:ln>
              <a:effectLst/>
            </c:spPr>
            <c:extLst>
              <c:ext xmlns:c16="http://schemas.microsoft.com/office/drawing/2014/chart" uri="{C3380CC4-5D6E-409C-BE32-E72D297353CC}">
                <c16:uniqueId val="{00000003-33BC-4439-ADFF-59DEDB725D8E}"/>
              </c:ext>
            </c:extLst>
          </c:dPt>
          <c:dPt>
            <c:idx val="2"/>
            <c:bubble3D val="0"/>
            <c:spPr>
              <a:solidFill>
                <a:srgbClr val="173861"/>
              </a:solidFill>
              <a:ln w="19050">
                <a:solidFill>
                  <a:schemeClr val="lt1"/>
                </a:solidFill>
              </a:ln>
              <a:effectLst/>
            </c:spPr>
            <c:extLst>
              <c:ext xmlns:c16="http://schemas.microsoft.com/office/drawing/2014/chart" uri="{C3380CC4-5D6E-409C-BE32-E72D297353CC}">
                <c16:uniqueId val="{00000005-33BC-4439-ADFF-59DEDB725D8E}"/>
              </c:ext>
            </c:extLst>
          </c:dPt>
          <c:dPt>
            <c:idx val="3"/>
            <c:bubble3D val="0"/>
            <c:spPr>
              <a:solidFill>
                <a:srgbClr val="AF9A59"/>
              </a:solidFill>
              <a:ln w="19050">
                <a:solidFill>
                  <a:schemeClr val="lt1"/>
                </a:solidFill>
              </a:ln>
              <a:effectLst/>
            </c:spPr>
            <c:extLst>
              <c:ext xmlns:c16="http://schemas.microsoft.com/office/drawing/2014/chart" uri="{C3380CC4-5D6E-409C-BE32-E72D297353CC}">
                <c16:uniqueId val="{00000007-33BC-4439-ADFF-59DEDB725D8E}"/>
              </c:ext>
            </c:extLst>
          </c:dPt>
          <c:dPt>
            <c:idx val="4"/>
            <c:bubble3D val="0"/>
            <c:spPr>
              <a:solidFill>
                <a:srgbClr val="F7E1B8"/>
              </a:solidFill>
              <a:ln w="19050">
                <a:solidFill>
                  <a:schemeClr val="lt1"/>
                </a:solidFill>
              </a:ln>
              <a:effectLst/>
            </c:spPr>
            <c:extLst>
              <c:ext xmlns:c16="http://schemas.microsoft.com/office/drawing/2014/chart" uri="{C3380CC4-5D6E-409C-BE32-E72D297353CC}">
                <c16:uniqueId val="{00000009-33BC-4439-ADFF-59DEDB725D8E}"/>
              </c:ext>
            </c:extLst>
          </c:dPt>
          <c:dPt>
            <c:idx val="5"/>
            <c:bubble3D val="0"/>
            <c:spPr>
              <a:solidFill>
                <a:srgbClr val="FF6B6B"/>
              </a:solidFill>
              <a:ln w="19050">
                <a:solidFill>
                  <a:schemeClr val="lt1"/>
                </a:solidFill>
              </a:ln>
              <a:effectLst/>
            </c:spPr>
            <c:extLst>
              <c:ext xmlns:c16="http://schemas.microsoft.com/office/drawing/2014/chart" uri="{C3380CC4-5D6E-409C-BE32-E72D297353CC}">
                <c16:uniqueId val="{0000000B-33BC-4439-ADFF-59DEDB725D8E}"/>
              </c:ext>
            </c:extLst>
          </c:dPt>
          <c:dLbls>
            <c:dLbl>
              <c:idx val="0"/>
              <c:layout>
                <c:manualLayout>
                  <c:x val="2.0445328121646202E-3"/>
                  <c:y val="-9.624897436266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BC-4439-ADFF-59DEDB725D8E}"/>
                </c:ext>
              </c:extLst>
            </c:dLbl>
            <c:dLbl>
              <c:idx val="1"/>
              <c:layout>
                <c:manualLayout>
                  <c:x val="3.0766728047085936E-2"/>
                  <c:y val="-6.13954425715067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BC-4439-ADFF-59DEDB725D8E}"/>
                </c:ext>
              </c:extLst>
            </c:dLbl>
            <c:dLbl>
              <c:idx val="2"/>
              <c:layout>
                <c:manualLayout>
                  <c:x val="5.6866661394728818E-2"/>
                  <c:y val="-4.16666426751500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BC-4439-ADFF-59DEDB725D8E}"/>
                </c:ext>
              </c:extLst>
            </c:dLbl>
            <c:dLbl>
              <c:idx val="3"/>
              <c:layout>
                <c:manualLayout>
                  <c:x val="6.3155480744246997E-2"/>
                  <c:y val="-3.1434164879298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3BC-4439-ADFF-59DEDB725D8E}"/>
                </c:ext>
              </c:extLst>
            </c:dLbl>
            <c:dLbl>
              <c:idx val="4"/>
              <c:layout>
                <c:manualLayout>
                  <c:x val="-6.9444444444444448E-2"/>
                  <c:y val="5.5555555555555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3BC-4439-ADFF-59DEDB725D8E}"/>
                </c:ext>
              </c:extLst>
            </c:dLbl>
            <c:dLbl>
              <c:idx val="5"/>
              <c:layout>
                <c:manualLayout>
                  <c:x val="-3.583614817157893E-2"/>
                  <c:y val="-5.871251925319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3BC-4439-ADFF-59DEDB725D8E}"/>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showLeaderLines val="0"/>
            <c:extLst>
              <c:ext xmlns:c15="http://schemas.microsoft.com/office/drawing/2012/chart" uri="{CE6537A1-D6FC-4f65-9D91-7224C49458BB}"/>
            </c:extLst>
          </c:dLbls>
          <c:cat>
            <c:strRef>
              <c:f>'Ejer type'!$A$4:$A$10</c:f>
              <c:strCache>
                <c:ptCount val="6"/>
                <c:pt idx="0">
                  <c:v>Andre (Grønland, Færøerne og Tyskland)</c:v>
                </c:pt>
                <c:pt idx="1">
                  <c:v>Kommunale</c:v>
                </c:pt>
                <c:pt idx="2">
                  <c:v>Private</c:v>
                </c:pt>
                <c:pt idx="3">
                  <c:v>Selvejende, private</c:v>
                </c:pt>
                <c:pt idx="4">
                  <c:v>Selvejende, statslige</c:v>
                </c:pt>
                <c:pt idx="5">
                  <c:v>Statslige</c:v>
                </c:pt>
              </c:strCache>
            </c:strRef>
          </c:cat>
          <c:val>
            <c:numRef>
              <c:f>'Ejer type'!$B$4:$B$10</c:f>
              <c:numCache>
                <c:formatCode>0.0%</c:formatCode>
                <c:ptCount val="6"/>
                <c:pt idx="0">
                  <c:v>4.0322580645161289E-3</c:v>
                </c:pt>
                <c:pt idx="1">
                  <c:v>1.2096774193548387E-2</c:v>
                </c:pt>
                <c:pt idx="2">
                  <c:v>6.0483870967741937E-2</c:v>
                </c:pt>
                <c:pt idx="3">
                  <c:v>0.14516129032258066</c:v>
                </c:pt>
                <c:pt idx="4">
                  <c:v>0.77016129032258063</c:v>
                </c:pt>
                <c:pt idx="5">
                  <c:v>8.0645161290322578E-3</c:v>
                </c:pt>
              </c:numCache>
            </c:numRef>
          </c:val>
          <c:extLst>
            <c:ext xmlns:c16="http://schemas.microsoft.com/office/drawing/2014/chart" uri="{C3380CC4-5D6E-409C-BE32-E72D297353CC}">
              <c16:uniqueId val="{0000000C-33BC-4439-ADFF-59DEDB725D8E}"/>
            </c:ext>
          </c:extLst>
        </c:ser>
        <c:dLbls>
          <c:showLegendKey val="0"/>
          <c:showVal val="1"/>
          <c:showCatName val="0"/>
          <c:showSerName val="0"/>
          <c:showPercent val="0"/>
          <c:showBubbleSize val="0"/>
          <c:showLeaderLines val="0"/>
        </c:dLbls>
        <c:firstSliceAng val="0"/>
        <c:holeSize val="67"/>
      </c:doughnutChart>
      <c:spPr>
        <a:noFill/>
        <a:ln>
          <a:noFill/>
        </a:ln>
        <a:effectLst/>
      </c:spPr>
    </c:plotArea>
    <c:legend>
      <c:legendPos val="b"/>
      <c:layout>
        <c:manualLayout>
          <c:xMode val="edge"/>
          <c:yMode val="edge"/>
          <c:x val="0.26069346193844783"/>
          <c:y val="0.59870587209809101"/>
          <c:w val="0.47280733232003469"/>
          <c:h val="0.3680837957985879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(ungdomsuddannelser).xlsx]Inst. type!Pivottabel73</c:name>
    <c:fmtId val="2"/>
  </c:pivotSource>
  <c:chart>
    <c:autoTitleDeleted val="1"/>
    <c:pivotFmts>
      <c:pivotFmt>
        <c:idx val="0"/>
        <c:spPr>
          <a:solidFill>
            <a:srgbClr val="DAECEE"/>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8D1733"/>
          </a:solidFill>
          <a:ln w="19050">
            <a:solidFill>
              <a:schemeClr val="lt1"/>
            </a:solidFill>
          </a:ln>
          <a:effectLst/>
        </c:spPr>
        <c:dLbl>
          <c:idx val="0"/>
          <c:layout>
            <c:manualLayout>
              <c:x val="-8.0924855491329481E-2"/>
              <c:y val="3.965303593556381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DAECEE"/>
          </a:solidFill>
          <a:ln w="19050">
            <a:solidFill>
              <a:schemeClr val="lt1"/>
            </a:solidFill>
          </a:ln>
          <a:effectLst/>
        </c:spPr>
        <c:dLbl>
          <c:idx val="0"/>
          <c:layout>
            <c:manualLayout>
              <c:x val="8.6705202312138727E-2"/>
              <c:y val="-3.469640644361838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DAECEE"/>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DAECEE"/>
          </a:solidFill>
          <a:ln w="19050">
            <a:solidFill>
              <a:schemeClr val="lt1"/>
            </a:solidFill>
          </a:ln>
          <a:effectLst/>
        </c:spPr>
        <c:dLbl>
          <c:idx val="0"/>
          <c:layout>
            <c:manualLayout>
              <c:x val="8.6705202312138727E-2"/>
              <c:y val="-3.469640644361838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8D1733"/>
          </a:solidFill>
          <a:ln w="19050">
            <a:solidFill>
              <a:schemeClr val="lt1"/>
            </a:solidFill>
          </a:ln>
          <a:effectLst/>
        </c:spPr>
        <c:dLbl>
          <c:idx val="0"/>
          <c:layout>
            <c:manualLayout>
              <c:x val="-8.0924855491329481E-2"/>
              <c:y val="3.965303593556381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DAECEE"/>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AECEE"/>
          </a:solidFill>
          <a:ln w="19050">
            <a:solidFill>
              <a:schemeClr val="lt1"/>
            </a:solidFill>
          </a:ln>
          <a:effectLst/>
        </c:spPr>
        <c:dLbl>
          <c:idx val="0"/>
          <c:layout>
            <c:manualLayout>
              <c:x val="8.6705202312138727E-2"/>
              <c:y val="-3.4696406443618384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D1733"/>
          </a:solidFill>
          <a:ln w="19050">
            <a:solidFill>
              <a:schemeClr val="lt1"/>
            </a:solidFill>
          </a:ln>
          <a:effectLst/>
        </c:spPr>
        <c:dLbl>
          <c:idx val="0"/>
          <c:layout>
            <c:manualLayout>
              <c:x val="-8.0924855491329481E-2"/>
              <c:y val="3.9653035935563817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0561330845205043"/>
          <c:y val="0.29828801139634503"/>
          <c:w val="0.27894702107323288"/>
          <c:h val="0.47839241284430523"/>
        </c:manualLayout>
      </c:layout>
      <c:doughnutChart>
        <c:varyColors val="1"/>
        <c:ser>
          <c:idx val="0"/>
          <c:order val="0"/>
          <c:tx>
            <c:strRef>
              <c:f>'Inst. type'!$B$3</c:f>
              <c:strCache>
                <c:ptCount val="1"/>
                <c:pt idx="0">
                  <c:v>Total</c:v>
                </c:pt>
              </c:strCache>
            </c:strRef>
          </c:tx>
          <c:spPr>
            <a:solidFill>
              <a:srgbClr val="DAECEE"/>
            </a:solidFill>
            <a:effectLst/>
          </c:spPr>
          <c:dPt>
            <c:idx val="0"/>
            <c:bubble3D val="0"/>
            <c:spPr>
              <a:solidFill>
                <a:srgbClr val="DAECEE"/>
              </a:solidFill>
              <a:ln w="19050">
                <a:solidFill>
                  <a:schemeClr val="lt1"/>
                </a:solidFill>
              </a:ln>
              <a:effectLst/>
            </c:spPr>
            <c:extLst>
              <c:ext xmlns:c16="http://schemas.microsoft.com/office/drawing/2014/chart" uri="{C3380CC4-5D6E-409C-BE32-E72D297353CC}">
                <c16:uniqueId val="{00000001-BA67-45CB-8044-689808BA968A}"/>
              </c:ext>
            </c:extLst>
          </c:dPt>
          <c:dPt>
            <c:idx val="1"/>
            <c:bubble3D val="0"/>
            <c:spPr>
              <a:solidFill>
                <a:srgbClr val="8D1733"/>
              </a:solidFill>
              <a:ln w="19050">
                <a:solidFill>
                  <a:schemeClr val="lt1"/>
                </a:solidFill>
              </a:ln>
              <a:effectLst/>
            </c:spPr>
            <c:extLst>
              <c:ext xmlns:c16="http://schemas.microsoft.com/office/drawing/2014/chart" uri="{C3380CC4-5D6E-409C-BE32-E72D297353CC}">
                <c16:uniqueId val="{00000003-BA67-45CB-8044-689808BA968A}"/>
              </c:ext>
            </c:extLst>
          </c:dPt>
          <c:dLbls>
            <c:dLbl>
              <c:idx val="0"/>
              <c:layout>
                <c:manualLayout>
                  <c:x val="8.6705202312138727E-2"/>
                  <c:y val="-3.46964064436183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67-45CB-8044-689808BA968A}"/>
                </c:ext>
              </c:extLst>
            </c:dLbl>
            <c:dLbl>
              <c:idx val="1"/>
              <c:layout>
                <c:manualLayout>
                  <c:x val="-8.0924855491329481E-2"/>
                  <c:y val="3.96530359355638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67-45CB-8044-689808BA968A}"/>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showLeaderLines val="0"/>
            <c:extLst>
              <c:ext xmlns:c15="http://schemas.microsoft.com/office/drawing/2012/chart" uri="{CE6537A1-D6FC-4f65-9D91-7224C49458BB}"/>
            </c:extLst>
          </c:dLbls>
          <c:cat>
            <c:strRef>
              <c:f>'Inst. type'!$A$4:$A$6</c:f>
              <c:strCache>
                <c:ptCount val="2"/>
                <c:pt idx="0">
                  <c:v>Erhvervsskoler m.v.</c:v>
                </c:pt>
                <c:pt idx="1">
                  <c:v>Gymnasier og HF-kurser</c:v>
                </c:pt>
              </c:strCache>
            </c:strRef>
          </c:cat>
          <c:val>
            <c:numRef>
              <c:f>'Inst. type'!$B$4:$B$6</c:f>
              <c:numCache>
                <c:formatCode>0.0%</c:formatCode>
                <c:ptCount val="2"/>
                <c:pt idx="0">
                  <c:v>0.3911290322580645</c:v>
                </c:pt>
                <c:pt idx="1">
                  <c:v>0.6088709677419355</c:v>
                </c:pt>
              </c:numCache>
            </c:numRef>
          </c:val>
          <c:extLst>
            <c:ext xmlns:c16="http://schemas.microsoft.com/office/drawing/2014/chart" uri="{C3380CC4-5D6E-409C-BE32-E72D297353CC}">
              <c16:uniqueId val="{00000004-BA67-45CB-8044-689808BA968A}"/>
            </c:ext>
          </c:extLst>
        </c:ser>
        <c:dLbls>
          <c:showLegendKey val="0"/>
          <c:showVal val="1"/>
          <c:showCatName val="0"/>
          <c:showSerName val="0"/>
          <c:showPercent val="0"/>
          <c:showBubbleSize val="0"/>
          <c:showLeaderLines val="0"/>
        </c:dLbls>
        <c:firstSliceAng val="0"/>
        <c:holeSize val="67"/>
      </c:doughnutChart>
      <c:spPr>
        <a:noFill/>
        <a:ln>
          <a:noFill/>
        </a:ln>
        <a:effectLst/>
      </c:spPr>
    </c:plotArea>
    <c:legend>
      <c:legendPos val="b"/>
      <c:layout>
        <c:manualLayout>
          <c:xMode val="edge"/>
          <c:yMode val="edge"/>
          <c:x val="0.25279829529268322"/>
          <c:y val="0.85634766807995155"/>
          <c:w val="0.38731223720045133"/>
          <c:h val="0.11480611347671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1!Pivottabel1</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Har I en antimobbestrategi?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a:noFill/>
          </a:ln>
          <a:effectLst/>
        </c:spPr>
      </c:pivotFmt>
      <c:pivotFmt>
        <c:idx val="6"/>
        <c:spPr>
          <a:solidFill>
            <a:srgbClr val="8D1733"/>
          </a:solidFill>
          <a:ln>
            <a:noFill/>
          </a:ln>
          <a:effectLst/>
        </c:spPr>
      </c:pivotFmt>
      <c:pivotFmt>
        <c:idx val="7"/>
        <c:spPr>
          <a:solidFill>
            <a:srgbClr val="173861"/>
          </a:solidFill>
          <a:ln>
            <a:noFill/>
          </a:ln>
          <a:effectLst/>
        </c:spPr>
      </c:pivotFmt>
      <c:pivotFmt>
        <c:idx val="8"/>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AECEE"/>
          </a:solidFill>
          <a:ln>
            <a:noFill/>
          </a:ln>
          <a:effectLst>
            <a:outerShdw blurRad="50800" dist="38100" dir="2700000" algn="tl" rotWithShape="0">
              <a:prstClr val="black">
                <a:alpha val="40000"/>
              </a:prstClr>
            </a:outerShdw>
          </a:effectLst>
        </c:spPr>
      </c:pivotFmt>
      <c:pivotFmt>
        <c:idx val="10"/>
        <c:spPr>
          <a:solidFill>
            <a:srgbClr val="8D1733"/>
          </a:solidFill>
          <a:ln>
            <a:noFill/>
          </a:ln>
          <a:effectLst>
            <a:outerShdw blurRad="50800" dist="38100" dir="2700000" algn="tl" rotWithShape="0">
              <a:prstClr val="black">
                <a:alpha val="40000"/>
              </a:prstClr>
            </a:outerShdw>
          </a:effectLst>
        </c:spPr>
      </c:pivotFmt>
      <c:pivotFmt>
        <c:idx val="11"/>
        <c:spPr>
          <a:solidFill>
            <a:srgbClr val="173861"/>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1'!$B$3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056C-4E84-887D-F8F232098BDD}"/>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056C-4E84-887D-F8F232098BDD}"/>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056C-4E84-887D-F8F232098BD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1'!$A$4:$A$7</c:f>
              <c:strCache>
                <c:ptCount val="3"/>
                <c:pt idx="0">
                  <c:v>Ja</c:v>
                </c:pt>
                <c:pt idx="1">
                  <c:v>Nej</c:v>
                </c:pt>
                <c:pt idx="2">
                  <c:v>Ved ikke</c:v>
                </c:pt>
              </c:strCache>
            </c:strRef>
          </c:cat>
          <c:val>
            <c:numRef>
              <c:f>'Spg 1'!$B$4:$B$7</c:f>
              <c:numCache>
                <c:formatCode>0.0%</c:formatCode>
                <c:ptCount val="3"/>
                <c:pt idx="0">
                  <c:v>0.93689320388349517</c:v>
                </c:pt>
                <c:pt idx="1">
                  <c:v>5.3398058252427182E-2</c:v>
                </c:pt>
                <c:pt idx="2">
                  <c:v>9.7087378640776691E-3</c:v>
                </c:pt>
              </c:numCache>
            </c:numRef>
          </c:val>
          <c:extLst>
            <c:ext xmlns:c16="http://schemas.microsoft.com/office/drawing/2014/chart" uri="{C3380CC4-5D6E-409C-BE32-E72D297353CC}">
              <c16:uniqueId val="{00000006-056C-4E84-887D-F8F232098BDD}"/>
            </c:ext>
          </c:extLst>
        </c:ser>
        <c:dLbls>
          <c:dLblPos val="outEnd"/>
          <c:showLegendKey val="0"/>
          <c:showVal val="1"/>
          <c:showCatName val="0"/>
          <c:showSerName val="0"/>
          <c:showPercent val="0"/>
          <c:showBubbleSize val="0"/>
        </c:dLbls>
        <c:gapWidth val="219"/>
        <c:overlap val="-27"/>
        <c:axId val="1919664576"/>
        <c:axId val="1890998304"/>
      </c:barChart>
      <c:catAx>
        <c:axId val="1919664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90998304"/>
        <c:crosses val="autoZero"/>
        <c:auto val="1"/>
        <c:lblAlgn val="ctr"/>
        <c:lblOffset val="100"/>
        <c:noMultiLvlLbl val="0"/>
      </c:catAx>
      <c:valAx>
        <c:axId val="1890998304"/>
        <c:scaling>
          <c:orientation val="minMax"/>
        </c:scaling>
        <c:delete val="1"/>
        <c:axPos val="l"/>
        <c:numFmt formatCode="0.0%" sourceLinked="1"/>
        <c:majorTickMark val="none"/>
        <c:minorTickMark val="none"/>
        <c:tickLblPos val="nextTo"/>
        <c:crossAx val="1919664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2!Pivottabel2</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Ligger skolens antimobbestrategi offentlig tilgængelig på skolens hjemmeside?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17386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DAECEE"/>
          </a:solidFill>
          <a:ln>
            <a:noFill/>
          </a:ln>
          <a:effectLst/>
        </c:spPr>
      </c:pivotFmt>
      <c:pivotFmt>
        <c:idx val="5"/>
        <c:spPr>
          <a:solidFill>
            <a:srgbClr val="8D1733"/>
          </a:solidFill>
          <a:ln>
            <a:noFill/>
          </a:ln>
          <a:effectLst/>
        </c:spPr>
      </c:pivotFmt>
      <c:pivotFmt>
        <c:idx val="6"/>
        <c:spPr>
          <a:solidFill>
            <a:srgbClr val="17386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AECEE"/>
          </a:solidFill>
          <a:ln>
            <a:noFill/>
          </a:ln>
          <a:effectLst>
            <a:outerShdw blurRad="50800" dist="38100" dir="2700000" algn="tl" rotWithShape="0">
              <a:prstClr val="black">
                <a:alpha val="40000"/>
              </a:prstClr>
            </a:outerShdw>
          </a:effectLst>
        </c:spPr>
      </c:pivotFmt>
      <c:pivotFmt>
        <c:idx val="8"/>
        <c:spPr>
          <a:solidFill>
            <a:srgbClr val="8D1733"/>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2'!$B$3</c:f>
              <c:strCache>
                <c:ptCount val="1"/>
                <c:pt idx="0">
                  <c:v>Total</c:v>
                </c:pt>
              </c:strCache>
            </c:strRef>
          </c:tx>
          <c:spPr>
            <a:solidFill>
              <a:srgbClr val="17386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E352-48A7-B8F2-C19BF183B521}"/>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E352-48A7-B8F2-C19BF183B52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2'!$A$4:$A$7</c:f>
              <c:strCache>
                <c:ptCount val="3"/>
                <c:pt idx="0">
                  <c:v>Ja</c:v>
                </c:pt>
                <c:pt idx="1">
                  <c:v>Nej</c:v>
                </c:pt>
                <c:pt idx="2">
                  <c:v>Ved ikke</c:v>
                </c:pt>
              </c:strCache>
            </c:strRef>
          </c:cat>
          <c:val>
            <c:numRef>
              <c:f>'Spg 2'!$B$4:$B$7</c:f>
              <c:numCache>
                <c:formatCode>0.0%</c:formatCode>
                <c:ptCount val="3"/>
                <c:pt idx="0">
                  <c:v>0.91191709844559588</c:v>
                </c:pt>
                <c:pt idx="1">
                  <c:v>8.2901554404145081E-2</c:v>
                </c:pt>
                <c:pt idx="2">
                  <c:v>5.1813471502590676E-3</c:v>
                </c:pt>
              </c:numCache>
            </c:numRef>
          </c:val>
          <c:extLst>
            <c:ext xmlns:c16="http://schemas.microsoft.com/office/drawing/2014/chart" uri="{C3380CC4-5D6E-409C-BE32-E72D297353CC}">
              <c16:uniqueId val="{00000004-E352-48A7-B8F2-C19BF183B521}"/>
            </c:ext>
          </c:extLst>
        </c:ser>
        <c:dLbls>
          <c:dLblPos val="outEnd"/>
          <c:showLegendKey val="0"/>
          <c:showVal val="1"/>
          <c:showCatName val="0"/>
          <c:showSerName val="0"/>
          <c:showPercent val="0"/>
          <c:showBubbleSize val="0"/>
        </c:dLbls>
        <c:gapWidth val="219"/>
        <c:overlap val="-27"/>
        <c:axId val="2041382608"/>
        <c:axId val="2043142640"/>
      </c:barChart>
      <c:catAx>
        <c:axId val="2041382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043142640"/>
        <c:crosses val="autoZero"/>
        <c:auto val="1"/>
        <c:lblAlgn val="ctr"/>
        <c:lblOffset val="100"/>
        <c:noMultiLvlLbl val="0"/>
      </c:catAx>
      <c:valAx>
        <c:axId val="2043142640"/>
        <c:scaling>
          <c:orientation val="minMax"/>
        </c:scaling>
        <c:delete val="1"/>
        <c:axPos val="l"/>
        <c:numFmt formatCode="0.0%" sourceLinked="1"/>
        <c:majorTickMark val="none"/>
        <c:minorTickMark val="none"/>
        <c:tickLblPos val="nextTo"/>
        <c:crossAx val="2041382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3!Pivottabel3</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Hvornår er jeres antimobbestrategi sidst revideret?</a:t>
            </a:r>
          </a:p>
        </c:rich>
      </c:tx>
      <c:layout>
        <c:manualLayout>
          <c:xMode val="edge"/>
          <c:yMode val="edge"/>
          <c:x val="0.16791705789069442"/>
          <c:y val="0"/>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DAECEE"/>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3'!$B$3</c:f>
              <c:strCache>
                <c:ptCount val="1"/>
                <c:pt idx="0">
                  <c:v>Total</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3'!$A$4:$A$11</c:f>
              <c:strCache>
                <c:ptCount val="7"/>
                <c:pt idx="0">
                  <c:v>Under et år siden</c:v>
                </c:pt>
                <c:pt idx="1">
                  <c:v>For et år siden</c:v>
                </c:pt>
                <c:pt idx="2">
                  <c:v>For to år siden</c:v>
                </c:pt>
                <c:pt idx="3">
                  <c:v>For tre år siden</c:v>
                </c:pt>
                <c:pt idx="4">
                  <c:v>For mere end tre år siden</c:v>
                </c:pt>
                <c:pt idx="5">
                  <c:v>Vi har ikke revideret vores antimobbestrategi</c:v>
                </c:pt>
                <c:pt idx="6">
                  <c:v>Ved ikke</c:v>
                </c:pt>
              </c:strCache>
            </c:strRef>
          </c:cat>
          <c:val>
            <c:numRef>
              <c:f>'Spg 3'!$B$4:$B$11</c:f>
              <c:numCache>
                <c:formatCode>0.0%</c:formatCode>
                <c:ptCount val="7"/>
                <c:pt idx="0">
                  <c:v>0.22797927461139897</c:v>
                </c:pt>
                <c:pt idx="1">
                  <c:v>0.15025906735751296</c:v>
                </c:pt>
                <c:pt idx="2">
                  <c:v>0.20207253886010362</c:v>
                </c:pt>
                <c:pt idx="3">
                  <c:v>7.2538860103626937E-2</c:v>
                </c:pt>
                <c:pt idx="4">
                  <c:v>0.24352331606217617</c:v>
                </c:pt>
                <c:pt idx="5">
                  <c:v>5.6994818652849742E-2</c:v>
                </c:pt>
                <c:pt idx="6">
                  <c:v>4.6632124352331605E-2</c:v>
                </c:pt>
              </c:numCache>
            </c:numRef>
          </c:val>
          <c:extLst>
            <c:ext xmlns:c16="http://schemas.microsoft.com/office/drawing/2014/chart" uri="{C3380CC4-5D6E-409C-BE32-E72D297353CC}">
              <c16:uniqueId val="{00000000-1EE6-47AD-8B49-204D84D0726D}"/>
            </c:ext>
          </c:extLst>
        </c:ser>
        <c:dLbls>
          <c:dLblPos val="outEnd"/>
          <c:showLegendKey val="0"/>
          <c:showVal val="1"/>
          <c:showCatName val="0"/>
          <c:showSerName val="0"/>
          <c:showPercent val="0"/>
          <c:showBubbleSize val="0"/>
        </c:dLbls>
        <c:gapWidth val="219"/>
        <c:overlap val="-27"/>
        <c:axId val="947952496"/>
        <c:axId val="699196032"/>
      </c:barChart>
      <c:catAx>
        <c:axId val="94795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99196032"/>
        <c:crosses val="autoZero"/>
        <c:auto val="1"/>
        <c:lblAlgn val="ctr"/>
        <c:lblOffset val="100"/>
        <c:noMultiLvlLbl val="0"/>
      </c:catAx>
      <c:valAx>
        <c:axId val="699196032"/>
        <c:scaling>
          <c:orientation val="minMax"/>
          <c:max val="1"/>
        </c:scaling>
        <c:delete val="1"/>
        <c:axPos val="l"/>
        <c:numFmt formatCode="0.0%" sourceLinked="1"/>
        <c:majorTickMark val="none"/>
        <c:minorTickMark val="none"/>
        <c:tickLblPos val="nextTo"/>
        <c:crossAx val="94795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af følgende</a:t>
            </a:r>
            <a:r>
              <a:rPr lang="en-US" b="1" baseline="0"/>
              <a:t> elementer indeholder jeres antimobbestrategi?</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5'!$E$3</c:f>
              <c:strCache>
                <c:ptCount val="1"/>
                <c:pt idx="0">
                  <c:v>Procent</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5'!$D$4:$D$11</c:f>
              <c:strCache>
                <c:ptCount val="8"/>
                <c:pt idx="0">
                  <c:v>En beskrivelse af, hvad mobning er</c:v>
                </c:pt>
                <c:pt idx="1">
                  <c:v>En beskrivelse af, hvad digital mobning er</c:v>
                </c:pt>
                <c:pt idx="2">
                  <c:v>En beskrivelse af, andre begreber (f.eks. Konflikt, drilleri, trivsel)</c:v>
                </c:pt>
                <c:pt idx="3">
                  <c:v>En beskrivelse af, hvordan I vil holde øje med mobning</c:v>
                </c:pt>
                <c:pt idx="4">
                  <c:v>En beskrivelse af, hvordan I vil forebygge digital mobning</c:v>
                </c:pt>
                <c:pt idx="5">
                  <c:v>En beskrivelse af, hvordan I vil forebygge mobning</c:v>
                </c:pt>
                <c:pt idx="6">
                  <c:v>En beskrivelse af, hvordan I vil håndtere mobning</c:v>
                </c:pt>
                <c:pt idx="7">
                  <c:v>Ingen af ovenstående</c:v>
                </c:pt>
              </c:strCache>
            </c:strRef>
          </c:cat>
          <c:val>
            <c:numRef>
              <c:f>'Spg 5'!$E$4:$E$11</c:f>
              <c:numCache>
                <c:formatCode>0.0%</c:formatCode>
                <c:ptCount val="8"/>
                <c:pt idx="0">
                  <c:v>0.921875</c:v>
                </c:pt>
                <c:pt idx="1">
                  <c:v>0.72916666666666663</c:v>
                </c:pt>
                <c:pt idx="2">
                  <c:v>0.55208333333333337</c:v>
                </c:pt>
                <c:pt idx="3">
                  <c:v>0.63020833333333337</c:v>
                </c:pt>
                <c:pt idx="4">
                  <c:v>0.53125</c:v>
                </c:pt>
                <c:pt idx="5">
                  <c:v>0.80208333333333337</c:v>
                </c:pt>
                <c:pt idx="6">
                  <c:v>0.953125</c:v>
                </c:pt>
                <c:pt idx="7">
                  <c:v>2.0833333333333332E-2</c:v>
                </c:pt>
              </c:numCache>
            </c:numRef>
          </c:val>
          <c:extLst>
            <c:ext xmlns:c16="http://schemas.microsoft.com/office/drawing/2014/chart" uri="{C3380CC4-5D6E-409C-BE32-E72D297353CC}">
              <c16:uniqueId val="{00000000-FBBF-4E99-8DE7-5C7496603E86}"/>
            </c:ext>
          </c:extLst>
        </c:ser>
        <c:dLbls>
          <c:dLblPos val="outEnd"/>
          <c:showLegendKey val="0"/>
          <c:showVal val="1"/>
          <c:showCatName val="0"/>
          <c:showSerName val="0"/>
          <c:showPercent val="0"/>
          <c:showBubbleSize val="0"/>
        </c:dLbls>
        <c:gapWidth val="219"/>
        <c:overlap val="-27"/>
        <c:axId val="1027573760"/>
        <c:axId val="1891697440"/>
      </c:barChart>
      <c:catAx>
        <c:axId val="1027573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91697440"/>
        <c:crosses val="autoZero"/>
        <c:auto val="1"/>
        <c:lblAlgn val="ctr"/>
        <c:lblOffset val="100"/>
        <c:noMultiLvlLbl val="0"/>
      </c:catAx>
      <c:valAx>
        <c:axId val="1891697440"/>
        <c:scaling>
          <c:orientation val="minMax"/>
          <c:max val="1"/>
        </c:scaling>
        <c:delete val="1"/>
        <c:axPos val="l"/>
        <c:numFmt formatCode="0.0%" sourceLinked="1"/>
        <c:majorTickMark val="none"/>
        <c:minorTickMark val="none"/>
        <c:tickLblPos val="nextTo"/>
        <c:crossAx val="10275737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I hvilken grad er følgende parter blevet inddraget i udarbejdelsen af jeres antimobbestrategi?</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4'!$E$3</c:f>
              <c:strCache>
                <c:ptCount val="1"/>
                <c:pt idx="0">
                  <c:v>I høj grad</c:v>
                </c:pt>
              </c:strCache>
            </c:strRef>
          </c:tx>
          <c:spPr>
            <a:solidFill>
              <a:srgbClr val="DAECEE"/>
            </a:solidFill>
            <a:ln>
              <a:noFill/>
            </a:ln>
            <a:effectLst>
              <a:outerShdw blurRad="50800" dist="38100" dir="2700000" algn="tl" rotWithShape="0">
                <a:prstClr val="black">
                  <a:alpha val="40000"/>
                </a:prstClr>
              </a:outerShdw>
            </a:effectLst>
          </c:spPr>
          <c:invertIfNegative val="0"/>
          <c:dLbls>
            <c:dLbl>
              <c:idx val="0"/>
              <c:layout>
                <c:manualLayout>
                  <c:x val="-2.281802214102759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B3-436B-98A5-E281A3CAFA51}"/>
                </c:ext>
              </c:extLst>
            </c:dLbl>
            <c:dLbl>
              <c:idx val="1"/>
              <c:layout>
                <c:manualLayout>
                  <c:x val="5.5283322675695407E-3"/>
                  <c:y val="-3.968597722615671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2E-45A1-BCB9-AA5DB74F09BB}"/>
                </c:ext>
              </c:extLst>
            </c:dLbl>
            <c:dLbl>
              <c:idx val="2"/>
              <c:layout>
                <c:manualLayout>
                  <c:x val="5.528332267569540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2E-45A1-BCB9-AA5DB74F09BB}"/>
                </c:ext>
              </c:extLst>
            </c:dLbl>
            <c:dLbl>
              <c:idx val="4"/>
              <c:layout>
                <c:manualLayout>
                  <c:x val="0"/>
                  <c:y val="-3.03060054298544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2E-45A1-BCB9-AA5DB74F09BB}"/>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4'!$D$4:$D$8</c:f>
              <c:strCache>
                <c:ptCount val="5"/>
                <c:pt idx="0">
                  <c:v>Skolebestyrelsen</c:v>
                </c:pt>
                <c:pt idx="1">
                  <c:v>Skoleledelsen</c:v>
                </c:pt>
                <c:pt idx="2">
                  <c:v>Lærere og pædagoger</c:v>
                </c:pt>
                <c:pt idx="3">
                  <c:v>Elever uden for skolebestyrelsen</c:v>
                </c:pt>
                <c:pt idx="4">
                  <c:v>Forældre uden for skolebestyrelsen</c:v>
                </c:pt>
              </c:strCache>
            </c:strRef>
          </c:cat>
          <c:val>
            <c:numRef>
              <c:f>'Spg 4'!$E$4:$E$8</c:f>
              <c:numCache>
                <c:formatCode>0.0%</c:formatCode>
                <c:ptCount val="5"/>
                <c:pt idx="0">
                  <c:v>0.17616580310880828</c:v>
                </c:pt>
                <c:pt idx="1">
                  <c:v>0.92746113989637302</c:v>
                </c:pt>
                <c:pt idx="2">
                  <c:v>0.47150259067357514</c:v>
                </c:pt>
                <c:pt idx="3">
                  <c:v>0.23834196891191708</c:v>
                </c:pt>
                <c:pt idx="4">
                  <c:v>0</c:v>
                </c:pt>
              </c:numCache>
            </c:numRef>
          </c:val>
          <c:extLst>
            <c:ext xmlns:c16="http://schemas.microsoft.com/office/drawing/2014/chart" uri="{C3380CC4-5D6E-409C-BE32-E72D297353CC}">
              <c16:uniqueId val="{00000001-4DB3-436B-98A5-E281A3CAFA51}"/>
            </c:ext>
          </c:extLst>
        </c:ser>
        <c:ser>
          <c:idx val="1"/>
          <c:order val="1"/>
          <c:tx>
            <c:strRef>
              <c:f>'Spg 4'!$F$3</c:f>
              <c:strCache>
                <c:ptCount val="1"/>
                <c:pt idx="0">
                  <c:v>I nogen grad</c:v>
                </c:pt>
              </c:strCache>
            </c:strRef>
          </c:tx>
          <c:spPr>
            <a:solidFill>
              <a:srgbClr val="8D1733"/>
            </a:solidFill>
            <a:ln>
              <a:noFill/>
            </a:ln>
            <a:effectLst>
              <a:outerShdw blurRad="50800" dist="38100" dir="2700000" algn="tl" rotWithShape="0">
                <a:prstClr val="black">
                  <a:alpha val="40000"/>
                </a:prstClr>
              </a:outerShdw>
            </a:effectLst>
          </c:spPr>
          <c:invertIfNegative val="0"/>
          <c:dLbls>
            <c:dLbl>
              <c:idx val="0"/>
              <c:layout>
                <c:manualLayout>
                  <c:x val="0"/>
                  <c:y val="-8.68621064060803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DB3-436B-98A5-E281A3CAFA51}"/>
                </c:ext>
              </c:extLst>
            </c:dLbl>
            <c:dLbl>
              <c:idx val="2"/>
              <c:layout>
                <c:manualLayout>
                  <c:x val="1.382083066892380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2E-45A1-BCB9-AA5DB74F09BB}"/>
                </c:ext>
              </c:extLst>
            </c:dLbl>
            <c:dLbl>
              <c:idx val="3"/>
              <c:layout>
                <c:manualLayout>
                  <c:x val="0"/>
                  <c:y val="-3.908794788273615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B3-436B-98A5-E281A3CAFA5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4'!$D$4:$D$8</c:f>
              <c:strCache>
                <c:ptCount val="5"/>
                <c:pt idx="0">
                  <c:v>Skolebestyrelsen</c:v>
                </c:pt>
                <c:pt idx="1">
                  <c:v>Skoleledelsen</c:v>
                </c:pt>
                <c:pt idx="2">
                  <c:v>Lærere og pædagoger</c:v>
                </c:pt>
                <c:pt idx="3">
                  <c:v>Elever uden for skolebestyrelsen</c:v>
                </c:pt>
                <c:pt idx="4">
                  <c:v>Forældre uden for skolebestyrelsen</c:v>
                </c:pt>
              </c:strCache>
            </c:strRef>
          </c:cat>
          <c:val>
            <c:numRef>
              <c:f>'Spg 4'!$F$4:$F$8</c:f>
              <c:numCache>
                <c:formatCode>0.0%</c:formatCode>
                <c:ptCount val="5"/>
                <c:pt idx="0">
                  <c:v>0.25388601036269431</c:v>
                </c:pt>
                <c:pt idx="1">
                  <c:v>4.6632124352331605E-2</c:v>
                </c:pt>
                <c:pt idx="2">
                  <c:v>0.33160621761658032</c:v>
                </c:pt>
                <c:pt idx="3">
                  <c:v>0.27461139896373055</c:v>
                </c:pt>
                <c:pt idx="4">
                  <c:v>5.1813471502590676E-3</c:v>
                </c:pt>
              </c:numCache>
            </c:numRef>
          </c:val>
          <c:extLst>
            <c:ext xmlns:c16="http://schemas.microsoft.com/office/drawing/2014/chart" uri="{C3380CC4-5D6E-409C-BE32-E72D297353CC}">
              <c16:uniqueId val="{00000003-4DB3-436B-98A5-E281A3CAFA51}"/>
            </c:ext>
          </c:extLst>
        </c:ser>
        <c:ser>
          <c:idx val="2"/>
          <c:order val="2"/>
          <c:tx>
            <c:strRef>
              <c:f>'Spg 4'!$G$3</c:f>
              <c:strCache>
                <c:ptCount val="1"/>
                <c:pt idx="0">
                  <c:v>I mindre grad</c:v>
                </c:pt>
              </c:strCache>
            </c:strRef>
          </c:tx>
          <c:spPr>
            <a:solidFill>
              <a:srgbClr val="173861"/>
            </a:solidFill>
            <a:ln>
              <a:noFill/>
            </a:ln>
            <a:effectLst>
              <a:outerShdw blurRad="50800" dist="38100" dir="2700000" algn="tl" rotWithShape="0">
                <a:prstClr val="black">
                  <a:alpha val="40000"/>
                </a:prstClr>
              </a:outerShdw>
            </a:effectLst>
          </c:spPr>
          <c:invertIfNegative val="0"/>
          <c:dLbls>
            <c:dLbl>
              <c:idx val="0"/>
              <c:layout>
                <c:manualLayout>
                  <c:x val="4.5637035821416583E-3"/>
                  <c:y val="-2.16471467356102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DB3-436B-98A5-E281A3CAFA51}"/>
                </c:ext>
              </c:extLst>
            </c:dLbl>
            <c:dLbl>
              <c:idx val="1"/>
              <c:layout>
                <c:manualLayout>
                  <c:x val="0"/>
                  <c:y val="-5.19804241613520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DB3-436B-98A5-E281A3CAFA51}"/>
                </c:ext>
              </c:extLst>
            </c:dLbl>
            <c:dLbl>
              <c:idx val="2"/>
              <c:layout>
                <c:manualLayout>
                  <c:x val="8.292498401354311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2E-45A1-BCB9-AA5DB74F09BB}"/>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4'!$D$4:$D$8</c:f>
              <c:strCache>
                <c:ptCount val="5"/>
                <c:pt idx="0">
                  <c:v>Skolebestyrelsen</c:v>
                </c:pt>
                <c:pt idx="1">
                  <c:v>Skoleledelsen</c:v>
                </c:pt>
                <c:pt idx="2">
                  <c:v>Lærere og pædagoger</c:v>
                </c:pt>
                <c:pt idx="3">
                  <c:v>Elever uden for skolebestyrelsen</c:v>
                </c:pt>
                <c:pt idx="4">
                  <c:v>Forældre uden for skolebestyrelsen</c:v>
                </c:pt>
              </c:strCache>
            </c:strRef>
          </c:cat>
          <c:val>
            <c:numRef>
              <c:f>'Spg 4'!$G$4:$G$8</c:f>
              <c:numCache>
                <c:formatCode>0.0%</c:formatCode>
                <c:ptCount val="5"/>
                <c:pt idx="0">
                  <c:v>0.30569948186528495</c:v>
                </c:pt>
                <c:pt idx="1">
                  <c:v>0</c:v>
                </c:pt>
                <c:pt idx="2">
                  <c:v>0.12953367875647667</c:v>
                </c:pt>
                <c:pt idx="3">
                  <c:v>0.25906735751295334</c:v>
                </c:pt>
                <c:pt idx="4">
                  <c:v>8.8082901554404139E-2</c:v>
                </c:pt>
              </c:numCache>
            </c:numRef>
          </c:val>
          <c:extLst>
            <c:ext xmlns:c16="http://schemas.microsoft.com/office/drawing/2014/chart" uri="{C3380CC4-5D6E-409C-BE32-E72D297353CC}">
              <c16:uniqueId val="{00000005-4DB3-436B-98A5-E281A3CAFA51}"/>
            </c:ext>
          </c:extLst>
        </c:ser>
        <c:ser>
          <c:idx val="3"/>
          <c:order val="3"/>
          <c:tx>
            <c:strRef>
              <c:f>'Spg 4'!$H$3</c:f>
              <c:strCache>
                <c:ptCount val="1"/>
                <c:pt idx="0">
                  <c:v>Slet ikke</c:v>
                </c:pt>
              </c:strCache>
            </c:strRef>
          </c:tx>
          <c:spPr>
            <a:solidFill>
              <a:srgbClr val="AF9A59"/>
            </a:solidFill>
            <a:ln>
              <a:noFill/>
            </a:ln>
            <a:effectLst>
              <a:outerShdw blurRad="50800" dist="38100" dir="2700000" algn="tl" rotWithShape="0">
                <a:prstClr val="black">
                  <a:alpha val="40000"/>
                </a:prstClr>
              </a:outerShdw>
            </a:effectLst>
          </c:spPr>
          <c:invertIfNegative val="0"/>
          <c:dLbls>
            <c:dLbl>
              <c:idx val="0"/>
              <c:layout>
                <c:manualLayout>
                  <c:x val="6.8454066423082787E-3"/>
                  <c:y val="1.302931596091213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DB3-436B-98A5-E281A3CAFA51}"/>
                </c:ext>
              </c:extLst>
            </c:dLbl>
            <c:dLbl>
              <c:idx val="1"/>
              <c:layout>
                <c:manualLayout>
                  <c:x val="0"/>
                  <c:y val="8.658858694244028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2E-45A1-BCB9-AA5DB74F09BB}"/>
                </c:ext>
              </c:extLst>
            </c:dLbl>
            <c:dLbl>
              <c:idx val="2"/>
              <c:layout>
                <c:manualLayout>
                  <c:x val="2.7739251040221915E-3"/>
                  <c:y val="4.34310532030393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DB3-436B-98A5-E281A3CAFA51}"/>
                </c:ext>
              </c:extLst>
            </c:dLbl>
            <c:dLbl>
              <c:idx val="3"/>
              <c:layout>
                <c:manualLayout>
                  <c:x val="1.1095700416088766E-2"/>
                  <c:y val="-7.962267773093937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DB3-436B-98A5-E281A3CAFA5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4'!$D$4:$D$8</c:f>
              <c:strCache>
                <c:ptCount val="5"/>
                <c:pt idx="0">
                  <c:v>Skolebestyrelsen</c:v>
                </c:pt>
                <c:pt idx="1">
                  <c:v>Skoleledelsen</c:v>
                </c:pt>
                <c:pt idx="2">
                  <c:v>Lærere og pædagoger</c:v>
                </c:pt>
                <c:pt idx="3">
                  <c:v>Elever uden for skolebestyrelsen</c:v>
                </c:pt>
                <c:pt idx="4">
                  <c:v>Forældre uden for skolebestyrelsen</c:v>
                </c:pt>
              </c:strCache>
            </c:strRef>
          </c:cat>
          <c:val>
            <c:numRef>
              <c:f>'Spg 4'!$H$4:$H$8</c:f>
              <c:numCache>
                <c:formatCode>0.0%</c:formatCode>
                <c:ptCount val="5"/>
                <c:pt idx="0">
                  <c:v>0.20725388601036268</c:v>
                </c:pt>
                <c:pt idx="1">
                  <c:v>0</c:v>
                </c:pt>
                <c:pt idx="2">
                  <c:v>2.5906735751295335E-2</c:v>
                </c:pt>
                <c:pt idx="3">
                  <c:v>0.15544041450777202</c:v>
                </c:pt>
                <c:pt idx="4">
                  <c:v>0.82901554404145072</c:v>
                </c:pt>
              </c:numCache>
            </c:numRef>
          </c:val>
          <c:extLst>
            <c:ext xmlns:c16="http://schemas.microsoft.com/office/drawing/2014/chart" uri="{C3380CC4-5D6E-409C-BE32-E72D297353CC}">
              <c16:uniqueId val="{00000007-4DB3-436B-98A5-E281A3CAFA51}"/>
            </c:ext>
          </c:extLst>
        </c:ser>
        <c:ser>
          <c:idx val="4"/>
          <c:order val="4"/>
          <c:tx>
            <c:strRef>
              <c:f>'Spg 4'!$I$3</c:f>
              <c:strCache>
                <c:ptCount val="1"/>
                <c:pt idx="0">
                  <c:v>Ved ikke</c:v>
                </c:pt>
              </c:strCache>
            </c:strRef>
          </c:tx>
          <c:spPr>
            <a:solidFill>
              <a:srgbClr val="F7E1B8"/>
            </a:solidFill>
            <a:ln>
              <a:noFill/>
            </a:ln>
            <a:effectLst>
              <a:outerShdw blurRad="50800" dist="38100" dir="2700000" algn="tl" rotWithShape="0">
                <a:prstClr val="black">
                  <a:alpha val="40000"/>
                </a:prstClr>
              </a:outerShdw>
            </a:effectLst>
          </c:spPr>
          <c:invertIfNegative val="0"/>
          <c:dLbls>
            <c:dLbl>
              <c:idx val="0"/>
              <c:layout>
                <c:manualLayout>
                  <c:x val="5.54785020804438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DB3-436B-98A5-E281A3CAFA51}"/>
                </c:ext>
              </c:extLst>
            </c:dLbl>
            <c:dLbl>
              <c:idx val="1"/>
              <c:layout>
                <c:manualLayout>
                  <c:x val="2.2818022141027593E-3"/>
                  <c:y val="-8.68621064060803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DB3-436B-98A5-E281A3CAFA51}"/>
                </c:ext>
              </c:extLst>
            </c:dLbl>
            <c:dLbl>
              <c:idx val="2"/>
              <c:layout>
                <c:manualLayout>
                  <c:x val="0"/>
                  <c:y val="-1.7372421281216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DB3-436B-98A5-E281A3CAFA51}"/>
                </c:ext>
              </c:extLst>
            </c:dLbl>
            <c:dLbl>
              <c:idx val="3"/>
              <c:layout>
                <c:manualLayout>
                  <c:x val="5.5478502080443829E-3"/>
                  <c:y val="7.962267773093937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DB3-436B-98A5-E281A3CAFA5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4'!$D$4:$D$8</c:f>
              <c:strCache>
                <c:ptCount val="5"/>
                <c:pt idx="0">
                  <c:v>Skolebestyrelsen</c:v>
                </c:pt>
                <c:pt idx="1">
                  <c:v>Skoleledelsen</c:v>
                </c:pt>
                <c:pt idx="2">
                  <c:v>Lærere og pædagoger</c:v>
                </c:pt>
                <c:pt idx="3">
                  <c:v>Elever uden for skolebestyrelsen</c:v>
                </c:pt>
                <c:pt idx="4">
                  <c:v>Forældre uden for skolebestyrelsen</c:v>
                </c:pt>
              </c:strCache>
            </c:strRef>
          </c:cat>
          <c:val>
            <c:numRef>
              <c:f>'Spg 4'!$I$4:$I$8</c:f>
              <c:numCache>
                <c:formatCode>0.0%</c:formatCode>
                <c:ptCount val="5"/>
                <c:pt idx="0">
                  <c:v>5.6994818652849742E-2</c:v>
                </c:pt>
                <c:pt idx="1">
                  <c:v>2.5906735751295335E-2</c:v>
                </c:pt>
                <c:pt idx="2">
                  <c:v>4.145077720207254E-2</c:v>
                </c:pt>
                <c:pt idx="3">
                  <c:v>7.2538860103626937E-2</c:v>
                </c:pt>
                <c:pt idx="4">
                  <c:v>7.7720207253886009E-2</c:v>
                </c:pt>
              </c:numCache>
            </c:numRef>
          </c:val>
          <c:extLst>
            <c:ext xmlns:c16="http://schemas.microsoft.com/office/drawing/2014/chart" uri="{C3380CC4-5D6E-409C-BE32-E72D297353CC}">
              <c16:uniqueId val="{0000000A-4DB3-436B-98A5-E281A3CAFA51}"/>
            </c:ext>
          </c:extLst>
        </c:ser>
        <c:dLbls>
          <c:dLblPos val="outEnd"/>
          <c:showLegendKey val="0"/>
          <c:showVal val="1"/>
          <c:showCatName val="0"/>
          <c:showSerName val="0"/>
          <c:showPercent val="0"/>
          <c:showBubbleSize val="0"/>
        </c:dLbls>
        <c:gapWidth val="100"/>
        <c:overlap val="-27"/>
        <c:axId val="1070357104"/>
        <c:axId val="1925121552"/>
      </c:barChart>
      <c:catAx>
        <c:axId val="10703571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925121552"/>
        <c:crosses val="autoZero"/>
        <c:auto val="1"/>
        <c:lblAlgn val="ctr"/>
        <c:lblOffset val="100"/>
        <c:noMultiLvlLbl val="0"/>
      </c:catAx>
      <c:valAx>
        <c:axId val="1925121552"/>
        <c:scaling>
          <c:orientation val="minMax"/>
        </c:scaling>
        <c:delete val="1"/>
        <c:axPos val="l"/>
        <c:numFmt formatCode="0.0%" sourceLinked="1"/>
        <c:majorTickMark val="none"/>
        <c:minorTickMark val="none"/>
        <c:tickLblPos val="nextTo"/>
        <c:crossAx val="107035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6!Pivottabel28</c:name>
    <c:fmtId val="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I undervisningsmiljøloven står der, at man skal reagere ved mobning 'eller lignende'.</a:t>
            </a:r>
            <a:r>
              <a:rPr lang="en-US" b="1" baseline="0"/>
              <a:t> Har I beskrevet i skolens antimobbestrategi, hvordan I forstår 'eller lignende'?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a:noFill/>
          </a:ln>
          <a:effectLst/>
        </c:spPr>
      </c:pivotFmt>
      <c:pivotFmt>
        <c:idx val="6"/>
        <c:spPr>
          <a:solidFill>
            <a:srgbClr val="8D1733"/>
          </a:solidFill>
          <a:ln>
            <a:noFill/>
          </a:ln>
          <a:effectLst/>
        </c:spPr>
      </c:pivotFmt>
      <c:pivotFmt>
        <c:idx val="7"/>
        <c:spPr>
          <a:solidFill>
            <a:srgbClr val="173861"/>
          </a:solidFill>
          <a:ln>
            <a:noFill/>
          </a:ln>
          <a:effectLst/>
        </c:spPr>
      </c:pivotFmt>
      <c:pivotFmt>
        <c:idx val="8"/>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AECEE"/>
          </a:solidFill>
          <a:ln>
            <a:noFill/>
          </a:ln>
          <a:effectLst>
            <a:outerShdw blurRad="50800" dist="38100" dir="2700000" algn="tl" rotWithShape="0">
              <a:prstClr val="black">
                <a:alpha val="40000"/>
              </a:prstClr>
            </a:outerShdw>
          </a:effectLst>
        </c:spPr>
      </c:pivotFmt>
      <c:pivotFmt>
        <c:idx val="10"/>
        <c:spPr>
          <a:solidFill>
            <a:srgbClr val="8D1733"/>
          </a:solidFill>
          <a:ln>
            <a:noFill/>
          </a:ln>
          <a:effectLst>
            <a:outerShdw blurRad="50800" dist="38100" dir="2700000" algn="tl" rotWithShape="0">
              <a:prstClr val="black">
                <a:alpha val="40000"/>
              </a:prstClr>
            </a:outerShdw>
          </a:effectLst>
        </c:spPr>
      </c:pivotFmt>
      <c:pivotFmt>
        <c:idx val="11"/>
        <c:spPr>
          <a:solidFill>
            <a:srgbClr val="173861"/>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6'!$B$3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DAC3-40BA-9CFF-95572982D992}"/>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DAC3-40BA-9CFF-95572982D992}"/>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DAC3-40BA-9CFF-95572982D99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6'!$A$4:$A$7</c:f>
              <c:strCache>
                <c:ptCount val="3"/>
                <c:pt idx="0">
                  <c:v>Ja</c:v>
                </c:pt>
                <c:pt idx="1">
                  <c:v>Nej</c:v>
                </c:pt>
                <c:pt idx="2">
                  <c:v>Ved ikke</c:v>
                </c:pt>
              </c:strCache>
            </c:strRef>
          </c:cat>
          <c:val>
            <c:numRef>
              <c:f>'Spg 6'!$B$4:$B$7</c:f>
              <c:numCache>
                <c:formatCode>0.0%</c:formatCode>
                <c:ptCount val="3"/>
                <c:pt idx="0">
                  <c:v>0.5736842105263158</c:v>
                </c:pt>
                <c:pt idx="1">
                  <c:v>0.33684210526315789</c:v>
                </c:pt>
                <c:pt idx="2">
                  <c:v>8.9473684210526316E-2</c:v>
                </c:pt>
              </c:numCache>
            </c:numRef>
          </c:val>
          <c:extLst>
            <c:ext xmlns:c16="http://schemas.microsoft.com/office/drawing/2014/chart" uri="{C3380CC4-5D6E-409C-BE32-E72D297353CC}">
              <c16:uniqueId val="{00000006-DAC3-40BA-9CFF-95572982D992}"/>
            </c:ext>
          </c:extLst>
        </c:ser>
        <c:dLbls>
          <c:dLblPos val="outEnd"/>
          <c:showLegendKey val="0"/>
          <c:showVal val="1"/>
          <c:showCatName val="0"/>
          <c:showSerName val="0"/>
          <c:showPercent val="0"/>
          <c:showBubbleSize val="0"/>
        </c:dLbls>
        <c:gapWidth val="219"/>
        <c:overlap val="-27"/>
        <c:axId val="702589616"/>
        <c:axId val="1893251504"/>
      </c:barChart>
      <c:catAx>
        <c:axId val="702589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93251504"/>
        <c:crosses val="autoZero"/>
        <c:auto val="1"/>
        <c:lblAlgn val="ctr"/>
        <c:lblOffset val="100"/>
        <c:noMultiLvlLbl val="0"/>
      </c:catAx>
      <c:valAx>
        <c:axId val="1893251504"/>
        <c:scaling>
          <c:orientation val="minMax"/>
          <c:max val="1"/>
        </c:scaling>
        <c:delete val="1"/>
        <c:axPos val="l"/>
        <c:numFmt formatCode="0.0%" sourceLinked="1"/>
        <c:majorTickMark val="none"/>
        <c:minorTickMark val="none"/>
        <c:tickLblPos val="nextTo"/>
        <c:crossAx val="7025896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I hvilken grad er følgende parter blevet inddraget i udarbejdelsen af jeres antimobbestrategi?</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4'!$E$3</c:f>
              <c:strCache>
                <c:ptCount val="1"/>
                <c:pt idx="0">
                  <c:v>I høj grad</c:v>
                </c:pt>
              </c:strCache>
            </c:strRef>
          </c:tx>
          <c:spPr>
            <a:solidFill>
              <a:srgbClr val="DAECEE"/>
            </a:solidFill>
            <a:ln>
              <a:noFill/>
            </a:ln>
            <a:effectLst/>
          </c:spPr>
          <c:invertIfNegative val="0"/>
          <c:dLbls>
            <c:dLbl>
              <c:idx val="0"/>
              <c:layout>
                <c:manualLayout>
                  <c:x val="-2.281802214102759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504-4513-B382-59707685A49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4'!$D$4:$D$8</c:f>
              <c:strCache>
                <c:ptCount val="5"/>
                <c:pt idx="0">
                  <c:v>Skolebestyrelsen</c:v>
                </c:pt>
                <c:pt idx="1">
                  <c:v>Skoleledelsen</c:v>
                </c:pt>
                <c:pt idx="2">
                  <c:v>Lærere og pædagoger</c:v>
                </c:pt>
                <c:pt idx="3">
                  <c:v>Elever uden for skolebestyrelsen</c:v>
                </c:pt>
                <c:pt idx="4">
                  <c:v>Forældre uden for skolebestyrelsen</c:v>
                </c:pt>
              </c:strCache>
            </c:strRef>
          </c:cat>
          <c:val>
            <c:numRef>
              <c:f>'Spg 4'!$E$4:$E$8</c:f>
              <c:numCache>
                <c:formatCode>0.0%</c:formatCode>
                <c:ptCount val="5"/>
                <c:pt idx="0">
                  <c:v>0.17616580310880828</c:v>
                </c:pt>
                <c:pt idx="1">
                  <c:v>0.92746113989637302</c:v>
                </c:pt>
                <c:pt idx="2">
                  <c:v>0.47150259067357514</c:v>
                </c:pt>
                <c:pt idx="3">
                  <c:v>0.23834196891191708</c:v>
                </c:pt>
                <c:pt idx="4">
                  <c:v>0</c:v>
                </c:pt>
              </c:numCache>
            </c:numRef>
          </c:val>
          <c:extLst>
            <c:ext xmlns:c16="http://schemas.microsoft.com/office/drawing/2014/chart" uri="{C3380CC4-5D6E-409C-BE32-E72D297353CC}">
              <c16:uniqueId val="{00000000-C504-4513-B382-59707685A495}"/>
            </c:ext>
          </c:extLst>
        </c:ser>
        <c:ser>
          <c:idx val="1"/>
          <c:order val="1"/>
          <c:tx>
            <c:strRef>
              <c:f>'Spg 4'!$F$3</c:f>
              <c:strCache>
                <c:ptCount val="1"/>
                <c:pt idx="0">
                  <c:v>I nogen grad</c:v>
                </c:pt>
              </c:strCache>
            </c:strRef>
          </c:tx>
          <c:spPr>
            <a:solidFill>
              <a:srgbClr val="8D1733"/>
            </a:solidFill>
            <a:ln>
              <a:noFill/>
            </a:ln>
            <a:effectLst/>
          </c:spPr>
          <c:invertIfNegative val="0"/>
          <c:dLbls>
            <c:dLbl>
              <c:idx val="3"/>
              <c:layout>
                <c:manualLayout>
                  <c:x val="0"/>
                  <c:y val="-3.908794788273615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504-4513-B382-59707685A49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4'!$D$4:$D$8</c:f>
              <c:strCache>
                <c:ptCount val="5"/>
                <c:pt idx="0">
                  <c:v>Skolebestyrelsen</c:v>
                </c:pt>
                <c:pt idx="1">
                  <c:v>Skoleledelsen</c:v>
                </c:pt>
                <c:pt idx="2">
                  <c:v>Lærere og pædagoger</c:v>
                </c:pt>
                <c:pt idx="3">
                  <c:v>Elever uden for skolebestyrelsen</c:v>
                </c:pt>
                <c:pt idx="4">
                  <c:v>Forældre uden for skolebestyrelsen</c:v>
                </c:pt>
              </c:strCache>
            </c:strRef>
          </c:cat>
          <c:val>
            <c:numRef>
              <c:f>'Spg 4'!$F$4:$F$8</c:f>
              <c:numCache>
                <c:formatCode>0.0%</c:formatCode>
                <c:ptCount val="5"/>
                <c:pt idx="0">
                  <c:v>0.25388601036269431</c:v>
                </c:pt>
                <c:pt idx="1">
                  <c:v>4.6632124352331605E-2</c:v>
                </c:pt>
                <c:pt idx="2">
                  <c:v>0.33160621761658032</c:v>
                </c:pt>
                <c:pt idx="3">
                  <c:v>0.27461139896373055</c:v>
                </c:pt>
                <c:pt idx="4">
                  <c:v>5.1813471502590676E-3</c:v>
                </c:pt>
              </c:numCache>
            </c:numRef>
          </c:val>
          <c:extLst>
            <c:ext xmlns:c16="http://schemas.microsoft.com/office/drawing/2014/chart" uri="{C3380CC4-5D6E-409C-BE32-E72D297353CC}">
              <c16:uniqueId val="{00000001-C504-4513-B382-59707685A495}"/>
            </c:ext>
          </c:extLst>
        </c:ser>
        <c:ser>
          <c:idx val="2"/>
          <c:order val="2"/>
          <c:tx>
            <c:strRef>
              <c:f>'Spg 4'!$G$3</c:f>
              <c:strCache>
                <c:ptCount val="1"/>
                <c:pt idx="0">
                  <c:v>I mindre grad</c:v>
                </c:pt>
              </c:strCache>
            </c:strRef>
          </c:tx>
          <c:spPr>
            <a:solidFill>
              <a:srgbClr val="173861"/>
            </a:solidFill>
            <a:ln>
              <a:noFill/>
            </a:ln>
            <a:effectLst/>
          </c:spPr>
          <c:invertIfNegative val="0"/>
          <c:dLbls>
            <c:dLbl>
              <c:idx val="0"/>
              <c:layout>
                <c:manualLayout>
                  <c:x val="4.5636044282055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504-4513-B382-59707685A49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4'!$D$4:$D$8</c:f>
              <c:strCache>
                <c:ptCount val="5"/>
                <c:pt idx="0">
                  <c:v>Skolebestyrelsen</c:v>
                </c:pt>
                <c:pt idx="1">
                  <c:v>Skoleledelsen</c:v>
                </c:pt>
                <c:pt idx="2">
                  <c:v>Lærere og pædagoger</c:v>
                </c:pt>
                <c:pt idx="3">
                  <c:v>Elever uden for skolebestyrelsen</c:v>
                </c:pt>
                <c:pt idx="4">
                  <c:v>Forældre uden for skolebestyrelsen</c:v>
                </c:pt>
              </c:strCache>
            </c:strRef>
          </c:cat>
          <c:val>
            <c:numRef>
              <c:f>'Spg 4'!$G$4:$G$8</c:f>
              <c:numCache>
                <c:formatCode>0.0%</c:formatCode>
                <c:ptCount val="5"/>
                <c:pt idx="0">
                  <c:v>0.30569948186528495</c:v>
                </c:pt>
                <c:pt idx="1">
                  <c:v>0</c:v>
                </c:pt>
                <c:pt idx="2">
                  <c:v>0.12953367875647667</c:v>
                </c:pt>
                <c:pt idx="3">
                  <c:v>0.25906735751295334</c:v>
                </c:pt>
                <c:pt idx="4">
                  <c:v>8.8082901554404139E-2</c:v>
                </c:pt>
              </c:numCache>
            </c:numRef>
          </c:val>
          <c:extLst>
            <c:ext xmlns:c16="http://schemas.microsoft.com/office/drawing/2014/chart" uri="{C3380CC4-5D6E-409C-BE32-E72D297353CC}">
              <c16:uniqueId val="{00000002-C504-4513-B382-59707685A495}"/>
            </c:ext>
          </c:extLst>
        </c:ser>
        <c:ser>
          <c:idx val="3"/>
          <c:order val="3"/>
          <c:tx>
            <c:strRef>
              <c:f>'Spg 4'!$H$3</c:f>
              <c:strCache>
                <c:ptCount val="1"/>
                <c:pt idx="0">
                  <c:v>Slet ikke</c:v>
                </c:pt>
              </c:strCache>
            </c:strRef>
          </c:tx>
          <c:spPr>
            <a:solidFill>
              <a:srgbClr val="AF9A59"/>
            </a:solidFill>
            <a:ln>
              <a:noFill/>
            </a:ln>
            <a:effectLst/>
          </c:spPr>
          <c:invertIfNegative val="0"/>
          <c:dLbls>
            <c:dLbl>
              <c:idx val="0"/>
              <c:layout>
                <c:manualLayout>
                  <c:x val="6.8454066423082787E-3"/>
                  <c:y val="1.302931596091213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504-4513-B382-59707685A49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4'!$D$4:$D$8</c:f>
              <c:strCache>
                <c:ptCount val="5"/>
                <c:pt idx="0">
                  <c:v>Skolebestyrelsen</c:v>
                </c:pt>
                <c:pt idx="1">
                  <c:v>Skoleledelsen</c:v>
                </c:pt>
                <c:pt idx="2">
                  <c:v>Lærere og pædagoger</c:v>
                </c:pt>
                <c:pt idx="3">
                  <c:v>Elever uden for skolebestyrelsen</c:v>
                </c:pt>
                <c:pt idx="4">
                  <c:v>Forældre uden for skolebestyrelsen</c:v>
                </c:pt>
              </c:strCache>
            </c:strRef>
          </c:cat>
          <c:val>
            <c:numRef>
              <c:f>'Spg 4'!$H$4:$H$8</c:f>
              <c:numCache>
                <c:formatCode>0.0%</c:formatCode>
                <c:ptCount val="5"/>
                <c:pt idx="0">
                  <c:v>0.20725388601036268</c:v>
                </c:pt>
                <c:pt idx="1">
                  <c:v>0</c:v>
                </c:pt>
                <c:pt idx="2">
                  <c:v>2.5906735751295335E-2</c:v>
                </c:pt>
                <c:pt idx="3">
                  <c:v>0.15544041450777202</c:v>
                </c:pt>
                <c:pt idx="4">
                  <c:v>0.82901554404145072</c:v>
                </c:pt>
              </c:numCache>
            </c:numRef>
          </c:val>
          <c:extLst>
            <c:ext xmlns:c16="http://schemas.microsoft.com/office/drawing/2014/chart" uri="{C3380CC4-5D6E-409C-BE32-E72D297353CC}">
              <c16:uniqueId val="{00000003-C504-4513-B382-59707685A495}"/>
            </c:ext>
          </c:extLst>
        </c:ser>
        <c:ser>
          <c:idx val="4"/>
          <c:order val="4"/>
          <c:tx>
            <c:strRef>
              <c:f>'Spg 4'!$I$3</c:f>
              <c:strCache>
                <c:ptCount val="1"/>
                <c:pt idx="0">
                  <c:v>Ved ikke</c:v>
                </c:pt>
              </c:strCache>
            </c:strRef>
          </c:tx>
          <c:spPr>
            <a:solidFill>
              <a:srgbClr val="F7E1B8"/>
            </a:solidFill>
            <a:ln>
              <a:noFill/>
            </a:ln>
            <a:effectLst/>
          </c:spPr>
          <c:invertIfNegative val="0"/>
          <c:dLbls>
            <c:dLbl>
              <c:idx val="1"/>
              <c:layout>
                <c:manualLayout>
                  <c:x val="2.2818022141027593E-3"/>
                  <c:y val="-8.68621064060803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504-4513-B382-59707685A495}"/>
                </c:ext>
              </c:extLst>
            </c:dLbl>
            <c:dLbl>
              <c:idx val="2"/>
              <c:layout>
                <c:manualLayout>
                  <c:x val="0"/>
                  <c:y val="-1.7372421281216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504-4513-B382-59707685A49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4'!$D$4:$D$8</c:f>
              <c:strCache>
                <c:ptCount val="5"/>
                <c:pt idx="0">
                  <c:v>Skolebestyrelsen</c:v>
                </c:pt>
                <c:pt idx="1">
                  <c:v>Skoleledelsen</c:v>
                </c:pt>
                <c:pt idx="2">
                  <c:v>Lærere og pædagoger</c:v>
                </c:pt>
                <c:pt idx="3">
                  <c:v>Elever uden for skolebestyrelsen</c:v>
                </c:pt>
                <c:pt idx="4">
                  <c:v>Forældre uden for skolebestyrelsen</c:v>
                </c:pt>
              </c:strCache>
            </c:strRef>
          </c:cat>
          <c:val>
            <c:numRef>
              <c:f>'Spg 4'!$I$4:$I$8</c:f>
              <c:numCache>
                <c:formatCode>0.0%</c:formatCode>
                <c:ptCount val="5"/>
                <c:pt idx="0">
                  <c:v>5.6994818652849742E-2</c:v>
                </c:pt>
                <c:pt idx="1">
                  <c:v>2.5906735751295335E-2</c:v>
                </c:pt>
                <c:pt idx="2">
                  <c:v>4.145077720207254E-2</c:v>
                </c:pt>
                <c:pt idx="3">
                  <c:v>7.2538860103626937E-2</c:v>
                </c:pt>
                <c:pt idx="4">
                  <c:v>7.7720207253886009E-2</c:v>
                </c:pt>
              </c:numCache>
            </c:numRef>
          </c:val>
          <c:extLst>
            <c:ext xmlns:c16="http://schemas.microsoft.com/office/drawing/2014/chart" uri="{C3380CC4-5D6E-409C-BE32-E72D297353CC}">
              <c16:uniqueId val="{00000004-C504-4513-B382-59707685A495}"/>
            </c:ext>
          </c:extLst>
        </c:ser>
        <c:dLbls>
          <c:dLblPos val="outEnd"/>
          <c:showLegendKey val="0"/>
          <c:showVal val="1"/>
          <c:showCatName val="0"/>
          <c:showSerName val="0"/>
          <c:showPercent val="0"/>
          <c:showBubbleSize val="0"/>
        </c:dLbls>
        <c:gapWidth val="100"/>
        <c:overlap val="-27"/>
        <c:axId val="1070357104"/>
        <c:axId val="1925121552"/>
      </c:barChart>
      <c:catAx>
        <c:axId val="10703571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925121552"/>
        <c:crosses val="autoZero"/>
        <c:auto val="1"/>
        <c:lblAlgn val="ctr"/>
        <c:lblOffset val="100"/>
        <c:noMultiLvlLbl val="0"/>
      </c:catAx>
      <c:valAx>
        <c:axId val="1925121552"/>
        <c:scaling>
          <c:orientation val="minMax"/>
        </c:scaling>
        <c:delete val="1"/>
        <c:axPos val="l"/>
        <c:numFmt formatCode="0.0%" sourceLinked="1"/>
        <c:majorTickMark val="none"/>
        <c:minorTickMark val="none"/>
        <c:tickLblPos val="nextTo"/>
        <c:crossAx val="107035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Indeholder antimobbestrategien </a:t>
            </a:r>
            <a:r>
              <a:rPr lang="en-US" b="1" baseline="0"/>
              <a:t>følgende..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7'!$E$3</c:f>
              <c:strCache>
                <c:ptCount val="1"/>
                <c:pt idx="0">
                  <c:v>procent</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7'!$D$4:$D$9</c:f>
              <c:strCache>
                <c:ptCount val="6"/>
                <c:pt idx="0">
                  <c:v>En beskrivelse af at skolen skal lave en handlingsplan</c:v>
                </c:pt>
                <c:pt idx="1">
                  <c:v>En beskrivelse af, at handlingsplanen skal laves inden for 10 arbejdsdage efter, at mobningen er konstateret</c:v>
                </c:pt>
                <c:pt idx="2">
                  <c:v>En beskrivelse af, at skolen ved behov skal iværksætte midlertidige indsatser til handlingslanen er sat i værk</c:v>
                </c:pt>
                <c:pt idx="3">
                  <c:v>En beskrivelse af, at berørte parter (elever og forældre) skal informeres om de midlertidige indsatser</c:v>
                </c:pt>
                <c:pt idx="4">
                  <c:v>En beskrivelse af, at de berørte parter (elever og forældre), skal informeres om indholdet i handlingslanen</c:v>
                </c:pt>
                <c:pt idx="5">
                  <c:v>Ingen af ovenstående</c:v>
                </c:pt>
              </c:strCache>
            </c:strRef>
          </c:cat>
          <c:val>
            <c:numRef>
              <c:f>'Spg 7'!$E$4:$E$9</c:f>
              <c:numCache>
                <c:formatCode>0.0%</c:formatCode>
                <c:ptCount val="6"/>
                <c:pt idx="0">
                  <c:v>0.78333333333333333</c:v>
                </c:pt>
                <c:pt idx="1">
                  <c:v>0.47222222222222221</c:v>
                </c:pt>
                <c:pt idx="2">
                  <c:v>0.57777777777777772</c:v>
                </c:pt>
                <c:pt idx="3">
                  <c:v>0.5444444444444444</c:v>
                </c:pt>
                <c:pt idx="4">
                  <c:v>0.5444444444444444</c:v>
                </c:pt>
                <c:pt idx="5">
                  <c:v>9.4444444444444442E-2</c:v>
                </c:pt>
              </c:numCache>
            </c:numRef>
          </c:val>
          <c:extLst>
            <c:ext xmlns:c16="http://schemas.microsoft.com/office/drawing/2014/chart" uri="{C3380CC4-5D6E-409C-BE32-E72D297353CC}">
              <c16:uniqueId val="{00000000-A573-4A4E-B7D4-E3075E1EE910}"/>
            </c:ext>
          </c:extLst>
        </c:ser>
        <c:dLbls>
          <c:dLblPos val="outEnd"/>
          <c:showLegendKey val="0"/>
          <c:showVal val="1"/>
          <c:showCatName val="0"/>
          <c:showSerName val="0"/>
          <c:showPercent val="0"/>
          <c:showBubbleSize val="0"/>
        </c:dLbls>
        <c:gapWidth val="219"/>
        <c:overlap val="-27"/>
        <c:axId val="2022470080"/>
        <c:axId val="772085728"/>
      </c:barChart>
      <c:catAx>
        <c:axId val="2022470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72085728"/>
        <c:crosses val="autoZero"/>
        <c:auto val="1"/>
        <c:lblAlgn val="ctr"/>
        <c:lblOffset val="100"/>
        <c:noMultiLvlLbl val="0"/>
      </c:catAx>
      <c:valAx>
        <c:axId val="772085728"/>
        <c:scaling>
          <c:orientation val="minMax"/>
          <c:max val="1"/>
        </c:scaling>
        <c:delete val="1"/>
        <c:axPos val="l"/>
        <c:numFmt formatCode="0.0%" sourceLinked="1"/>
        <c:majorTickMark val="none"/>
        <c:minorTickMark val="none"/>
        <c:tickLblPos val="nextTo"/>
        <c:crossAx val="20224700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8!Pivottabel12</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af følgende udsagn passer bedst på skolens forståelse af mobning?</a:t>
            </a:r>
          </a:p>
        </c:rich>
      </c:tx>
      <c:layout>
        <c:manualLayout>
          <c:xMode val="edge"/>
          <c:yMode val="edge"/>
          <c:x val="0.15422222222222226"/>
          <c:y val="3.351103537345254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DAECEE"/>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8'!$B$3</c:f>
              <c:strCache>
                <c:ptCount val="1"/>
                <c:pt idx="0">
                  <c:v>Total</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8'!$A$4:$A$10</c:f>
              <c:strCache>
                <c:ptCount val="6"/>
                <c:pt idx="0">
                  <c:v>Dynamikken i klassen og elevernes personlighed har en lige stor betydning for, hvorvidt der er mobning i en klasse</c:v>
                </c:pt>
                <c:pt idx="1">
                  <c:v>Mobning opstår i høj grad på grund af elevernes personlighed og familieforhold, men gruppedynamikkerne i klassen spiller også en rolle</c:v>
                </c:pt>
                <c:pt idx="2">
                  <c:v>Mobning opstår i høj grad på grund af usikre gruppedynamikker, men elevernes personlighed og familieforhold spiller også en rolle</c:v>
                </c:pt>
                <c:pt idx="3">
                  <c:v>Mobning opstår på grund af elevernes personlighed og familieforhold</c:v>
                </c:pt>
                <c:pt idx="4">
                  <c:v>Mobning opstår på grund af usikre gruppedynamikker i klassen</c:v>
                </c:pt>
                <c:pt idx="5">
                  <c:v>Ved ikke</c:v>
                </c:pt>
              </c:strCache>
            </c:strRef>
          </c:cat>
          <c:val>
            <c:numRef>
              <c:f>'Spg 8'!$B$4:$B$10</c:f>
              <c:numCache>
                <c:formatCode>0.0%</c:formatCode>
                <c:ptCount val="6"/>
                <c:pt idx="0">
                  <c:v>0.12376237623762376</c:v>
                </c:pt>
                <c:pt idx="1">
                  <c:v>5.4455445544554455E-2</c:v>
                </c:pt>
                <c:pt idx="2">
                  <c:v>0.29207920792079206</c:v>
                </c:pt>
                <c:pt idx="3">
                  <c:v>4.9504950495049506E-3</c:v>
                </c:pt>
                <c:pt idx="4">
                  <c:v>0.31188118811881188</c:v>
                </c:pt>
                <c:pt idx="5">
                  <c:v>0.21287128712871287</c:v>
                </c:pt>
              </c:numCache>
            </c:numRef>
          </c:val>
          <c:extLst>
            <c:ext xmlns:c16="http://schemas.microsoft.com/office/drawing/2014/chart" uri="{C3380CC4-5D6E-409C-BE32-E72D297353CC}">
              <c16:uniqueId val="{00000000-39F6-4414-B47A-32C1843635C7}"/>
            </c:ext>
          </c:extLst>
        </c:ser>
        <c:dLbls>
          <c:dLblPos val="outEnd"/>
          <c:showLegendKey val="0"/>
          <c:showVal val="1"/>
          <c:showCatName val="0"/>
          <c:showSerName val="0"/>
          <c:showPercent val="0"/>
          <c:showBubbleSize val="0"/>
        </c:dLbls>
        <c:gapWidth val="219"/>
        <c:overlap val="-27"/>
        <c:axId val="892928208"/>
        <c:axId val="864840112"/>
      </c:barChart>
      <c:catAx>
        <c:axId val="892928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64840112"/>
        <c:crosses val="autoZero"/>
        <c:auto val="1"/>
        <c:lblAlgn val="ctr"/>
        <c:lblOffset val="100"/>
        <c:noMultiLvlLbl val="0"/>
      </c:catAx>
      <c:valAx>
        <c:axId val="864840112"/>
        <c:scaling>
          <c:orientation val="minMax"/>
          <c:max val="1"/>
        </c:scaling>
        <c:delete val="1"/>
        <c:axPos val="l"/>
        <c:numFmt formatCode="0.0%" sourceLinked="1"/>
        <c:majorTickMark val="none"/>
        <c:minorTickMark val="none"/>
        <c:tickLblPos val="nextTo"/>
        <c:crossAx val="8929282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9!Pivottabel13</c:name>
    <c:fmtId val="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 enig</a:t>
            </a:r>
            <a:r>
              <a:rPr lang="en-US" b="1" baseline="0"/>
              <a:t> eller uenig er du i, at skolens antimobbestrategi er et godt redskab til at forebygge og håndtere mobning på jeres skole?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8D1733"/>
          </a:solidFill>
          <a:ln>
            <a:noFill/>
          </a:ln>
          <a:effectLst/>
        </c:spPr>
      </c:pivotFmt>
      <c:pivotFmt>
        <c:idx val="2"/>
        <c:spPr>
          <a:solidFill>
            <a:srgbClr val="173861"/>
          </a:solidFill>
          <a:ln>
            <a:noFill/>
          </a:ln>
          <a:effectLst/>
        </c:spPr>
      </c:pivotFmt>
      <c:pivotFmt>
        <c:idx val="3"/>
        <c:spPr>
          <a:solidFill>
            <a:srgbClr val="AF9A59"/>
          </a:solidFill>
          <a:ln>
            <a:noFill/>
          </a:ln>
          <a:effectLst/>
        </c:spPr>
      </c:pivotFmt>
      <c:pivotFmt>
        <c:idx val="4"/>
        <c:spPr>
          <a:solidFill>
            <a:srgbClr val="F7E1B8"/>
          </a:solidFill>
          <a:ln>
            <a:noFill/>
          </a:ln>
          <a:effectLst/>
        </c:spPr>
      </c:pivotFmt>
      <c:pivotFmt>
        <c:idx val="5"/>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8D1733"/>
          </a:solidFill>
          <a:ln>
            <a:noFill/>
          </a:ln>
          <a:effectLst/>
        </c:spPr>
      </c:pivotFmt>
      <c:pivotFmt>
        <c:idx val="7"/>
        <c:spPr>
          <a:solidFill>
            <a:srgbClr val="173861"/>
          </a:solidFill>
          <a:ln>
            <a:noFill/>
          </a:ln>
          <a:effectLst/>
        </c:spPr>
      </c:pivotFmt>
      <c:pivotFmt>
        <c:idx val="8"/>
        <c:spPr>
          <a:solidFill>
            <a:srgbClr val="AF9A59"/>
          </a:solidFill>
          <a:ln>
            <a:noFill/>
          </a:ln>
          <a:effectLst/>
        </c:spPr>
      </c:pivotFmt>
      <c:pivotFmt>
        <c:idx val="9"/>
        <c:spPr>
          <a:solidFill>
            <a:srgbClr val="F7E1B8"/>
          </a:solidFill>
          <a:ln>
            <a:noFill/>
          </a:ln>
          <a:effectLst/>
        </c:spPr>
      </c:pivotFmt>
      <c:pivotFmt>
        <c:idx val="10"/>
        <c:spPr>
          <a:solidFill>
            <a:srgbClr val="DAECEE"/>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8D1733"/>
          </a:solidFill>
          <a:ln>
            <a:noFill/>
          </a:ln>
          <a:effectLst>
            <a:outerShdw blurRad="50800" dist="38100" dir="2700000" algn="tl" rotWithShape="0">
              <a:prstClr val="black">
                <a:alpha val="40000"/>
              </a:prstClr>
            </a:outerShdw>
          </a:effectLst>
        </c:spPr>
      </c:pivotFmt>
      <c:pivotFmt>
        <c:idx val="12"/>
        <c:spPr>
          <a:solidFill>
            <a:srgbClr val="173861"/>
          </a:solidFill>
          <a:ln>
            <a:noFill/>
          </a:ln>
          <a:effectLst>
            <a:outerShdw blurRad="50800" dist="38100" dir="2700000" algn="tl" rotWithShape="0">
              <a:prstClr val="black">
                <a:alpha val="40000"/>
              </a:prstClr>
            </a:outerShdw>
          </a:effectLst>
        </c:spPr>
      </c:pivotFmt>
      <c:pivotFmt>
        <c:idx val="13"/>
        <c:spPr>
          <a:solidFill>
            <a:srgbClr val="AF9A59"/>
          </a:solidFill>
          <a:ln>
            <a:noFill/>
          </a:ln>
          <a:effectLst>
            <a:outerShdw blurRad="50800" dist="38100" dir="2700000" algn="tl" rotWithShape="0">
              <a:prstClr val="black">
                <a:alpha val="40000"/>
              </a:prstClr>
            </a:outerShdw>
          </a:effectLst>
        </c:spPr>
      </c:pivotFmt>
      <c:pivotFmt>
        <c:idx val="14"/>
        <c:spPr>
          <a:solidFill>
            <a:srgbClr val="F7E1B8"/>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9'!$B$3</c:f>
              <c:strCache>
                <c:ptCount val="1"/>
                <c:pt idx="0">
                  <c:v>Total</c:v>
                </c:pt>
              </c:strCache>
            </c:strRef>
          </c:tx>
          <c:spPr>
            <a:solidFill>
              <a:srgbClr val="DAECEE"/>
            </a:solidFill>
            <a:ln>
              <a:noFill/>
            </a:ln>
            <a:effectLst>
              <a:outerShdw blurRad="50800" dist="38100" dir="2700000" algn="tl" rotWithShape="0">
                <a:prstClr val="black">
                  <a:alpha val="40000"/>
                </a:prstClr>
              </a:outerShdw>
            </a:effectLst>
          </c:spPr>
          <c:invertIfNegative val="0"/>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F3DC-47C3-9201-913E4B9C5B2A}"/>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F3DC-47C3-9201-913E4B9C5B2A}"/>
              </c:ext>
            </c:extLst>
          </c:dPt>
          <c:dPt>
            <c:idx val="3"/>
            <c:invertIfNegative val="0"/>
            <c:bubble3D val="0"/>
            <c:spPr>
              <a:solidFill>
                <a:srgbClr val="AF9A59"/>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F3DC-47C3-9201-913E4B9C5B2A}"/>
              </c:ext>
            </c:extLst>
          </c:dPt>
          <c:dPt>
            <c:idx val="4"/>
            <c:invertIfNegative val="0"/>
            <c:bubble3D val="0"/>
            <c:spPr>
              <a:solidFill>
                <a:srgbClr val="F7E1B8"/>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7-F3DC-47C3-9201-913E4B9C5B2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9'!$A$4:$A$9</c:f>
              <c:strCache>
                <c:ptCount val="5"/>
                <c:pt idx="0">
                  <c:v>Helt enig</c:v>
                </c:pt>
                <c:pt idx="1">
                  <c:v>Delvis enig</c:v>
                </c:pt>
                <c:pt idx="2">
                  <c:v>Hverken enig eller uenig</c:v>
                </c:pt>
                <c:pt idx="3">
                  <c:v>Delvis uenig</c:v>
                </c:pt>
                <c:pt idx="4">
                  <c:v>Helt uenig</c:v>
                </c:pt>
              </c:strCache>
            </c:strRef>
          </c:cat>
          <c:val>
            <c:numRef>
              <c:f>'Spg 9'!$B$4:$B$9</c:f>
              <c:numCache>
                <c:formatCode>0.0%</c:formatCode>
                <c:ptCount val="5"/>
                <c:pt idx="0">
                  <c:v>0.35323383084577115</c:v>
                </c:pt>
                <c:pt idx="1">
                  <c:v>0.41791044776119401</c:v>
                </c:pt>
                <c:pt idx="2">
                  <c:v>0.18407960199004975</c:v>
                </c:pt>
                <c:pt idx="3">
                  <c:v>3.482587064676617E-2</c:v>
                </c:pt>
                <c:pt idx="4">
                  <c:v>9.9502487562189053E-3</c:v>
                </c:pt>
              </c:numCache>
            </c:numRef>
          </c:val>
          <c:extLst>
            <c:ext xmlns:c16="http://schemas.microsoft.com/office/drawing/2014/chart" uri="{C3380CC4-5D6E-409C-BE32-E72D297353CC}">
              <c16:uniqueId val="{00000008-F3DC-47C3-9201-913E4B9C5B2A}"/>
            </c:ext>
          </c:extLst>
        </c:ser>
        <c:dLbls>
          <c:dLblPos val="outEnd"/>
          <c:showLegendKey val="0"/>
          <c:showVal val="1"/>
          <c:showCatName val="0"/>
          <c:showSerName val="0"/>
          <c:showPercent val="0"/>
          <c:showBubbleSize val="0"/>
        </c:dLbls>
        <c:gapWidth val="219"/>
        <c:overlap val="-27"/>
        <c:axId val="869434416"/>
        <c:axId val="864844912"/>
      </c:barChart>
      <c:catAx>
        <c:axId val="86943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64844912"/>
        <c:crosses val="autoZero"/>
        <c:auto val="1"/>
        <c:lblAlgn val="ctr"/>
        <c:lblOffset val="100"/>
        <c:noMultiLvlLbl val="0"/>
      </c:catAx>
      <c:valAx>
        <c:axId val="864844912"/>
        <c:scaling>
          <c:orientation val="minMax"/>
          <c:max val="1"/>
        </c:scaling>
        <c:delete val="1"/>
        <c:axPos val="l"/>
        <c:numFmt formatCode="0.0%" sourceLinked="1"/>
        <c:majorTickMark val="none"/>
        <c:minorTickMark val="none"/>
        <c:tickLblPos val="nextTo"/>
        <c:crossAx val="869434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10!Pivottabel14</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inden for det seneste år konstateret mobning på jeres skole?</a:t>
            </a:r>
          </a:p>
        </c:rich>
      </c:tx>
      <c:layout>
        <c:manualLayout>
          <c:xMode val="edge"/>
          <c:yMode val="edge"/>
          <c:x val="0.16029155730533684"/>
          <c:y val="7.40740740740740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rgbClr val="AF9A59"/>
          </a:solidFill>
          <a:ln>
            <a:noFill/>
          </a:ln>
          <a:effectLst/>
        </c:spPr>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DAECEE"/>
          </a:solidFill>
          <a:ln>
            <a:noFill/>
          </a:ln>
          <a:effectLst/>
        </c:spPr>
      </c:pivotFmt>
      <c:pivotFmt>
        <c:idx val="7"/>
        <c:spPr>
          <a:solidFill>
            <a:srgbClr val="8D1733"/>
          </a:solidFill>
          <a:ln>
            <a:noFill/>
          </a:ln>
          <a:effectLst/>
        </c:spPr>
      </c:pivotFmt>
      <c:pivotFmt>
        <c:idx val="8"/>
        <c:spPr>
          <a:solidFill>
            <a:srgbClr val="173861"/>
          </a:solidFill>
          <a:ln>
            <a:noFill/>
          </a:ln>
          <a:effectLst/>
        </c:spPr>
      </c:pivotFmt>
      <c:pivotFmt>
        <c:idx val="9"/>
        <c:spPr>
          <a:solidFill>
            <a:srgbClr val="AF9A59"/>
          </a:solidFill>
          <a:ln>
            <a:noFill/>
          </a:ln>
          <a:effectLst/>
        </c:spPr>
      </c:pivotFmt>
      <c:pivotFmt>
        <c:idx val="10"/>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DAECEE"/>
          </a:solidFill>
          <a:ln>
            <a:noFill/>
          </a:ln>
          <a:effectLst>
            <a:outerShdw blurRad="50800" dist="38100" dir="2700000" algn="tl" rotWithShape="0">
              <a:prstClr val="black">
                <a:alpha val="40000"/>
              </a:prstClr>
            </a:outerShdw>
          </a:effectLst>
        </c:spPr>
      </c:pivotFmt>
      <c:pivotFmt>
        <c:idx val="12"/>
        <c:spPr>
          <a:solidFill>
            <a:srgbClr val="8D1733"/>
          </a:solidFill>
          <a:ln>
            <a:noFill/>
          </a:ln>
          <a:effectLst>
            <a:outerShdw blurRad="50800" dist="38100" dir="2700000" algn="tl" rotWithShape="0">
              <a:prstClr val="black">
                <a:alpha val="40000"/>
              </a:prstClr>
            </a:outerShdw>
          </a:effectLst>
        </c:spPr>
      </c:pivotFmt>
      <c:pivotFmt>
        <c:idx val="13"/>
        <c:spPr>
          <a:solidFill>
            <a:srgbClr val="173861"/>
          </a:solidFill>
          <a:ln>
            <a:noFill/>
          </a:ln>
          <a:effectLst>
            <a:outerShdw blurRad="50800" dist="38100" dir="2700000" algn="tl" rotWithShape="0">
              <a:prstClr val="black">
                <a:alpha val="40000"/>
              </a:prstClr>
            </a:outerShdw>
          </a:effectLst>
        </c:spPr>
      </c:pivotFmt>
      <c:pivotFmt>
        <c:idx val="14"/>
        <c:spPr>
          <a:solidFill>
            <a:srgbClr val="AF9A59"/>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10'!$B$3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305C-443E-B52B-F658C373EF3F}"/>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305C-443E-B52B-F658C373EF3F}"/>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305C-443E-B52B-F658C373EF3F}"/>
              </c:ext>
            </c:extLst>
          </c:dPt>
          <c:dPt>
            <c:idx val="3"/>
            <c:invertIfNegative val="0"/>
            <c:bubble3D val="0"/>
            <c:spPr>
              <a:solidFill>
                <a:srgbClr val="AF9A59"/>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7-305C-443E-B52B-F658C373EF3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10'!$A$4:$A$8</c:f>
              <c:strCache>
                <c:ptCount val="4"/>
                <c:pt idx="0">
                  <c:v>Nej, aldrig</c:v>
                </c:pt>
                <c:pt idx="1">
                  <c:v>Ja, én gang</c:v>
                </c:pt>
                <c:pt idx="2">
                  <c:v>Ja, flere gange</c:v>
                </c:pt>
                <c:pt idx="3">
                  <c:v>Ved ikke</c:v>
                </c:pt>
              </c:strCache>
            </c:strRef>
          </c:cat>
          <c:val>
            <c:numRef>
              <c:f>'Spg 10'!$B$4:$B$8</c:f>
              <c:numCache>
                <c:formatCode>0.0%</c:formatCode>
                <c:ptCount val="4"/>
                <c:pt idx="0">
                  <c:v>0.21890547263681592</c:v>
                </c:pt>
                <c:pt idx="1">
                  <c:v>0.32835820895522388</c:v>
                </c:pt>
                <c:pt idx="2">
                  <c:v>0.32835820895522388</c:v>
                </c:pt>
                <c:pt idx="3">
                  <c:v>0.12437810945273632</c:v>
                </c:pt>
              </c:numCache>
            </c:numRef>
          </c:val>
          <c:extLst>
            <c:ext xmlns:c16="http://schemas.microsoft.com/office/drawing/2014/chart" uri="{C3380CC4-5D6E-409C-BE32-E72D297353CC}">
              <c16:uniqueId val="{00000008-305C-443E-B52B-F658C373EF3F}"/>
            </c:ext>
          </c:extLst>
        </c:ser>
        <c:dLbls>
          <c:dLblPos val="outEnd"/>
          <c:showLegendKey val="0"/>
          <c:showVal val="1"/>
          <c:showCatName val="0"/>
          <c:showSerName val="0"/>
          <c:showPercent val="0"/>
          <c:showBubbleSize val="0"/>
        </c:dLbls>
        <c:gapWidth val="219"/>
        <c:overlap val="-27"/>
        <c:axId val="2097885664"/>
        <c:axId val="898317424"/>
      </c:barChart>
      <c:catAx>
        <c:axId val="2097885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8317424"/>
        <c:crosses val="autoZero"/>
        <c:auto val="1"/>
        <c:lblAlgn val="ctr"/>
        <c:lblOffset val="100"/>
        <c:noMultiLvlLbl val="0"/>
      </c:catAx>
      <c:valAx>
        <c:axId val="898317424"/>
        <c:scaling>
          <c:orientation val="minMax"/>
          <c:max val="1"/>
        </c:scaling>
        <c:delete val="1"/>
        <c:axPos val="l"/>
        <c:numFmt formatCode="0.0%" sourceLinked="1"/>
        <c:majorTickMark val="none"/>
        <c:minorTickMark val="none"/>
        <c:tickLblPos val="nextTo"/>
        <c:crossAx val="20978856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tiltag har I inden for det seneste år sat i værk for at stoppe mobningen?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11'!$E$3</c:f>
              <c:strCache>
                <c:ptCount val="1"/>
                <c:pt idx="0">
                  <c:v>Procent</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11'!$D$4:$D$8</c:f>
              <c:strCache>
                <c:ptCount val="5"/>
                <c:pt idx="0">
                  <c:v>Vi har iværksat midlertidige indsatser for at stoppe mobningen her og nu</c:v>
                </c:pt>
                <c:pt idx="1">
                  <c:v>Vi har udarbejdet en handlingsplan mod mobning</c:v>
                </c:pt>
                <c:pt idx="2">
                  <c:v>Vi har informeret berørte forældre om skolens tiltag</c:v>
                </c:pt>
                <c:pt idx="3">
                  <c:v>Vi har informeret berørte elever om skolens tiltag</c:v>
                </c:pt>
                <c:pt idx="4">
                  <c:v>Ved ikke</c:v>
                </c:pt>
              </c:strCache>
            </c:strRef>
          </c:cat>
          <c:val>
            <c:numRef>
              <c:f>'Spg 11'!$E$4:$E$8</c:f>
              <c:numCache>
                <c:formatCode>0.0%</c:formatCode>
                <c:ptCount val="5"/>
                <c:pt idx="0">
                  <c:v>0.93939393939393945</c:v>
                </c:pt>
                <c:pt idx="1">
                  <c:v>0.36363636363636365</c:v>
                </c:pt>
                <c:pt idx="2">
                  <c:v>0.40909090909090912</c:v>
                </c:pt>
                <c:pt idx="3">
                  <c:v>0.75757575757575757</c:v>
                </c:pt>
                <c:pt idx="4">
                  <c:v>0</c:v>
                </c:pt>
              </c:numCache>
            </c:numRef>
          </c:val>
          <c:extLst>
            <c:ext xmlns:c16="http://schemas.microsoft.com/office/drawing/2014/chart" uri="{C3380CC4-5D6E-409C-BE32-E72D297353CC}">
              <c16:uniqueId val="{00000000-B3ED-40A8-9307-1641F491D476}"/>
            </c:ext>
          </c:extLst>
        </c:ser>
        <c:dLbls>
          <c:dLblPos val="outEnd"/>
          <c:showLegendKey val="0"/>
          <c:showVal val="1"/>
          <c:showCatName val="0"/>
          <c:showSerName val="0"/>
          <c:showPercent val="0"/>
          <c:showBubbleSize val="0"/>
        </c:dLbls>
        <c:gapWidth val="219"/>
        <c:overlap val="-27"/>
        <c:axId val="787873552"/>
        <c:axId val="864833392"/>
      </c:barChart>
      <c:catAx>
        <c:axId val="787873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64833392"/>
        <c:crosses val="autoZero"/>
        <c:auto val="1"/>
        <c:lblAlgn val="ctr"/>
        <c:lblOffset val="100"/>
        <c:noMultiLvlLbl val="0"/>
      </c:catAx>
      <c:valAx>
        <c:axId val="864833392"/>
        <c:scaling>
          <c:orientation val="minMax"/>
        </c:scaling>
        <c:delete val="1"/>
        <c:axPos val="l"/>
        <c:numFmt formatCode="0.0%" sourceLinked="1"/>
        <c:majorTickMark val="none"/>
        <c:minorTickMark val="none"/>
        <c:tickLblPos val="nextTo"/>
        <c:crossAx val="7878735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Hvor ofte har I inden for det seneste år sat følgende tiltag i værk for at stoppe mobningen?</a:t>
            </a:r>
          </a:p>
        </c:rich>
      </c:tx>
      <c:layout>
        <c:manualLayout>
          <c:xMode val="edge"/>
          <c:yMode val="edge"/>
          <c:x val="0.1083193350831146"/>
          <c:y val="4.629629629629629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12'!$E$3</c:f>
              <c:strCache>
                <c:ptCount val="1"/>
                <c:pt idx="0">
                  <c:v>Altid</c:v>
                </c:pt>
              </c:strCache>
            </c:strRef>
          </c:tx>
          <c:spPr>
            <a:solidFill>
              <a:srgbClr val="DAECEE"/>
            </a:solidFill>
            <a:ln>
              <a:noFill/>
            </a:ln>
            <a:effectLst>
              <a:outerShdw blurRad="50800" dist="38100" dir="2700000" algn="tl" rotWithShape="0">
                <a:prstClr val="black">
                  <a:alpha val="40000"/>
                </a:prstClr>
              </a:outerShdw>
            </a:effectLst>
          </c:spPr>
          <c:invertIfNegative val="0"/>
          <c:dLbls>
            <c:dLbl>
              <c:idx val="1"/>
              <c:layout>
                <c:manualLayout>
                  <c:x val="0"/>
                  <c:y val="-2.314814814814814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8-4D94-A230-35EF19D63BDE}"/>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12'!$D$4:$D$7</c:f>
              <c:strCache>
                <c:ptCount val="4"/>
                <c:pt idx="0">
                  <c:v>Vi har iværksat midlertidige indsatser for at stoppe mobningen her og nu</c:v>
                </c:pt>
                <c:pt idx="1">
                  <c:v>Vi har udarbejdet en handlingsplan mod mobning</c:v>
                </c:pt>
                <c:pt idx="2">
                  <c:v>Vi har informeret berørte forældre om skolens tiltag</c:v>
                </c:pt>
                <c:pt idx="3">
                  <c:v>Vi har informeret rørte elever om skolens tiltag</c:v>
                </c:pt>
              </c:strCache>
            </c:strRef>
          </c:cat>
          <c:val>
            <c:numRef>
              <c:f>'Spg 12'!$E$4:$E$7</c:f>
              <c:numCache>
                <c:formatCode>0.0%</c:formatCode>
                <c:ptCount val="4"/>
                <c:pt idx="0">
                  <c:v>0.76923076923076927</c:v>
                </c:pt>
                <c:pt idx="1">
                  <c:v>0.38461538461538464</c:v>
                </c:pt>
                <c:pt idx="2">
                  <c:v>0.26153846153846155</c:v>
                </c:pt>
                <c:pt idx="3">
                  <c:v>0.7846153846153846</c:v>
                </c:pt>
              </c:numCache>
            </c:numRef>
          </c:val>
          <c:extLst>
            <c:ext xmlns:c16="http://schemas.microsoft.com/office/drawing/2014/chart" uri="{C3380CC4-5D6E-409C-BE32-E72D297353CC}">
              <c16:uniqueId val="{00000001-82C8-4D94-A230-35EF19D63BDE}"/>
            </c:ext>
          </c:extLst>
        </c:ser>
        <c:ser>
          <c:idx val="1"/>
          <c:order val="1"/>
          <c:tx>
            <c:strRef>
              <c:f>'Spg 12'!$F$3</c:f>
              <c:strCache>
                <c:ptCount val="1"/>
                <c:pt idx="0">
                  <c:v>Nogle gange</c:v>
                </c:pt>
              </c:strCache>
            </c:strRef>
          </c:tx>
          <c:spPr>
            <a:solidFill>
              <a:srgbClr val="8D1733"/>
            </a:solidFill>
            <a:ln>
              <a:noFill/>
            </a:ln>
            <a:effectLst>
              <a:outerShdw blurRad="50800" dist="38100" dir="2700000" algn="tl" rotWithShape="0">
                <a:prstClr val="black">
                  <a:alpha val="40000"/>
                </a:prstClr>
              </a:outerShdw>
            </a:effectLst>
          </c:spPr>
          <c:invertIfNegative val="0"/>
          <c:dLbls>
            <c:dLbl>
              <c:idx val="0"/>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C8-4D94-A230-35EF19D63BDE}"/>
                </c:ext>
              </c:extLst>
            </c:dLbl>
            <c:dLbl>
              <c:idx val="3"/>
              <c:layout>
                <c:manualLayout>
                  <c:x val="8.33333333333323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D94-A230-35EF19D63BDE}"/>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12'!$D$4:$D$7</c:f>
              <c:strCache>
                <c:ptCount val="4"/>
                <c:pt idx="0">
                  <c:v>Vi har iværksat midlertidige indsatser for at stoppe mobningen her og nu</c:v>
                </c:pt>
                <c:pt idx="1">
                  <c:v>Vi har udarbejdet en handlingsplan mod mobning</c:v>
                </c:pt>
                <c:pt idx="2">
                  <c:v>Vi har informeret berørte forældre om skolens tiltag</c:v>
                </c:pt>
                <c:pt idx="3">
                  <c:v>Vi har informeret rørte elever om skolens tiltag</c:v>
                </c:pt>
              </c:strCache>
            </c:strRef>
          </c:cat>
          <c:val>
            <c:numRef>
              <c:f>'Spg 12'!$F$4:$F$7</c:f>
              <c:numCache>
                <c:formatCode>0.0%</c:formatCode>
                <c:ptCount val="4"/>
                <c:pt idx="0">
                  <c:v>0.2</c:v>
                </c:pt>
                <c:pt idx="1">
                  <c:v>0.35384615384615387</c:v>
                </c:pt>
                <c:pt idx="2">
                  <c:v>0.4</c:v>
                </c:pt>
                <c:pt idx="3">
                  <c:v>0.13846153846153847</c:v>
                </c:pt>
              </c:numCache>
            </c:numRef>
          </c:val>
          <c:extLst>
            <c:ext xmlns:c16="http://schemas.microsoft.com/office/drawing/2014/chart" uri="{C3380CC4-5D6E-409C-BE32-E72D297353CC}">
              <c16:uniqueId val="{00000004-82C8-4D94-A230-35EF19D63BDE}"/>
            </c:ext>
          </c:extLst>
        </c:ser>
        <c:ser>
          <c:idx val="2"/>
          <c:order val="2"/>
          <c:tx>
            <c:strRef>
              <c:f>'Spg 12'!$G$3</c:f>
              <c:strCache>
                <c:ptCount val="1"/>
                <c:pt idx="0">
                  <c:v>Sjældent</c:v>
                </c:pt>
              </c:strCache>
            </c:strRef>
          </c:tx>
          <c:spPr>
            <a:solidFill>
              <a:srgbClr val="173861"/>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12'!$D$4:$D$7</c:f>
              <c:strCache>
                <c:ptCount val="4"/>
                <c:pt idx="0">
                  <c:v>Vi har iværksat midlertidige indsatser for at stoppe mobningen her og nu</c:v>
                </c:pt>
                <c:pt idx="1">
                  <c:v>Vi har udarbejdet en handlingsplan mod mobning</c:v>
                </c:pt>
                <c:pt idx="2">
                  <c:v>Vi har informeret berørte forældre om skolens tiltag</c:v>
                </c:pt>
                <c:pt idx="3">
                  <c:v>Vi har informeret rørte elever om skolens tiltag</c:v>
                </c:pt>
              </c:strCache>
            </c:strRef>
          </c:cat>
          <c:val>
            <c:numRef>
              <c:f>'Spg 12'!$G$4:$G$7</c:f>
              <c:numCache>
                <c:formatCode>0.0%</c:formatCode>
                <c:ptCount val="4"/>
                <c:pt idx="0">
                  <c:v>1.5384615384615385E-2</c:v>
                </c:pt>
                <c:pt idx="1">
                  <c:v>9.2307692307692313E-2</c:v>
                </c:pt>
                <c:pt idx="2">
                  <c:v>6.1538461538461542E-2</c:v>
                </c:pt>
                <c:pt idx="3">
                  <c:v>0</c:v>
                </c:pt>
              </c:numCache>
            </c:numRef>
          </c:val>
          <c:extLst>
            <c:ext xmlns:c16="http://schemas.microsoft.com/office/drawing/2014/chart" uri="{C3380CC4-5D6E-409C-BE32-E72D297353CC}">
              <c16:uniqueId val="{00000005-82C8-4D94-A230-35EF19D63BDE}"/>
            </c:ext>
          </c:extLst>
        </c:ser>
        <c:ser>
          <c:idx val="3"/>
          <c:order val="3"/>
          <c:tx>
            <c:strRef>
              <c:f>'Spg 12'!$H$3</c:f>
              <c:strCache>
                <c:ptCount val="1"/>
                <c:pt idx="0">
                  <c:v>Aldrig</c:v>
                </c:pt>
              </c:strCache>
            </c:strRef>
          </c:tx>
          <c:spPr>
            <a:solidFill>
              <a:srgbClr val="AF9A59"/>
            </a:solidFill>
            <a:ln>
              <a:noFill/>
            </a:ln>
            <a:effectLst>
              <a:outerShdw blurRad="50800" dist="38100" dir="2700000" algn="tl" rotWithShape="0">
                <a:prstClr val="black">
                  <a:alpha val="40000"/>
                </a:prstClr>
              </a:outerShdw>
            </a:effectLst>
          </c:spPr>
          <c:invertIfNegative val="0"/>
          <c:dLbls>
            <c:dLbl>
              <c:idx val="0"/>
              <c:layout>
                <c:manualLayout>
                  <c:x val="-2.5462668816039986E-17"/>
                  <c:y val="-4.16666666666666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D94-A230-35EF19D63BDE}"/>
                </c:ext>
              </c:extLst>
            </c:dLbl>
            <c:dLbl>
              <c:idx val="1"/>
              <c:layout>
                <c:manualLayout>
                  <c:x val="0"/>
                  <c:y val="-4.629629629629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D94-A230-35EF19D63BDE}"/>
                </c:ext>
              </c:extLst>
            </c:dLbl>
            <c:dLbl>
              <c:idx val="2"/>
              <c:layout>
                <c:manualLayout>
                  <c:x val="0"/>
                  <c:y val="-1.85185185185185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D94-A230-35EF19D63BDE}"/>
                </c:ext>
              </c:extLst>
            </c:dLbl>
            <c:dLbl>
              <c:idx val="3"/>
              <c:layout>
                <c:manualLayout>
                  <c:x val="0"/>
                  <c:y val="-1.38888888888889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2C8-4D94-A230-35EF19D63BDE}"/>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12'!$D$4:$D$7</c:f>
              <c:strCache>
                <c:ptCount val="4"/>
                <c:pt idx="0">
                  <c:v>Vi har iværksat midlertidige indsatser for at stoppe mobningen her og nu</c:v>
                </c:pt>
                <c:pt idx="1">
                  <c:v>Vi har udarbejdet en handlingsplan mod mobning</c:v>
                </c:pt>
                <c:pt idx="2">
                  <c:v>Vi har informeret berørte forældre om skolens tiltag</c:v>
                </c:pt>
                <c:pt idx="3">
                  <c:v>Vi har informeret rørte elever om skolens tiltag</c:v>
                </c:pt>
              </c:strCache>
            </c:strRef>
          </c:cat>
          <c:val>
            <c:numRef>
              <c:f>'Spg 12'!$H$4:$H$7</c:f>
              <c:numCache>
                <c:formatCode>0.0%</c:formatCode>
                <c:ptCount val="4"/>
                <c:pt idx="0">
                  <c:v>0</c:v>
                </c:pt>
                <c:pt idx="1">
                  <c:v>7.6923076923076927E-2</c:v>
                </c:pt>
                <c:pt idx="2">
                  <c:v>0.15384615384615385</c:v>
                </c:pt>
                <c:pt idx="3">
                  <c:v>6.1538461538461542E-2</c:v>
                </c:pt>
              </c:numCache>
            </c:numRef>
          </c:val>
          <c:extLst>
            <c:ext xmlns:c16="http://schemas.microsoft.com/office/drawing/2014/chart" uri="{C3380CC4-5D6E-409C-BE32-E72D297353CC}">
              <c16:uniqueId val="{0000000A-82C8-4D94-A230-35EF19D63BDE}"/>
            </c:ext>
          </c:extLst>
        </c:ser>
        <c:ser>
          <c:idx val="4"/>
          <c:order val="4"/>
          <c:tx>
            <c:strRef>
              <c:f>'Spg 12'!$I$3</c:f>
              <c:strCache>
                <c:ptCount val="1"/>
                <c:pt idx="0">
                  <c:v>Ved ikke</c:v>
                </c:pt>
              </c:strCache>
            </c:strRef>
          </c:tx>
          <c:spPr>
            <a:solidFill>
              <a:srgbClr val="F7E1B8"/>
            </a:solidFill>
            <a:ln>
              <a:noFill/>
            </a:ln>
            <a:effectLst>
              <a:outerShdw blurRad="50800" dist="38100" dir="2700000" algn="tl" rotWithShape="0">
                <a:prstClr val="black">
                  <a:alpha val="40000"/>
                </a:prstClr>
              </a:outerShdw>
            </a:effectLst>
          </c:spPr>
          <c:invertIfNegative val="0"/>
          <c:dLbls>
            <c:dLbl>
              <c:idx val="2"/>
              <c:layout>
                <c:manualLayout>
                  <c:x val="5.5555555555554534E-3"/>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2C8-4D94-A230-35EF19D63BDE}"/>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12'!$D$4:$D$7</c:f>
              <c:strCache>
                <c:ptCount val="4"/>
                <c:pt idx="0">
                  <c:v>Vi har iværksat midlertidige indsatser for at stoppe mobningen her og nu</c:v>
                </c:pt>
                <c:pt idx="1">
                  <c:v>Vi har udarbejdet en handlingsplan mod mobning</c:v>
                </c:pt>
                <c:pt idx="2">
                  <c:v>Vi har informeret berørte forældre om skolens tiltag</c:v>
                </c:pt>
                <c:pt idx="3">
                  <c:v>Vi har informeret rørte elever om skolens tiltag</c:v>
                </c:pt>
              </c:strCache>
            </c:strRef>
          </c:cat>
          <c:val>
            <c:numRef>
              <c:f>'Spg 12'!$I$4:$I$7</c:f>
              <c:numCache>
                <c:formatCode>0.0%</c:formatCode>
                <c:ptCount val="4"/>
                <c:pt idx="0">
                  <c:v>1.5384615384615385E-2</c:v>
                </c:pt>
                <c:pt idx="1">
                  <c:v>9.2307692307692313E-2</c:v>
                </c:pt>
                <c:pt idx="2">
                  <c:v>0.12307692307692308</c:v>
                </c:pt>
                <c:pt idx="3">
                  <c:v>1.5384615384615385E-2</c:v>
                </c:pt>
              </c:numCache>
            </c:numRef>
          </c:val>
          <c:extLst>
            <c:ext xmlns:c16="http://schemas.microsoft.com/office/drawing/2014/chart" uri="{C3380CC4-5D6E-409C-BE32-E72D297353CC}">
              <c16:uniqueId val="{0000000B-82C8-4D94-A230-35EF19D63BDE}"/>
            </c:ext>
          </c:extLst>
        </c:ser>
        <c:dLbls>
          <c:dLblPos val="outEnd"/>
          <c:showLegendKey val="0"/>
          <c:showVal val="1"/>
          <c:showCatName val="0"/>
          <c:showSerName val="0"/>
          <c:showPercent val="0"/>
          <c:showBubbleSize val="0"/>
        </c:dLbls>
        <c:gapWidth val="100"/>
        <c:overlap val="-12"/>
        <c:axId val="1056286464"/>
        <c:axId val="1052847840"/>
      </c:barChart>
      <c:catAx>
        <c:axId val="10562864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52847840"/>
        <c:crosses val="autoZero"/>
        <c:auto val="1"/>
        <c:lblAlgn val="ctr"/>
        <c:lblOffset val="100"/>
        <c:noMultiLvlLbl val="0"/>
      </c:catAx>
      <c:valAx>
        <c:axId val="1052847840"/>
        <c:scaling>
          <c:orientation val="minMax"/>
          <c:max val="1"/>
        </c:scaling>
        <c:delete val="1"/>
        <c:axPos val="l"/>
        <c:numFmt formatCode="0.0%" sourceLinked="1"/>
        <c:majorTickMark val="none"/>
        <c:minorTickMark val="none"/>
        <c:tickLblPos val="nextTo"/>
        <c:crossAx val="1056286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I hvilken grad er I som skole klædt på til at..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13'!$E$3</c:f>
              <c:strCache>
                <c:ptCount val="1"/>
                <c:pt idx="0">
                  <c:v>I høj grad</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13'!$E$4:$E$5</c:f>
              <c:numCache>
                <c:formatCode>0.0%</c:formatCode>
                <c:ptCount val="2"/>
                <c:pt idx="0">
                  <c:v>0.38308457711442784</c:v>
                </c:pt>
                <c:pt idx="1">
                  <c:v>0.44278606965174128</c:v>
                </c:pt>
              </c:numCache>
            </c:numRef>
          </c:val>
          <c:extLst>
            <c:ext xmlns:c16="http://schemas.microsoft.com/office/drawing/2014/chart" uri="{C3380CC4-5D6E-409C-BE32-E72D297353CC}">
              <c16:uniqueId val="{00000000-C12D-4481-AAB9-F30189165A94}"/>
            </c:ext>
          </c:extLst>
        </c:ser>
        <c:ser>
          <c:idx val="1"/>
          <c:order val="1"/>
          <c:tx>
            <c:strRef>
              <c:f>'Spg 13'!$F$3</c:f>
              <c:strCache>
                <c:ptCount val="1"/>
                <c:pt idx="0">
                  <c:v>I mindre grad</c:v>
                </c:pt>
              </c:strCache>
            </c:strRef>
          </c:tx>
          <c:spPr>
            <a:solidFill>
              <a:srgbClr val="8D1733"/>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13'!$F$4:$F$5</c:f>
              <c:numCache>
                <c:formatCode>0.0%</c:formatCode>
                <c:ptCount val="2"/>
                <c:pt idx="0">
                  <c:v>3.482587064676617E-2</c:v>
                </c:pt>
                <c:pt idx="1">
                  <c:v>1.9900497512437811E-2</c:v>
                </c:pt>
              </c:numCache>
            </c:numRef>
          </c:val>
          <c:extLst>
            <c:ext xmlns:c16="http://schemas.microsoft.com/office/drawing/2014/chart" uri="{C3380CC4-5D6E-409C-BE32-E72D297353CC}">
              <c16:uniqueId val="{00000001-C12D-4481-AAB9-F30189165A94}"/>
            </c:ext>
          </c:extLst>
        </c:ser>
        <c:ser>
          <c:idx val="2"/>
          <c:order val="2"/>
          <c:tx>
            <c:strRef>
              <c:f>'Spg 13'!$G$3</c:f>
              <c:strCache>
                <c:ptCount val="1"/>
                <c:pt idx="0">
                  <c:v>I nogen grad</c:v>
                </c:pt>
              </c:strCache>
            </c:strRef>
          </c:tx>
          <c:spPr>
            <a:solidFill>
              <a:srgbClr val="173861"/>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13'!$G$4:$G$5</c:f>
              <c:numCache>
                <c:formatCode>0.0%</c:formatCode>
                <c:ptCount val="2"/>
                <c:pt idx="0">
                  <c:v>0.57711442786069655</c:v>
                </c:pt>
                <c:pt idx="1">
                  <c:v>0.53233830845771146</c:v>
                </c:pt>
              </c:numCache>
            </c:numRef>
          </c:val>
          <c:extLst>
            <c:ext xmlns:c16="http://schemas.microsoft.com/office/drawing/2014/chart" uri="{C3380CC4-5D6E-409C-BE32-E72D297353CC}">
              <c16:uniqueId val="{00000002-C12D-4481-AAB9-F30189165A94}"/>
            </c:ext>
          </c:extLst>
        </c:ser>
        <c:ser>
          <c:idx val="3"/>
          <c:order val="3"/>
          <c:tx>
            <c:strRef>
              <c:f>'Spg 13'!$H$3</c:f>
              <c:strCache>
                <c:ptCount val="1"/>
                <c:pt idx="0">
                  <c:v>Ved ikke</c:v>
                </c:pt>
              </c:strCache>
            </c:strRef>
          </c:tx>
          <c:spPr>
            <a:solidFill>
              <a:srgbClr val="AF9A59"/>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13'!$H$4:$H$5</c:f>
              <c:numCache>
                <c:formatCode>0.0%</c:formatCode>
                <c:ptCount val="2"/>
                <c:pt idx="0">
                  <c:v>4.9751243781094526E-3</c:v>
                </c:pt>
                <c:pt idx="1">
                  <c:v>4.9751243781094526E-3</c:v>
                </c:pt>
              </c:numCache>
            </c:numRef>
          </c:val>
          <c:extLst>
            <c:ext xmlns:c16="http://schemas.microsoft.com/office/drawing/2014/chart" uri="{C3380CC4-5D6E-409C-BE32-E72D297353CC}">
              <c16:uniqueId val="{00000003-C12D-4481-AAB9-F30189165A94}"/>
            </c:ext>
          </c:extLst>
        </c:ser>
        <c:dLbls>
          <c:dLblPos val="outEnd"/>
          <c:showLegendKey val="0"/>
          <c:showVal val="1"/>
          <c:showCatName val="0"/>
          <c:showSerName val="0"/>
          <c:showPercent val="0"/>
          <c:showBubbleSize val="0"/>
        </c:dLbls>
        <c:gapWidth val="219"/>
        <c:overlap val="-27"/>
        <c:axId val="1715737280"/>
        <c:axId val="1058387872"/>
      </c:barChart>
      <c:catAx>
        <c:axId val="17157372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58387872"/>
        <c:crosses val="autoZero"/>
        <c:auto val="1"/>
        <c:lblAlgn val="ctr"/>
        <c:lblOffset val="100"/>
        <c:noMultiLvlLbl val="0"/>
      </c:catAx>
      <c:valAx>
        <c:axId val="1058387872"/>
        <c:scaling>
          <c:orientation val="minMax"/>
          <c:max val="1"/>
        </c:scaling>
        <c:delete val="1"/>
        <c:axPos val="l"/>
        <c:numFmt formatCode="0.0%" sourceLinked="1"/>
        <c:majorTickMark val="none"/>
        <c:minorTickMark val="none"/>
        <c:tickLblPos val="nextTo"/>
        <c:crossAx val="1715737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Hvilke af følgende elementer kunne</a:t>
            </a:r>
            <a:r>
              <a:rPr lang="en-US" b="1" baseline="0"/>
              <a:t> I godt tænke jer at få mere viden om for at styrke jeres arbejde med at forebygge mobning?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14'!$E$3</c:f>
              <c:strCache>
                <c:ptCount val="1"/>
                <c:pt idx="0">
                  <c:v>Procent</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14'!$D$4:$D$11</c:f>
              <c:strCache>
                <c:ptCount val="8"/>
                <c:pt idx="0">
                  <c:v>Viden om, hvad mobning er</c:v>
                </c:pt>
                <c:pt idx="1">
                  <c:v>Viden om, hvad det betyder, at man ifølge undervisningsmiljøloven skal reagere efter handlepligter</c:v>
                </c:pt>
                <c:pt idx="2">
                  <c:v>Viden om, digital mobning</c:v>
                </c:pt>
                <c:pt idx="3">
                  <c:v>Viden om hvordan man holder øje med tegn på mobning</c:v>
                </c:pt>
                <c:pt idx="4">
                  <c:v>Konkrete indsatser til at forebygge mobning</c:v>
                </c:pt>
                <c:pt idx="5">
                  <c:v>Kendskab til undervisningsmiljølovens regler</c:v>
                </c:pt>
                <c:pt idx="6">
                  <c:v>Andet</c:v>
                </c:pt>
                <c:pt idx="7">
                  <c:v>Vi har ikke behov for yderligere viden om at forebygge mobning</c:v>
                </c:pt>
              </c:strCache>
            </c:strRef>
          </c:cat>
          <c:val>
            <c:numRef>
              <c:f>'Spg 14'!$E$4:$E$11</c:f>
              <c:numCache>
                <c:formatCode>0.0%</c:formatCode>
                <c:ptCount val="8"/>
                <c:pt idx="0">
                  <c:v>4.4776119402985072E-2</c:v>
                </c:pt>
                <c:pt idx="1">
                  <c:v>0.28358208955223879</c:v>
                </c:pt>
                <c:pt idx="2">
                  <c:v>0.45273631840796019</c:v>
                </c:pt>
                <c:pt idx="3">
                  <c:v>0.4079601990049751</c:v>
                </c:pt>
                <c:pt idx="4">
                  <c:v>0.45771144278606968</c:v>
                </c:pt>
                <c:pt idx="5">
                  <c:v>0.12935323383084577</c:v>
                </c:pt>
                <c:pt idx="6">
                  <c:v>4.4776119402985072E-2</c:v>
                </c:pt>
                <c:pt idx="7">
                  <c:v>0.15920398009950248</c:v>
                </c:pt>
              </c:numCache>
            </c:numRef>
          </c:val>
          <c:extLst>
            <c:ext xmlns:c16="http://schemas.microsoft.com/office/drawing/2014/chart" uri="{C3380CC4-5D6E-409C-BE32-E72D297353CC}">
              <c16:uniqueId val="{00000000-6B56-4F09-B8A1-FF80AFF058DE}"/>
            </c:ext>
          </c:extLst>
        </c:ser>
        <c:dLbls>
          <c:dLblPos val="outEnd"/>
          <c:showLegendKey val="0"/>
          <c:showVal val="1"/>
          <c:showCatName val="0"/>
          <c:showSerName val="0"/>
          <c:showPercent val="0"/>
          <c:showBubbleSize val="0"/>
        </c:dLbls>
        <c:gapWidth val="219"/>
        <c:overlap val="-27"/>
        <c:axId val="107916495"/>
        <c:axId val="2020821952"/>
      </c:barChart>
      <c:catAx>
        <c:axId val="107916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020821952"/>
        <c:crosses val="autoZero"/>
        <c:auto val="1"/>
        <c:lblAlgn val="ctr"/>
        <c:lblOffset val="100"/>
        <c:noMultiLvlLbl val="0"/>
      </c:catAx>
      <c:valAx>
        <c:axId val="2020821952"/>
        <c:scaling>
          <c:orientation val="minMax"/>
          <c:max val="1"/>
        </c:scaling>
        <c:delete val="1"/>
        <c:axPos val="l"/>
        <c:numFmt formatCode="0.0%" sourceLinked="1"/>
        <c:majorTickMark val="none"/>
        <c:minorTickMark val="none"/>
        <c:tickLblPos val="nextTo"/>
        <c:crossAx val="1079164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af følgende elementer kunne I godt tænke jer at få mere viden om for at styrke skolens arbejde med at håndtere mobning, når det opstår?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15'!$E$3</c:f>
              <c:strCache>
                <c:ptCount val="1"/>
                <c:pt idx="0">
                  <c:v>Procent</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15'!$D$4:$D$11</c:f>
              <c:strCache>
                <c:ptCount val="8"/>
                <c:pt idx="0">
                  <c:v>Viden om hvad mobning er</c:v>
                </c:pt>
                <c:pt idx="1">
                  <c:v>Viden om, hvad det betyder, at man ifølge undervisningsmiljøloven skal reagere efter</c:v>
                </c:pt>
                <c:pt idx="2">
                  <c:v>Viden om digital mobning</c:v>
                </c:pt>
                <c:pt idx="3">
                  <c:v>Viden om, hvordan man undersøger årsagerne til, at mobningen er opstået</c:v>
                </c:pt>
                <c:pt idx="4">
                  <c:v>Konkrete indsatser og tiltag som kan stoppe mobningen</c:v>
                </c:pt>
                <c:pt idx="5">
                  <c:v>Kendskab til undervisningsmiljølovens regler</c:v>
                </c:pt>
                <c:pt idx="6">
                  <c:v>Andet</c:v>
                </c:pt>
                <c:pt idx="7">
                  <c:v>Vi har ikke behov for yderligere viden om at forebygge mobning</c:v>
                </c:pt>
              </c:strCache>
            </c:strRef>
          </c:cat>
          <c:val>
            <c:numRef>
              <c:f>'Spg 15'!$E$4:$E$11</c:f>
              <c:numCache>
                <c:formatCode>0.0%</c:formatCode>
                <c:ptCount val="8"/>
                <c:pt idx="0">
                  <c:v>3.482587064676617E-2</c:v>
                </c:pt>
                <c:pt idx="1">
                  <c:v>0.1890547263681592</c:v>
                </c:pt>
                <c:pt idx="2">
                  <c:v>0.44776119402985076</c:v>
                </c:pt>
                <c:pt idx="3">
                  <c:v>0.39303482587064675</c:v>
                </c:pt>
                <c:pt idx="4">
                  <c:v>0.51741293532338306</c:v>
                </c:pt>
                <c:pt idx="5">
                  <c:v>0.10945273631840796</c:v>
                </c:pt>
                <c:pt idx="6">
                  <c:v>2.4875621890547265E-2</c:v>
                </c:pt>
                <c:pt idx="7">
                  <c:v>0.14427860696517414</c:v>
                </c:pt>
              </c:numCache>
            </c:numRef>
          </c:val>
          <c:extLst>
            <c:ext xmlns:c16="http://schemas.microsoft.com/office/drawing/2014/chart" uri="{C3380CC4-5D6E-409C-BE32-E72D297353CC}">
              <c16:uniqueId val="{00000000-A46F-441D-85E3-4B9AD305981D}"/>
            </c:ext>
          </c:extLst>
        </c:ser>
        <c:dLbls>
          <c:dLblPos val="outEnd"/>
          <c:showLegendKey val="0"/>
          <c:showVal val="1"/>
          <c:showCatName val="0"/>
          <c:showSerName val="0"/>
          <c:showPercent val="0"/>
          <c:showBubbleSize val="0"/>
        </c:dLbls>
        <c:gapWidth val="219"/>
        <c:overlap val="-27"/>
        <c:axId val="1425720608"/>
        <c:axId val="1994604960"/>
      </c:barChart>
      <c:catAx>
        <c:axId val="1425720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994604960"/>
        <c:crosses val="autoZero"/>
        <c:auto val="1"/>
        <c:lblAlgn val="ctr"/>
        <c:lblOffset val="100"/>
        <c:noMultiLvlLbl val="0"/>
      </c:catAx>
      <c:valAx>
        <c:axId val="1994604960"/>
        <c:scaling>
          <c:orientation val="minMax"/>
          <c:max val="1"/>
        </c:scaling>
        <c:delete val="1"/>
        <c:axPos val="l"/>
        <c:numFmt formatCode="0.0%" sourceLinked="1"/>
        <c:majorTickMark val="none"/>
        <c:minorTickMark val="none"/>
        <c:tickLblPos val="nextTo"/>
        <c:crossAx val="1425720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16!Pivottabel1</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en skriftlig undervisningsmiljøvurdering (UMV)?</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8D1733"/>
          </a:solidFill>
          <a:ln>
            <a:noFill/>
          </a:ln>
          <a:effectLst/>
        </c:spPr>
      </c:pivotFmt>
      <c:pivotFmt>
        <c:idx val="2"/>
        <c:spPr>
          <a:solidFill>
            <a:srgbClr val="173861"/>
          </a:solidFill>
          <a:ln>
            <a:noFill/>
          </a:ln>
          <a:effectLst/>
        </c:spPr>
      </c:pivotFmt>
      <c:pivotFmt>
        <c:idx val="3"/>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8D1733"/>
          </a:solidFill>
          <a:ln>
            <a:noFill/>
          </a:ln>
          <a:effectLst/>
        </c:spPr>
      </c:pivotFmt>
      <c:pivotFmt>
        <c:idx val="5"/>
        <c:spPr>
          <a:solidFill>
            <a:srgbClr val="173861"/>
          </a:solidFill>
          <a:ln>
            <a:noFill/>
          </a:ln>
          <a:effectLst/>
        </c:spPr>
      </c:pivotFmt>
      <c:pivotFmt>
        <c:idx val="6"/>
        <c:spPr>
          <a:solidFill>
            <a:srgbClr val="DAECEE"/>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8D1733"/>
          </a:solidFill>
          <a:ln>
            <a:noFill/>
          </a:ln>
          <a:effectLst>
            <a:outerShdw blurRad="50800" dist="38100" dir="2700000" algn="tl" rotWithShape="0">
              <a:prstClr val="black">
                <a:alpha val="40000"/>
              </a:prstClr>
            </a:outerShdw>
          </a:effectLst>
        </c:spPr>
      </c:pivotFmt>
      <c:pivotFmt>
        <c:idx val="8"/>
        <c:spPr>
          <a:solidFill>
            <a:srgbClr val="173861"/>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16'!$B$3</c:f>
              <c:strCache>
                <c:ptCount val="1"/>
                <c:pt idx="0">
                  <c:v>Total</c:v>
                </c:pt>
              </c:strCache>
            </c:strRef>
          </c:tx>
          <c:spPr>
            <a:solidFill>
              <a:srgbClr val="DAECEE"/>
            </a:solidFill>
            <a:ln>
              <a:noFill/>
            </a:ln>
            <a:effectLst>
              <a:outerShdw blurRad="50800" dist="38100" dir="2700000" algn="tl" rotWithShape="0">
                <a:prstClr val="black">
                  <a:alpha val="40000"/>
                </a:prstClr>
              </a:outerShdw>
            </a:effectLst>
          </c:spPr>
          <c:invertIfNegative val="0"/>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C3A4-49E7-82CB-6C7B8BE27F64}"/>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C3A4-49E7-82CB-6C7B8BE27F6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16'!$A$4:$A$7</c:f>
              <c:strCache>
                <c:ptCount val="3"/>
                <c:pt idx="0">
                  <c:v>Ja</c:v>
                </c:pt>
                <c:pt idx="1">
                  <c:v>Nej</c:v>
                </c:pt>
                <c:pt idx="2">
                  <c:v>Ved ikke</c:v>
                </c:pt>
              </c:strCache>
            </c:strRef>
          </c:cat>
          <c:val>
            <c:numRef>
              <c:f>'Spg 16'!$B$4:$B$7</c:f>
              <c:numCache>
                <c:formatCode>0.0%</c:formatCode>
                <c:ptCount val="3"/>
                <c:pt idx="0">
                  <c:v>0.82089552238805974</c:v>
                </c:pt>
                <c:pt idx="1">
                  <c:v>8.9552238805970144E-2</c:v>
                </c:pt>
                <c:pt idx="2">
                  <c:v>8.9552238805970144E-2</c:v>
                </c:pt>
              </c:numCache>
            </c:numRef>
          </c:val>
          <c:extLst>
            <c:ext xmlns:c16="http://schemas.microsoft.com/office/drawing/2014/chart" uri="{C3380CC4-5D6E-409C-BE32-E72D297353CC}">
              <c16:uniqueId val="{00000004-C3A4-49E7-82CB-6C7B8BE27F64}"/>
            </c:ext>
          </c:extLst>
        </c:ser>
        <c:dLbls>
          <c:dLblPos val="outEnd"/>
          <c:showLegendKey val="0"/>
          <c:showVal val="1"/>
          <c:showCatName val="0"/>
          <c:showSerName val="0"/>
          <c:showPercent val="0"/>
          <c:showBubbleSize val="0"/>
        </c:dLbls>
        <c:gapWidth val="219"/>
        <c:overlap val="-27"/>
        <c:axId val="1317777583"/>
        <c:axId val="1220171327"/>
      </c:barChart>
      <c:catAx>
        <c:axId val="1317777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220171327"/>
        <c:crosses val="autoZero"/>
        <c:auto val="1"/>
        <c:lblAlgn val="ctr"/>
        <c:lblOffset val="100"/>
        <c:noMultiLvlLbl val="0"/>
      </c:catAx>
      <c:valAx>
        <c:axId val="1220171327"/>
        <c:scaling>
          <c:orientation val="minMax"/>
          <c:max val="1"/>
        </c:scaling>
        <c:delete val="1"/>
        <c:axPos val="l"/>
        <c:numFmt formatCode="0.0%" sourceLinked="1"/>
        <c:majorTickMark val="none"/>
        <c:minorTickMark val="none"/>
        <c:tickLblPos val="nextTo"/>
        <c:crossAx val="13177775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af følgende</a:t>
            </a:r>
            <a:r>
              <a:rPr lang="en-US" b="1" baseline="0"/>
              <a:t> elementer indeholder jeres antimobbestrategi?</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5'!$E$3</c:f>
              <c:strCache>
                <c:ptCount val="1"/>
                <c:pt idx="0">
                  <c:v>Procent</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5'!$D$4:$D$11</c:f>
              <c:strCache>
                <c:ptCount val="8"/>
                <c:pt idx="0">
                  <c:v>En beskrivelse af, hvad mobning er</c:v>
                </c:pt>
                <c:pt idx="1">
                  <c:v>En beskrivelse af, hvad digital mobning er</c:v>
                </c:pt>
                <c:pt idx="2">
                  <c:v>En beskrivelse af, andre begreber (f.eks. Konflikt, drilleri, trivsel)</c:v>
                </c:pt>
                <c:pt idx="3">
                  <c:v>En beskrivelse af, hvordan I vil holde øje med mobning</c:v>
                </c:pt>
                <c:pt idx="4">
                  <c:v>En beskrivelse af, hvordan I vil forebygge digital mobning</c:v>
                </c:pt>
                <c:pt idx="5">
                  <c:v>En beskrivelse af, hvordan I vil forebygge mobning</c:v>
                </c:pt>
                <c:pt idx="6">
                  <c:v>En beskrivelse af, hvordan I vil håndtere mobning</c:v>
                </c:pt>
                <c:pt idx="7">
                  <c:v>Ingen af ovenstående</c:v>
                </c:pt>
              </c:strCache>
            </c:strRef>
          </c:cat>
          <c:val>
            <c:numRef>
              <c:f>'Spg 5'!$E$4:$E$11</c:f>
              <c:numCache>
                <c:formatCode>0.0%</c:formatCode>
                <c:ptCount val="8"/>
                <c:pt idx="0">
                  <c:v>0.921875</c:v>
                </c:pt>
                <c:pt idx="1">
                  <c:v>0.72916666666666663</c:v>
                </c:pt>
                <c:pt idx="2">
                  <c:v>0.55208333333333337</c:v>
                </c:pt>
                <c:pt idx="3">
                  <c:v>0.63020833333333337</c:v>
                </c:pt>
                <c:pt idx="4">
                  <c:v>0.53125</c:v>
                </c:pt>
                <c:pt idx="5">
                  <c:v>0.80208333333333337</c:v>
                </c:pt>
                <c:pt idx="6">
                  <c:v>0.953125</c:v>
                </c:pt>
                <c:pt idx="7">
                  <c:v>2.0833333333333332E-2</c:v>
                </c:pt>
              </c:numCache>
            </c:numRef>
          </c:val>
          <c:extLst>
            <c:ext xmlns:c16="http://schemas.microsoft.com/office/drawing/2014/chart" uri="{C3380CC4-5D6E-409C-BE32-E72D297353CC}">
              <c16:uniqueId val="{00000000-4E09-4F93-AD2F-A4323F6D65BF}"/>
            </c:ext>
          </c:extLst>
        </c:ser>
        <c:dLbls>
          <c:dLblPos val="outEnd"/>
          <c:showLegendKey val="0"/>
          <c:showVal val="1"/>
          <c:showCatName val="0"/>
          <c:showSerName val="0"/>
          <c:showPercent val="0"/>
          <c:showBubbleSize val="0"/>
        </c:dLbls>
        <c:gapWidth val="219"/>
        <c:overlap val="-27"/>
        <c:axId val="1027573760"/>
        <c:axId val="1891697440"/>
      </c:barChart>
      <c:catAx>
        <c:axId val="1027573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91697440"/>
        <c:crosses val="autoZero"/>
        <c:auto val="1"/>
        <c:lblAlgn val="ctr"/>
        <c:lblOffset val="100"/>
        <c:noMultiLvlLbl val="0"/>
      </c:catAx>
      <c:valAx>
        <c:axId val="1891697440"/>
        <c:scaling>
          <c:orientation val="minMax"/>
          <c:max val="1"/>
        </c:scaling>
        <c:delete val="1"/>
        <c:axPos val="l"/>
        <c:numFmt formatCode="0.0%" sourceLinked="1"/>
        <c:majorTickMark val="none"/>
        <c:minorTickMark val="none"/>
        <c:tickLblPos val="nextTo"/>
        <c:crossAx val="10275737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17!Pivottabel2</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Ligger jeres undervisningsmiljøvurdering offentlig tilgængelig på skolens hjemmeside?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8D1733"/>
          </a:solidFill>
          <a:ln>
            <a:noFill/>
          </a:ln>
          <a:effectLst/>
        </c:spPr>
      </c:pivotFmt>
      <c:pivotFmt>
        <c:idx val="2"/>
        <c:spPr>
          <a:solidFill>
            <a:srgbClr val="173861"/>
          </a:solidFill>
          <a:ln>
            <a:noFill/>
          </a:ln>
          <a:effectLst/>
        </c:spPr>
      </c:pivotFmt>
      <c:pivotFmt>
        <c:idx val="3"/>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8D1733"/>
          </a:solidFill>
          <a:ln>
            <a:noFill/>
          </a:ln>
          <a:effectLst/>
        </c:spPr>
      </c:pivotFmt>
      <c:pivotFmt>
        <c:idx val="5"/>
        <c:spPr>
          <a:solidFill>
            <a:srgbClr val="173861"/>
          </a:solidFill>
          <a:ln>
            <a:noFill/>
          </a:ln>
          <a:effectLst/>
        </c:spPr>
      </c:pivotFmt>
      <c:pivotFmt>
        <c:idx val="6"/>
        <c:spPr>
          <a:solidFill>
            <a:srgbClr val="DAECEE"/>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8D1733"/>
          </a:solidFill>
          <a:ln>
            <a:noFill/>
          </a:ln>
          <a:effectLst>
            <a:outerShdw blurRad="50800" dist="38100" dir="2700000" algn="tl" rotWithShape="0">
              <a:prstClr val="black">
                <a:alpha val="40000"/>
              </a:prstClr>
            </a:outerShdw>
          </a:effectLst>
        </c:spPr>
      </c:pivotFmt>
      <c:pivotFmt>
        <c:idx val="8"/>
        <c:spPr>
          <a:solidFill>
            <a:srgbClr val="173861"/>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17'!$B$3</c:f>
              <c:strCache>
                <c:ptCount val="1"/>
                <c:pt idx="0">
                  <c:v>Total</c:v>
                </c:pt>
              </c:strCache>
            </c:strRef>
          </c:tx>
          <c:spPr>
            <a:solidFill>
              <a:srgbClr val="DAECEE"/>
            </a:solidFill>
            <a:ln>
              <a:noFill/>
            </a:ln>
            <a:effectLst>
              <a:outerShdw blurRad="50800" dist="38100" dir="2700000" algn="tl" rotWithShape="0">
                <a:prstClr val="black">
                  <a:alpha val="40000"/>
                </a:prstClr>
              </a:outerShdw>
            </a:effectLst>
          </c:spPr>
          <c:invertIfNegative val="0"/>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0F85-4766-AEDD-53C372984FA8}"/>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0F85-4766-AEDD-53C372984FA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17'!$A$4:$A$7</c:f>
              <c:strCache>
                <c:ptCount val="3"/>
                <c:pt idx="0">
                  <c:v>Ja</c:v>
                </c:pt>
                <c:pt idx="1">
                  <c:v>Nej</c:v>
                </c:pt>
                <c:pt idx="2">
                  <c:v>Ved ikke</c:v>
                </c:pt>
              </c:strCache>
            </c:strRef>
          </c:cat>
          <c:val>
            <c:numRef>
              <c:f>'Spg 17'!$B$4:$B$7</c:f>
              <c:numCache>
                <c:formatCode>0.0%</c:formatCode>
                <c:ptCount val="3"/>
                <c:pt idx="0">
                  <c:v>0.8</c:v>
                </c:pt>
                <c:pt idx="1">
                  <c:v>0.16363636363636364</c:v>
                </c:pt>
                <c:pt idx="2">
                  <c:v>3.6363636363636362E-2</c:v>
                </c:pt>
              </c:numCache>
            </c:numRef>
          </c:val>
          <c:extLst>
            <c:ext xmlns:c16="http://schemas.microsoft.com/office/drawing/2014/chart" uri="{C3380CC4-5D6E-409C-BE32-E72D297353CC}">
              <c16:uniqueId val="{00000004-0F85-4766-AEDD-53C372984FA8}"/>
            </c:ext>
          </c:extLst>
        </c:ser>
        <c:dLbls>
          <c:dLblPos val="outEnd"/>
          <c:showLegendKey val="0"/>
          <c:showVal val="1"/>
          <c:showCatName val="0"/>
          <c:showSerName val="0"/>
          <c:showPercent val="0"/>
          <c:showBubbleSize val="0"/>
        </c:dLbls>
        <c:gapWidth val="219"/>
        <c:overlap val="-27"/>
        <c:axId val="26506368"/>
        <c:axId val="1325435263"/>
      </c:barChart>
      <c:catAx>
        <c:axId val="26506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325435263"/>
        <c:crosses val="autoZero"/>
        <c:auto val="1"/>
        <c:lblAlgn val="ctr"/>
        <c:lblOffset val="100"/>
        <c:noMultiLvlLbl val="0"/>
      </c:catAx>
      <c:valAx>
        <c:axId val="1325435263"/>
        <c:scaling>
          <c:orientation val="minMax"/>
          <c:max val="1"/>
        </c:scaling>
        <c:delete val="1"/>
        <c:axPos val="l"/>
        <c:numFmt formatCode="0.0%" sourceLinked="1"/>
        <c:majorTickMark val="none"/>
        <c:minorTickMark val="none"/>
        <c:tickLblPos val="nextTo"/>
        <c:crossAx val="26506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18!Pivottabel3</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på jeres skole forholdt jer til, hvad en ændring, der har betydning for undervisningsmiljøet, er?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a:noFill/>
          </a:ln>
          <a:effectLst/>
        </c:spPr>
      </c:pivotFmt>
      <c:pivotFmt>
        <c:idx val="6"/>
        <c:spPr>
          <a:solidFill>
            <a:srgbClr val="8D1733"/>
          </a:solidFill>
          <a:ln>
            <a:noFill/>
          </a:ln>
          <a:effectLst/>
        </c:spPr>
      </c:pivotFmt>
      <c:pivotFmt>
        <c:idx val="7"/>
        <c:spPr>
          <a:solidFill>
            <a:srgbClr val="173861"/>
          </a:solidFill>
          <a:ln>
            <a:noFill/>
          </a:ln>
          <a:effectLst/>
        </c:spPr>
      </c:pivotFmt>
      <c:pivotFmt>
        <c:idx val="8"/>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AECEE"/>
          </a:solidFill>
          <a:ln>
            <a:noFill/>
          </a:ln>
          <a:effectLst>
            <a:outerShdw blurRad="50800" dist="38100" dir="2700000" algn="tl" rotWithShape="0">
              <a:prstClr val="black">
                <a:alpha val="40000"/>
              </a:prstClr>
            </a:outerShdw>
          </a:effectLst>
        </c:spPr>
      </c:pivotFmt>
      <c:pivotFmt>
        <c:idx val="10"/>
        <c:spPr>
          <a:solidFill>
            <a:srgbClr val="8D1733"/>
          </a:solidFill>
          <a:ln>
            <a:noFill/>
          </a:ln>
          <a:effectLst>
            <a:outerShdw blurRad="50800" dist="38100" dir="2700000" algn="tl" rotWithShape="0">
              <a:prstClr val="black">
                <a:alpha val="40000"/>
              </a:prstClr>
            </a:outerShdw>
          </a:effectLst>
        </c:spPr>
      </c:pivotFmt>
      <c:pivotFmt>
        <c:idx val="11"/>
        <c:spPr>
          <a:solidFill>
            <a:srgbClr val="173861"/>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18'!$B$3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A410-4908-89F5-B58670862E22}"/>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A410-4908-89F5-B58670862E22}"/>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A410-4908-89F5-B58670862E2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18'!$A$4:$A$7</c:f>
              <c:strCache>
                <c:ptCount val="3"/>
                <c:pt idx="0">
                  <c:v>Ja</c:v>
                </c:pt>
                <c:pt idx="1">
                  <c:v>Nej</c:v>
                </c:pt>
                <c:pt idx="2">
                  <c:v>Ved ikke</c:v>
                </c:pt>
              </c:strCache>
            </c:strRef>
          </c:cat>
          <c:val>
            <c:numRef>
              <c:f>'Spg 18'!$B$4:$B$7</c:f>
              <c:numCache>
                <c:formatCode>0.0%</c:formatCode>
                <c:ptCount val="3"/>
                <c:pt idx="0">
                  <c:v>0.43636363636363634</c:v>
                </c:pt>
                <c:pt idx="1">
                  <c:v>0.41818181818181815</c:v>
                </c:pt>
                <c:pt idx="2">
                  <c:v>0.14545454545454545</c:v>
                </c:pt>
              </c:numCache>
            </c:numRef>
          </c:val>
          <c:extLst>
            <c:ext xmlns:c16="http://schemas.microsoft.com/office/drawing/2014/chart" uri="{C3380CC4-5D6E-409C-BE32-E72D297353CC}">
              <c16:uniqueId val="{00000006-A410-4908-89F5-B58670862E22}"/>
            </c:ext>
          </c:extLst>
        </c:ser>
        <c:dLbls>
          <c:dLblPos val="outEnd"/>
          <c:showLegendKey val="0"/>
          <c:showVal val="1"/>
          <c:showCatName val="0"/>
          <c:showSerName val="0"/>
          <c:showPercent val="0"/>
          <c:showBubbleSize val="0"/>
        </c:dLbls>
        <c:gapWidth val="219"/>
        <c:overlap val="-27"/>
        <c:axId val="1159190479"/>
        <c:axId val="1230474175"/>
      </c:barChart>
      <c:catAx>
        <c:axId val="1159190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230474175"/>
        <c:crosses val="autoZero"/>
        <c:auto val="1"/>
        <c:lblAlgn val="ctr"/>
        <c:lblOffset val="100"/>
        <c:noMultiLvlLbl val="0"/>
      </c:catAx>
      <c:valAx>
        <c:axId val="1230474175"/>
        <c:scaling>
          <c:orientation val="minMax"/>
          <c:max val="1"/>
        </c:scaling>
        <c:delete val="1"/>
        <c:axPos val="l"/>
        <c:numFmt formatCode="0.0%" sourceLinked="1"/>
        <c:majorTickMark val="none"/>
        <c:minorTickMark val="none"/>
        <c:tickLblPos val="nextTo"/>
        <c:crossAx val="11591904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19!Pivottabel4</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 ofte laver I en undervisningsmiljøvurdering?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DAECEE"/>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19'!$B$3</c:f>
              <c:strCache>
                <c:ptCount val="1"/>
                <c:pt idx="0">
                  <c:v>Total</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19'!$A$4:$A$10</c:f>
              <c:strCache>
                <c:ptCount val="6"/>
                <c:pt idx="0">
                  <c:v>Hvert år</c:v>
                </c:pt>
                <c:pt idx="1">
                  <c:v>Hvert andet år</c:v>
                </c:pt>
                <c:pt idx="2">
                  <c:v>Hvert tredje år</c:v>
                </c:pt>
                <c:pt idx="3">
                  <c:v>Sjældnere end hvert tredje år</c:v>
                </c:pt>
                <c:pt idx="4">
                  <c:v>Når der sker ændringer af betydning for undervisningsmiljøet</c:v>
                </c:pt>
                <c:pt idx="5">
                  <c:v>Ved ikke</c:v>
                </c:pt>
              </c:strCache>
            </c:strRef>
          </c:cat>
          <c:val>
            <c:numRef>
              <c:f>'Spg 19'!$B$4:$B$10</c:f>
              <c:numCache>
                <c:formatCode>0.0%</c:formatCode>
                <c:ptCount val="6"/>
                <c:pt idx="0">
                  <c:v>0.19393939393939394</c:v>
                </c:pt>
                <c:pt idx="1">
                  <c:v>9.0909090909090912E-2</c:v>
                </c:pt>
                <c:pt idx="2">
                  <c:v>0.66666666666666663</c:v>
                </c:pt>
                <c:pt idx="3">
                  <c:v>6.0606060606060606E-3</c:v>
                </c:pt>
                <c:pt idx="4">
                  <c:v>3.0303030303030304E-2</c:v>
                </c:pt>
                <c:pt idx="5">
                  <c:v>1.2121212121212121E-2</c:v>
                </c:pt>
              </c:numCache>
            </c:numRef>
          </c:val>
          <c:extLst>
            <c:ext xmlns:c16="http://schemas.microsoft.com/office/drawing/2014/chart" uri="{C3380CC4-5D6E-409C-BE32-E72D297353CC}">
              <c16:uniqueId val="{00000000-2AD9-4903-8B2D-66FEEC3E1077}"/>
            </c:ext>
          </c:extLst>
        </c:ser>
        <c:dLbls>
          <c:dLblPos val="outEnd"/>
          <c:showLegendKey val="0"/>
          <c:showVal val="1"/>
          <c:showCatName val="0"/>
          <c:showSerName val="0"/>
          <c:showPercent val="0"/>
          <c:showBubbleSize val="0"/>
        </c:dLbls>
        <c:gapWidth val="219"/>
        <c:overlap val="-27"/>
        <c:axId val="1317982559"/>
        <c:axId val="1229009583"/>
      </c:barChart>
      <c:catAx>
        <c:axId val="1317982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229009583"/>
        <c:crosses val="autoZero"/>
        <c:auto val="1"/>
        <c:lblAlgn val="ctr"/>
        <c:lblOffset val="100"/>
        <c:noMultiLvlLbl val="0"/>
      </c:catAx>
      <c:valAx>
        <c:axId val="1229009583"/>
        <c:scaling>
          <c:orientation val="minMax"/>
          <c:max val="1"/>
        </c:scaling>
        <c:delete val="1"/>
        <c:axPos val="l"/>
        <c:numFmt formatCode="0.0%" sourceLinked="1"/>
        <c:majorTickMark val="none"/>
        <c:minorTickMark val="none"/>
        <c:tickLblPos val="nextTo"/>
        <c:crossAx val="13179825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forhold af jeres fysiske og æstetiske undervisningsmiljø har I kortlagt i jeres undervisningsmiljøvurdering?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20'!$E$3</c:f>
              <c:strCache>
                <c:ptCount val="1"/>
                <c:pt idx="0">
                  <c:v>Procent</c:v>
                </c:pt>
              </c:strCache>
            </c:strRef>
          </c:tx>
          <c:spPr>
            <a:solidFill>
              <a:srgbClr val="DAECEE"/>
            </a:solidFill>
            <a:ln>
              <a:solidFill>
                <a:srgbClr val="DAECEE"/>
              </a:solid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20'!$D$4:$D$17</c:f>
              <c:strCache>
                <c:ptCount val="14"/>
                <c:pt idx="0">
                  <c:v>Toilet og sanitære forhold</c:v>
                </c:pt>
                <c:pt idx="1">
                  <c:v>Rengøring</c:v>
                </c:pt>
                <c:pt idx="2">
                  <c:v>Lydforhold</c:v>
                </c:pt>
                <c:pt idx="3">
                  <c:v>Lysforhold</c:v>
                </c:pt>
                <c:pt idx="4">
                  <c:v>Luftkvalitet</c:v>
                </c:pt>
                <c:pt idx="5">
                  <c:v>Temperaturforhold</c:v>
                </c:pt>
                <c:pt idx="6">
                  <c:v>Pladsforhold</c:v>
                </c:pt>
                <c:pt idx="7">
                  <c:v>Udearealer</c:v>
                </c:pt>
                <c:pt idx="8">
                  <c:v>Sikkerhed i forhold til maskiner, kemikalier, etc.</c:v>
                </c:pt>
                <c:pt idx="9">
                  <c:v>Sikkerhed i forhold til trapper</c:v>
                </c:pt>
                <c:pt idx="10">
                  <c:v>Sikkerhed i forhold til løst liggende ledninger</c:v>
                </c:pt>
                <c:pt idx="11">
                  <c:v>Udsmykning</c:v>
                </c:pt>
                <c:pt idx="12">
                  <c:v>Andet</c:v>
                </c:pt>
                <c:pt idx="13">
                  <c:v>Vi har ikke kortlagt det fysiske og æstetiske undervisningsmiljø</c:v>
                </c:pt>
              </c:strCache>
            </c:strRef>
          </c:cat>
          <c:val>
            <c:numRef>
              <c:f>'Spg 20'!$E$4:$E$17</c:f>
              <c:numCache>
                <c:formatCode>0.0%</c:formatCode>
                <c:ptCount val="14"/>
                <c:pt idx="0">
                  <c:v>0.70909090909090911</c:v>
                </c:pt>
                <c:pt idx="1">
                  <c:v>0.87272727272727268</c:v>
                </c:pt>
                <c:pt idx="2">
                  <c:v>0.82424242424242422</c:v>
                </c:pt>
                <c:pt idx="3">
                  <c:v>0.78787878787878785</c:v>
                </c:pt>
                <c:pt idx="4">
                  <c:v>0.78787878787878785</c:v>
                </c:pt>
                <c:pt idx="5">
                  <c:v>0.82424242424242422</c:v>
                </c:pt>
                <c:pt idx="6">
                  <c:v>0.78181818181818186</c:v>
                </c:pt>
                <c:pt idx="7">
                  <c:v>0.55151515151515151</c:v>
                </c:pt>
                <c:pt idx="8">
                  <c:v>0.43636363636363634</c:v>
                </c:pt>
                <c:pt idx="9">
                  <c:v>0.19393939393939394</c:v>
                </c:pt>
                <c:pt idx="10">
                  <c:v>0.3515151515151515</c:v>
                </c:pt>
                <c:pt idx="11">
                  <c:v>0.66060606060606064</c:v>
                </c:pt>
                <c:pt idx="12">
                  <c:v>0.18787878787878787</c:v>
                </c:pt>
                <c:pt idx="13">
                  <c:v>6.0606060606060608E-2</c:v>
                </c:pt>
              </c:numCache>
            </c:numRef>
          </c:val>
          <c:extLst>
            <c:ext xmlns:c16="http://schemas.microsoft.com/office/drawing/2014/chart" uri="{C3380CC4-5D6E-409C-BE32-E72D297353CC}">
              <c16:uniqueId val="{00000000-274B-4F45-8EA3-A8153B87D154}"/>
            </c:ext>
          </c:extLst>
        </c:ser>
        <c:dLbls>
          <c:dLblPos val="outEnd"/>
          <c:showLegendKey val="0"/>
          <c:showVal val="1"/>
          <c:showCatName val="0"/>
          <c:showSerName val="0"/>
          <c:showPercent val="0"/>
          <c:showBubbleSize val="0"/>
        </c:dLbls>
        <c:gapWidth val="219"/>
        <c:overlap val="-27"/>
        <c:axId val="1457193200"/>
        <c:axId val="1520578592"/>
      </c:barChart>
      <c:catAx>
        <c:axId val="145719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520578592"/>
        <c:crosses val="autoZero"/>
        <c:auto val="1"/>
        <c:lblAlgn val="ctr"/>
        <c:lblOffset val="100"/>
        <c:noMultiLvlLbl val="0"/>
      </c:catAx>
      <c:valAx>
        <c:axId val="1520578592"/>
        <c:scaling>
          <c:orientation val="minMax"/>
        </c:scaling>
        <c:delete val="1"/>
        <c:axPos val="l"/>
        <c:numFmt formatCode="0.0%" sourceLinked="1"/>
        <c:majorTickMark val="none"/>
        <c:minorTickMark val="none"/>
        <c:tickLblPos val="nextTo"/>
        <c:crossAx val="1457193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Hvilke forhold af jeres psykiske undervisningsmiljø har I kortlagt i jeres undervisningsmiljøvurdering?</a:t>
            </a:r>
          </a:p>
        </c:rich>
      </c:tx>
      <c:layout>
        <c:manualLayout>
          <c:xMode val="edge"/>
          <c:yMode val="edge"/>
          <c:x val="0.17812310511047619"/>
          <c:y val="2.825745682888540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21'!$E$3</c:f>
              <c:strCache>
                <c:ptCount val="1"/>
                <c:pt idx="0">
                  <c:v>Procent</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21'!$D$4:$D$17</c:f>
              <c:strCache>
                <c:ptCount val="14"/>
                <c:pt idx="0">
                  <c:v>Motivation</c:v>
                </c:pt>
                <c:pt idx="1">
                  <c:v>Medbestemmelse</c:v>
                </c:pt>
                <c:pt idx="2">
                  <c:v>Elevinddragelse</c:v>
                </c:pt>
                <c:pt idx="3">
                  <c:v>Relationer mellem lærere og elever</c:v>
                </c:pt>
                <c:pt idx="4">
                  <c:v>Faglig feedback og vejledning</c:v>
                </c:pt>
                <c:pt idx="5">
                  <c:v>Psykisk trivsel</c:v>
                </c:pt>
                <c:pt idx="6">
                  <c:v>Sociale fællesskaber i klassen</c:v>
                </c:pt>
                <c:pt idx="7">
                  <c:v>Tilhørsforhold</c:v>
                </c:pt>
                <c:pt idx="8">
                  <c:v>Mobning</c:v>
                </c:pt>
                <c:pt idx="9">
                  <c:v>Krænkelser</c:v>
                </c:pt>
                <c:pt idx="10">
                  <c:v>Vold</c:v>
                </c:pt>
                <c:pt idx="11">
                  <c:v>Diskrimination</c:v>
                </c:pt>
                <c:pt idx="12">
                  <c:v>Andet</c:v>
                </c:pt>
                <c:pt idx="13">
                  <c:v>Vi har ikke kortlagt vores psykiske undervisningsmiljø</c:v>
                </c:pt>
              </c:strCache>
            </c:strRef>
          </c:cat>
          <c:val>
            <c:numRef>
              <c:f>'Spg 21'!$E$4:$E$17</c:f>
              <c:numCache>
                <c:formatCode>0.0%</c:formatCode>
                <c:ptCount val="14"/>
                <c:pt idx="0">
                  <c:v>0.72727272727272729</c:v>
                </c:pt>
                <c:pt idx="1">
                  <c:v>0.66060606060606064</c:v>
                </c:pt>
                <c:pt idx="2">
                  <c:v>0.72121212121212119</c:v>
                </c:pt>
                <c:pt idx="3">
                  <c:v>0.81212121212121213</c:v>
                </c:pt>
                <c:pt idx="4">
                  <c:v>0.68484848484848482</c:v>
                </c:pt>
                <c:pt idx="5">
                  <c:v>0.76969696969696966</c:v>
                </c:pt>
                <c:pt idx="6">
                  <c:v>0.76969696969696966</c:v>
                </c:pt>
                <c:pt idx="7">
                  <c:v>0.54545454545454541</c:v>
                </c:pt>
                <c:pt idx="8">
                  <c:v>0.76363636363636367</c:v>
                </c:pt>
                <c:pt idx="9">
                  <c:v>0.62424242424242427</c:v>
                </c:pt>
                <c:pt idx="10">
                  <c:v>0.39393939393939392</c:v>
                </c:pt>
                <c:pt idx="11">
                  <c:v>0.39393939393939392</c:v>
                </c:pt>
                <c:pt idx="12">
                  <c:v>0.15757575757575756</c:v>
                </c:pt>
                <c:pt idx="13">
                  <c:v>4.2424242424242427E-2</c:v>
                </c:pt>
              </c:numCache>
            </c:numRef>
          </c:val>
          <c:extLst>
            <c:ext xmlns:c16="http://schemas.microsoft.com/office/drawing/2014/chart" uri="{C3380CC4-5D6E-409C-BE32-E72D297353CC}">
              <c16:uniqueId val="{00000000-FC53-45FA-AEDC-7138E5AA1741}"/>
            </c:ext>
          </c:extLst>
        </c:ser>
        <c:dLbls>
          <c:dLblPos val="outEnd"/>
          <c:showLegendKey val="0"/>
          <c:showVal val="1"/>
          <c:showCatName val="0"/>
          <c:showSerName val="0"/>
          <c:showPercent val="0"/>
          <c:showBubbleSize val="0"/>
        </c:dLbls>
        <c:gapWidth val="219"/>
        <c:overlap val="-27"/>
        <c:axId val="1886547088"/>
        <c:axId val="1149586624"/>
      </c:barChart>
      <c:catAx>
        <c:axId val="1886547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49586624"/>
        <c:crosses val="autoZero"/>
        <c:auto val="1"/>
        <c:lblAlgn val="ctr"/>
        <c:lblOffset val="100"/>
        <c:noMultiLvlLbl val="0"/>
      </c:catAx>
      <c:valAx>
        <c:axId val="1149586624"/>
        <c:scaling>
          <c:orientation val="minMax"/>
          <c:max val="1"/>
        </c:scaling>
        <c:delete val="1"/>
        <c:axPos val="l"/>
        <c:numFmt formatCode="0.0%" sourceLinked="1"/>
        <c:majorTickMark val="none"/>
        <c:minorTickMark val="none"/>
        <c:tickLblPos val="nextTo"/>
        <c:crossAx val="1886547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Indeholder jeres undervisningsmiljøvurdering..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22'!$E$3</c:f>
              <c:strCache>
                <c:ptCount val="1"/>
                <c:pt idx="0">
                  <c:v>Ja</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22'!$D$4:$D$7</c:f>
              <c:strCache>
                <c:ptCount val="4"/>
                <c:pt idx="0">
                  <c:v>En beskrivelse af, hvad jeres kortlægning viste?</c:v>
                </c:pt>
                <c:pt idx="1">
                  <c:v>En beskrivelse af, hvilke problemer med undervisningsmiljøet I vil arbejde på at løse?</c:v>
                </c:pt>
                <c:pt idx="2">
                  <c:v>En handlingsplan for at løse udfordringer med undervisningsmiljøet?</c:v>
                </c:pt>
                <c:pt idx="3">
                  <c:v>Retningslinjer for, hvornår I følger op på handlingsplanen?</c:v>
                </c:pt>
              </c:strCache>
            </c:strRef>
          </c:cat>
          <c:val>
            <c:numRef>
              <c:f>'Spg 22'!$E$4:$E$7</c:f>
              <c:numCache>
                <c:formatCode>0.0%</c:formatCode>
                <c:ptCount val="4"/>
                <c:pt idx="0">
                  <c:v>0.80368098159509205</c:v>
                </c:pt>
                <c:pt idx="1">
                  <c:v>0.74846625766871167</c:v>
                </c:pt>
                <c:pt idx="2">
                  <c:v>0.72121212121212119</c:v>
                </c:pt>
                <c:pt idx="3">
                  <c:v>0.70588235294117652</c:v>
                </c:pt>
              </c:numCache>
            </c:numRef>
          </c:val>
          <c:extLst>
            <c:ext xmlns:c16="http://schemas.microsoft.com/office/drawing/2014/chart" uri="{C3380CC4-5D6E-409C-BE32-E72D297353CC}">
              <c16:uniqueId val="{00000000-8755-4551-A80A-C479ECE4263C}"/>
            </c:ext>
          </c:extLst>
        </c:ser>
        <c:ser>
          <c:idx val="1"/>
          <c:order val="1"/>
          <c:tx>
            <c:strRef>
              <c:f>'Spg 22'!$F$3</c:f>
              <c:strCache>
                <c:ptCount val="1"/>
                <c:pt idx="0">
                  <c:v>Nej</c:v>
                </c:pt>
              </c:strCache>
            </c:strRef>
          </c:tx>
          <c:spPr>
            <a:solidFill>
              <a:srgbClr val="8D1733"/>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22'!$D$4:$D$7</c:f>
              <c:strCache>
                <c:ptCount val="4"/>
                <c:pt idx="0">
                  <c:v>En beskrivelse af, hvad jeres kortlægning viste?</c:v>
                </c:pt>
                <c:pt idx="1">
                  <c:v>En beskrivelse af, hvilke problemer med undervisningsmiljøet I vil arbejde på at løse?</c:v>
                </c:pt>
                <c:pt idx="2">
                  <c:v>En handlingsplan for at løse udfordringer med undervisningsmiljøet?</c:v>
                </c:pt>
                <c:pt idx="3">
                  <c:v>Retningslinjer for, hvornår I følger op på handlingsplanen?</c:v>
                </c:pt>
              </c:strCache>
            </c:strRef>
          </c:cat>
          <c:val>
            <c:numRef>
              <c:f>'Spg 22'!$F$4:$F$7</c:f>
              <c:numCache>
                <c:formatCode>0.0%</c:formatCode>
                <c:ptCount val="4"/>
                <c:pt idx="0">
                  <c:v>9.202453987730061E-2</c:v>
                </c:pt>
                <c:pt idx="1">
                  <c:v>0.16564417177914109</c:v>
                </c:pt>
                <c:pt idx="2">
                  <c:v>0.20606060606060606</c:v>
                </c:pt>
                <c:pt idx="3">
                  <c:v>0.18487394957983194</c:v>
                </c:pt>
              </c:numCache>
            </c:numRef>
          </c:val>
          <c:extLst>
            <c:ext xmlns:c16="http://schemas.microsoft.com/office/drawing/2014/chart" uri="{C3380CC4-5D6E-409C-BE32-E72D297353CC}">
              <c16:uniqueId val="{00000001-8755-4551-A80A-C479ECE4263C}"/>
            </c:ext>
          </c:extLst>
        </c:ser>
        <c:ser>
          <c:idx val="2"/>
          <c:order val="2"/>
          <c:tx>
            <c:strRef>
              <c:f>'Spg 22'!$G$3</c:f>
              <c:strCache>
                <c:ptCount val="1"/>
                <c:pt idx="0">
                  <c:v>Ved ikke</c:v>
                </c:pt>
              </c:strCache>
            </c:strRef>
          </c:tx>
          <c:spPr>
            <a:solidFill>
              <a:srgbClr val="173861"/>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22'!$D$4:$D$7</c:f>
              <c:strCache>
                <c:ptCount val="4"/>
                <c:pt idx="0">
                  <c:v>En beskrivelse af, hvad jeres kortlægning viste?</c:v>
                </c:pt>
                <c:pt idx="1">
                  <c:v>En beskrivelse af, hvilke problemer med undervisningsmiljøet I vil arbejde på at løse?</c:v>
                </c:pt>
                <c:pt idx="2">
                  <c:v>En handlingsplan for at løse udfordringer med undervisningsmiljøet?</c:v>
                </c:pt>
                <c:pt idx="3">
                  <c:v>Retningslinjer for, hvornår I følger op på handlingsplanen?</c:v>
                </c:pt>
              </c:strCache>
            </c:strRef>
          </c:cat>
          <c:val>
            <c:numRef>
              <c:f>'Spg 22'!$G$4:$G$7</c:f>
              <c:numCache>
                <c:formatCode>0.0%</c:formatCode>
                <c:ptCount val="4"/>
                <c:pt idx="0">
                  <c:v>0.10429447852760736</c:v>
                </c:pt>
                <c:pt idx="1">
                  <c:v>8.5889570552147243E-2</c:v>
                </c:pt>
                <c:pt idx="2">
                  <c:v>7.2727272727272724E-2</c:v>
                </c:pt>
                <c:pt idx="3">
                  <c:v>0.1092436974789916</c:v>
                </c:pt>
              </c:numCache>
            </c:numRef>
          </c:val>
          <c:extLst>
            <c:ext xmlns:c16="http://schemas.microsoft.com/office/drawing/2014/chart" uri="{C3380CC4-5D6E-409C-BE32-E72D297353CC}">
              <c16:uniqueId val="{00000002-8755-4551-A80A-C479ECE4263C}"/>
            </c:ext>
          </c:extLst>
        </c:ser>
        <c:dLbls>
          <c:dLblPos val="outEnd"/>
          <c:showLegendKey val="0"/>
          <c:showVal val="1"/>
          <c:showCatName val="0"/>
          <c:showSerName val="0"/>
          <c:showPercent val="0"/>
          <c:showBubbleSize val="0"/>
        </c:dLbls>
        <c:gapWidth val="100"/>
        <c:overlap val="-27"/>
        <c:axId val="1854840496"/>
        <c:axId val="1448570256"/>
      </c:barChart>
      <c:catAx>
        <c:axId val="18548404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448570256"/>
        <c:crosses val="autoZero"/>
        <c:auto val="1"/>
        <c:lblAlgn val="ctr"/>
        <c:lblOffset val="100"/>
        <c:noMultiLvlLbl val="0"/>
      </c:catAx>
      <c:valAx>
        <c:axId val="1448570256"/>
        <c:scaling>
          <c:orientation val="minMax"/>
          <c:max val="1"/>
        </c:scaling>
        <c:delete val="1"/>
        <c:axPos val="l"/>
        <c:numFmt formatCode="0.0%" sourceLinked="1"/>
        <c:majorTickMark val="none"/>
        <c:minorTickMark val="none"/>
        <c:tickLblPos val="nextTo"/>
        <c:crossAx val="1854840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I hvilken grad har I inddraget</a:t>
            </a:r>
            <a:r>
              <a:rPr lang="da-DK" b="1" baseline="0"/>
              <a:t> elever i jeres arbejde med undervisningsmiljøvurderingen i forbindelse med..</a:t>
            </a:r>
            <a:endParaRPr lang="da-DK"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23'!$E$3</c:f>
              <c:strCache>
                <c:ptCount val="1"/>
                <c:pt idx="0">
                  <c:v>I høj grad</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23'!$E$4:$E$6</c:f>
              <c:numCache>
                <c:formatCode>0.0%</c:formatCode>
                <c:ptCount val="3"/>
                <c:pt idx="0">
                  <c:v>0.1524390243902439</c:v>
                </c:pt>
                <c:pt idx="1">
                  <c:v>0.37195121951219512</c:v>
                </c:pt>
                <c:pt idx="2">
                  <c:v>0.34146341463414637</c:v>
                </c:pt>
              </c:numCache>
            </c:numRef>
          </c:val>
          <c:extLst>
            <c:ext xmlns:c16="http://schemas.microsoft.com/office/drawing/2014/chart" uri="{C3380CC4-5D6E-409C-BE32-E72D297353CC}">
              <c16:uniqueId val="{00000000-A3BF-49AE-A66E-24DCC78B53A4}"/>
            </c:ext>
          </c:extLst>
        </c:ser>
        <c:ser>
          <c:idx val="1"/>
          <c:order val="1"/>
          <c:tx>
            <c:strRef>
              <c:f>'Spg 23'!$F$3</c:f>
              <c:strCache>
                <c:ptCount val="1"/>
                <c:pt idx="0">
                  <c:v>I nogen grad</c:v>
                </c:pt>
              </c:strCache>
            </c:strRef>
          </c:tx>
          <c:spPr>
            <a:solidFill>
              <a:srgbClr val="8D1733"/>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23'!$F$4:$F$6</c:f>
              <c:numCache>
                <c:formatCode>0.0%</c:formatCode>
                <c:ptCount val="3"/>
                <c:pt idx="0">
                  <c:v>0.25</c:v>
                </c:pt>
                <c:pt idx="1">
                  <c:v>0.23170731707317074</c:v>
                </c:pt>
                <c:pt idx="2">
                  <c:v>0.4451219512195122</c:v>
                </c:pt>
              </c:numCache>
            </c:numRef>
          </c:val>
          <c:extLst>
            <c:ext xmlns:c16="http://schemas.microsoft.com/office/drawing/2014/chart" uri="{C3380CC4-5D6E-409C-BE32-E72D297353CC}">
              <c16:uniqueId val="{00000001-A3BF-49AE-A66E-24DCC78B53A4}"/>
            </c:ext>
          </c:extLst>
        </c:ser>
        <c:ser>
          <c:idx val="2"/>
          <c:order val="2"/>
          <c:tx>
            <c:strRef>
              <c:f>'Spg 23'!$G$3</c:f>
              <c:strCache>
                <c:ptCount val="1"/>
                <c:pt idx="0">
                  <c:v>I mindre grad</c:v>
                </c:pt>
              </c:strCache>
            </c:strRef>
          </c:tx>
          <c:spPr>
            <a:solidFill>
              <a:srgbClr val="173861"/>
            </a:solidFill>
            <a:ln>
              <a:noFill/>
            </a:ln>
            <a:effectLst>
              <a:outerShdw blurRad="50800" dist="38100" dir="2700000" algn="tl" rotWithShape="0">
                <a:prstClr val="black">
                  <a:alpha val="40000"/>
                </a:prstClr>
              </a:outerShdw>
            </a:effectLst>
          </c:spPr>
          <c:invertIfNegative val="0"/>
          <c:dLbls>
            <c:dLbl>
              <c:idx val="0"/>
              <c:layout>
                <c:manualLayout>
                  <c:x val="-2.5462668816039986E-17"/>
                  <c:y val="-2.77777777777777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BF-49AE-A66E-24DCC78B53A4}"/>
                </c:ext>
              </c:extLst>
            </c:dLbl>
            <c:dLbl>
              <c:idx val="1"/>
              <c:layout>
                <c:manualLayout>
                  <c:x val="0"/>
                  <c:y val="-4.16666666666666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3BF-49AE-A66E-24DCC78B53A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23'!$G$4:$G$6</c:f>
              <c:numCache>
                <c:formatCode>0.0%</c:formatCode>
                <c:ptCount val="3"/>
                <c:pt idx="0">
                  <c:v>0.3048780487804878</c:v>
                </c:pt>
                <c:pt idx="1">
                  <c:v>0.21951219512195122</c:v>
                </c:pt>
                <c:pt idx="2">
                  <c:v>0.13414634146341464</c:v>
                </c:pt>
              </c:numCache>
            </c:numRef>
          </c:val>
          <c:extLst>
            <c:ext xmlns:c16="http://schemas.microsoft.com/office/drawing/2014/chart" uri="{C3380CC4-5D6E-409C-BE32-E72D297353CC}">
              <c16:uniqueId val="{00000004-A3BF-49AE-A66E-24DCC78B53A4}"/>
            </c:ext>
          </c:extLst>
        </c:ser>
        <c:ser>
          <c:idx val="3"/>
          <c:order val="3"/>
          <c:tx>
            <c:strRef>
              <c:f>'Spg 23'!$H$3</c:f>
              <c:strCache>
                <c:ptCount val="1"/>
                <c:pt idx="0">
                  <c:v>Slet ikke</c:v>
                </c:pt>
              </c:strCache>
            </c:strRef>
          </c:tx>
          <c:spPr>
            <a:solidFill>
              <a:srgbClr val="AF9A59"/>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23'!$H$4:$H$6</c:f>
              <c:numCache>
                <c:formatCode>0.0%</c:formatCode>
                <c:ptCount val="3"/>
                <c:pt idx="0">
                  <c:v>0.26219512195121952</c:v>
                </c:pt>
                <c:pt idx="1">
                  <c:v>0.14634146341463414</c:v>
                </c:pt>
                <c:pt idx="2">
                  <c:v>4.2682926829268296E-2</c:v>
                </c:pt>
              </c:numCache>
            </c:numRef>
          </c:val>
          <c:extLst>
            <c:ext xmlns:c16="http://schemas.microsoft.com/office/drawing/2014/chart" uri="{C3380CC4-5D6E-409C-BE32-E72D297353CC}">
              <c16:uniqueId val="{00000005-A3BF-49AE-A66E-24DCC78B53A4}"/>
            </c:ext>
          </c:extLst>
        </c:ser>
        <c:ser>
          <c:idx val="4"/>
          <c:order val="4"/>
          <c:tx>
            <c:strRef>
              <c:f>'Spg 23'!$I$3</c:f>
              <c:strCache>
                <c:ptCount val="1"/>
                <c:pt idx="0">
                  <c:v>Ved ikke</c:v>
                </c:pt>
              </c:strCache>
            </c:strRef>
          </c:tx>
          <c:spPr>
            <a:solidFill>
              <a:srgbClr val="F7E1B8"/>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23'!$I$4:$I$6</c:f>
              <c:numCache>
                <c:formatCode>0.0%</c:formatCode>
                <c:ptCount val="3"/>
                <c:pt idx="0">
                  <c:v>3.048780487804878E-2</c:v>
                </c:pt>
                <c:pt idx="1">
                  <c:v>3.048780487804878E-2</c:v>
                </c:pt>
                <c:pt idx="2">
                  <c:v>3.6585365853658534E-2</c:v>
                </c:pt>
              </c:numCache>
            </c:numRef>
          </c:val>
          <c:extLst>
            <c:ext xmlns:c16="http://schemas.microsoft.com/office/drawing/2014/chart" uri="{C3380CC4-5D6E-409C-BE32-E72D297353CC}">
              <c16:uniqueId val="{00000006-A3BF-49AE-A66E-24DCC78B53A4}"/>
            </c:ext>
          </c:extLst>
        </c:ser>
        <c:dLbls>
          <c:dLblPos val="outEnd"/>
          <c:showLegendKey val="0"/>
          <c:showVal val="1"/>
          <c:showCatName val="0"/>
          <c:showSerName val="0"/>
          <c:showPercent val="0"/>
          <c:showBubbleSize val="0"/>
        </c:dLbls>
        <c:gapWidth val="100"/>
        <c:overlap val="-27"/>
        <c:axId val="1902021216"/>
        <c:axId val="1847214848"/>
      </c:barChart>
      <c:catAx>
        <c:axId val="19020212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47214848"/>
        <c:crosses val="autoZero"/>
        <c:auto val="1"/>
        <c:lblAlgn val="ctr"/>
        <c:lblOffset val="100"/>
        <c:noMultiLvlLbl val="0"/>
      </c:catAx>
      <c:valAx>
        <c:axId val="1847214848"/>
        <c:scaling>
          <c:orientation val="minMax"/>
          <c:max val="1"/>
        </c:scaling>
        <c:delete val="1"/>
        <c:axPos val="l"/>
        <c:numFmt formatCode="0.0%" sourceLinked="1"/>
        <c:majorTickMark val="none"/>
        <c:minorTickMark val="none"/>
        <c:tickLblPos val="nextTo"/>
        <c:crossAx val="1902021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24!Pivottabel66</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 enig eller uenig er I som skole i, at undervisningsmiljøvurderingen er et godt redskab til at sikre et godt undervisningsmiljø på jeres skole?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rgbClr val="AF9A59"/>
          </a:solidFill>
          <a:ln>
            <a:noFill/>
          </a:ln>
          <a:effectLst/>
        </c:spPr>
      </c:pivotFmt>
      <c:pivotFmt>
        <c:idx val="5"/>
        <c:spPr>
          <a:solidFill>
            <a:srgbClr val="F7E1B8"/>
          </a:solidFill>
          <a:ln>
            <a:noFill/>
          </a:ln>
          <a:effectLst/>
        </c:spP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AECEE"/>
          </a:solidFill>
          <a:ln>
            <a:noFill/>
          </a:ln>
          <a:effectLst/>
        </c:spPr>
      </c:pivotFmt>
      <c:pivotFmt>
        <c:idx val="8"/>
        <c:spPr>
          <a:solidFill>
            <a:srgbClr val="8D1733"/>
          </a:solidFill>
          <a:ln>
            <a:noFill/>
          </a:ln>
          <a:effectLst/>
        </c:spPr>
      </c:pivotFmt>
      <c:pivotFmt>
        <c:idx val="9"/>
        <c:spPr>
          <a:solidFill>
            <a:srgbClr val="173861"/>
          </a:solidFill>
          <a:ln>
            <a:noFill/>
          </a:ln>
          <a:effectLst/>
        </c:spPr>
      </c:pivotFmt>
      <c:pivotFmt>
        <c:idx val="10"/>
        <c:spPr>
          <a:solidFill>
            <a:srgbClr val="AF9A59"/>
          </a:solidFill>
          <a:ln>
            <a:noFill/>
          </a:ln>
          <a:effectLst/>
        </c:spPr>
      </c:pivotFmt>
      <c:pivotFmt>
        <c:idx val="11"/>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DAECEE"/>
          </a:solidFill>
          <a:ln>
            <a:noFill/>
          </a:ln>
          <a:effectLst>
            <a:outerShdw blurRad="50800" dist="38100" dir="2700000" algn="tl" rotWithShape="0">
              <a:prstClr val="black">
                <a:alpha val="40000"/>
              </a:prstClr>
            </a:outerShdw>
          </a:effectLst>
        </c:spPr>
      </c:pivotFmt>
      <c:pivotFmt>
        <c:idx val="13"/>
        <c:spPr>
          <a:solidFill>
            <a:srgbClr val="8D1733"/>
          </a:solidFill>
          <a:ln>
            <a:noFill/>
          </a:ln>
          <a:effectLst>
            <a:outerShdw blurRad="50800" dist="38100" dir="2700000" algn="tl" rotWithShape="0">
              <a:prstClr val="black">
                <a:alpha val="40000"/>
              </a:prstClr>
            </a:outerShdw>
          </a:effectLst>
        </c:spPr>
      </c:pivotFmt>
      <c:pivotFmt>
        <c:idx val="14"/>
        <c:spPr>
          <a:solidFill>
            <a:srgbClr val="173861"/>
          </a:solidFill>
          <a:ln>
            <a:noFill/>
          </a:ln>
          <a:effectLst>
            <a:outerShdw blurRad="50800" dist="38100" dir="2700000" algn="tl" rotWithShape="0">
              <a:prstClr val="black">
                <a:alpha val="40000"/>
              </a:prstClr>
            </a:outerShdw>
          </a:effectLst>
        </c:spPr>
      </c:pivotFmt>
      <c:pivotFmt>
        <c:idx val="15"/>
        <c:spPr>
          <a:solidFill>
            <a:srgbClr val="AF9A59"/>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24'!$B$3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6FFB-4733-A8B2-F39DC0B3006C}"/>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6FFB-4733-A8B2-F39DC0B3006C}"/>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6FFB-4733-A8B2-F39DC0B3006C}"/>
              </c:ext>
            </c:extLst>
          </c:dPt>
          <c:dPt>
            <c:idx val="3"/>
            <c:invertIfNegative val="0"/>
            <c:bubble3D val="0"/>
            <c:spPr>
              <a:solidFill>
                <a:srgbClr val="AF9A59"/>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7-6FFB-4733-A8B2-F39DC0B3006C}"/>
              </c:ext>
            </c:extLst>
          </c:dPt>
          <c:dPt>
            <c:idx val="4"/>
            <c:invertIfNegative val="0"/>
            <c:bubble3D val="0"/>
            <c:extLst>
              <c:ext xmlns:c16="http://schemas.microsoft.com/office/drawing/2014/chart" uri="{C3380CC4-5D6E-409C-BE32-E72D297353CC}">
                <c16:uniqueId val="{00000008-6FFB-4733-A8B2-F39DC0B3006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24'!$A$4:$A$9</c:f>
              <c:strCache>
                <c:ptCount val="5"/>
                <c:pt idx="0">
                  <c:v>Helt enig</c:v>
                </c:pt>
                <c:pt idx="1">
                  <c:v>Delvis enig</c:v>
                </c:pt>
                <c:pt idx="2">
                  <c:v>Hverken enig eller uenig</c:v>
                </c:pt>
                <c:pt idx="3">
                  <c:v>Delvis uenig</c:v>
                </c:pt>
                <c:pt idx="4">
                  <c:v>Helt uenig</c:v>
                </c:pt>
              </c:strCache>
            </c:strRef>
          </c:cat>
          <c:val>
            <c:numRef>
              <c:f>'Spg 24'!$B$4:$B$9</c:f>
              <c:numCache>
                <c:formatCode>0.0%</c:formatCode>
                <c:ptCount val="5"/>
                <c:pt idx="0">
                  <c:v>0.24</c:v>
                </c:pt>
                <c:pt idx="1">
                  <c:v>0.44500000000000001</c:v>
                </c:pt>
                <c:pt idx="2">
                  <c:v>0.28000000000000003</c:v>
                </c:pt>
                <c:pt idx="3">
                  <c:v>2.5000000000000001E-2</c:v>
                </c:pt>
                <c:pt idx="4">
                  <c:v>0.01</c:v>
                </c:pt>
              </c:numCache>
            </c:numRef>
          </c:val>
          <c:extLst>
            <c:ext xmlns:c16="http://schemas.microsoft.com/office/drawing/2014/chart" uri="{C3380CC4-5D6E-409C-BE32-E72D297353CC}">
              <c16:uniqueId val="{00000009-6FFB-4733-A8B2-F39DC0B3006C}"/>
            </c:ext>
          </c:extLst>
        </c:ser>
        <c:dLbls>
          <c:dLblPos val="outEnd"/>
          <c:showLegendKey val="0"/>
          <c:showVal val="1"/>
          <c:showCatName val="0"/>
          <c:showSerName val="0"/>
          <c:showPercent val="0"/>
          <c:showBubbleSize val="0"/>
        </c:dLbls>
        <c:gapWidth val="219"/>
        <c:overlap val="-27"/>
        <c:axId val="1440037088"/>
        <c:axId val="513499936"/>
      </c:barChart>
      <c:catAx>
        <c:axId val="1440037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13499936"/>
        <c:crosses val="autoZero"/>
        <c:auto val="1"/>
        <c:lblAlgn val="ctr"/>
        <c:lblOffset val="100"/>
        <c:noMultiLvlLbl val="0"/>
      </c:catAx>
      <c:valAx>
        <c:axId val="513499936"/>
        <c:scaling>
          <c:orientation val="minMax"/>
          <c:max val="1"/>
        </c:scaling>
        <c:delete val="1"/>
        <c:axPos val="l"/>
        <c:numFmt formatCode="0.0%" sourceLinked="1"/>
        <c:majorTickMark val="none"/>
        <c:minorTickMark val="none"/>
        <c:tickLblPos val="nextTo"/>
        <c:crossAx val="1440037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25!Pivottabel67</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Kender I som skole betegnelsen undervisningsmiljørepræsentanter (UMR)?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a:noFill/>
          </a:ln>
          <a:effectLst/>
        </c:spPr>
      </c:pivotFmt>
      <c:pivotFmt>
        <c:idx val="6"/>
        <c:spPr>
          <a:solidFill>
            <a:srgbClr val="8D1733"/>
          </a:solidFill>
          <a:ln>
            <a:noFill/>
          </a:ln>
          <a:effectLst/>
        </c:spPr>
      </c:pivotFmt>
      <c:pivotFmt>
        <c:idx val="7"/>
        <c:spPr>
          <a:solidFill>
            <a:srgbClr val="173861"/>
          </a:solidFill>
          <a:ln>
            <a:noFill/>
          </a:ln>
          <a:effectLst/>
        </c:spPr>
      </c:pivotFmt>
      <c:pivotFmt>
        <c:idx val="8"/>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AECEE"/>
          </a:solidFill>
          <a:ln>
            <a:noFill/>
          </a:ln>
          <a:effectLst>
            <a:outerShdw blurRad="50800" dist="38100" dir="2700000" algn="tl" rotWithShape="0">
              <a:prstClr val="black">
                <a:alpha val="40000"/>
              </a:prstClr>
            </a:outerShdw>
          </a:effectLst>
        </c:spPr>
      </c:pivotFmt>
      <c:pivotFmt>
        <c:idx val="10"/>
        <c:spPr>
          <a:solidFill>
            <a:srgbClr val="8D1733"/>
          </a:solidFill>
          <a:ln>
            <a:noFill/>
          </a:ln>
          <a:effectLst>
            <a:outerShdw blurRad="50800" dist="38100" dir="2700000" algn="tl" rotWithShape="0">
              <a:prstClr val="black">
                <a:alpha val="40000"/>
              </a:prstClr>
            </a:outerShdw>
          </a:effectLst>
        </c:spPr>
      </c:pivotFmt>
      <c:pivotFmt>
        <c:idx val="11"/>
        <c:spPr>
          <a:solidFill>
            <a:srgbClr val="173861"/>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25'!$B$3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F492-4C1D-81ED-248ED6ADB67E}"/>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F492-4C1D-81ED-248ED6ADB67E}"/>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F492-4C1D-81ED-248ED6ADB67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25'!$A$4:$A$7</c:f>
              <c:strCache>
                <c:ptCount val="3"/>
                <c:pt idx="0">
                  <c:v>Ja</c:v>
                </c:pt>
                <c:pt idx="1">
                  <c:v>Nej</c:v>
                </c:pt>
                <c:pt idx="2">
                  <c:v>Ved ikke</c:v>
                </c:pt>
              </c:strCache>
            </c:strRef>
          </c:cat>
          <c:val>
            <c:numRef>
              <c:f>'Spg 25'!$B$4:$B$7</c:f>
              <c:numCache>
                <c:formatCode>0.0%</c:formatCode>
                <c:ptCount val="3"/>
                <c:pt idx="0">
                  <c:v>0.56281407035175879</c:v>
                </c:pt>
                <c:pt idx="1">
                  <c:v>0.36180904522613067</c:v>
                </c:pt>
                <c:pt idx="2">
                  <c:v>7.5376884422110546E-2</c:v>
                </c:pt>
              </c:numCache>
            </c:numRef>
          </c:val>
          <c:extLst>
            <c:ext xmlns:c16="http://schemas.microsoft.com/office/drawing/2014/chart" uri="{C3380CC4-5D6E-409C-BE32-E72D297353CC}">
              <c16:uniqueId val="{00000006-F492-4C1D-81ED-248ED6ADB67E}"/>
            </c:ext>
          </c:extLst>
        </c:ser>
        <c:dLbls>
          <c:dLblPos val="outEnd"/>
          <c:showLegendKey val="0"/>
          <c:showVal val="1"/>
          <c:showCatName val="0"/>
          <c:showSerName val="0"/>
          <c:showPercent val="0"/>
          <c:showBubbleSize val="0"/>
        </c:dLbls>
        <c:gapWidth val="219"/>
        <c:overlap val="-27"/>
        <c:axId val="1659277424"/>
        <c:axId val="1875643088"/>
      </c:barChart>
      <c:catAx>
        <c:axId val="1659277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75643088"/>
        <c:crosses val="autoZero"/>
        <c:auto val="1"/>
        <c:lblAlgn val="ctr"/>
        <c:lblOffset val="100"/>
        <c:noMultiLvlLbl val="0"/>
      </c:catAx>
      <c:valAx>
        <c:axId val="1875643088"/>
        <c:scaling>
          <c:orientation val="minMax"/>
          <c:max val="1"/>
        </c:scaling>
        <c:delete val="1"/>
        <c:axPos val="l"/>
        <c:numFmt formatCode="0.0%" sourceLinked="1"/>
        <c:majorTickMark val="none"/>
        <c:minorTickMark val="none"/>
        <c:tickLblPos val="nextTo"/>
        <c:crossAx val="1659277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26!Pivottabel68</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oplyst eleverne om deres ret til at vælge undervisningsmiljørepræsentanter?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a:noFill/>
          </a:ln>
          <a:effectLst/>
        </c:spPr>
      </c:pivotFmt>
      <c:pivotFmt>
        <c:idx val="6"/>
        <c:spPr>
          <a:solidFill>
            <a:srgbClr val="8D1733"/>
          </a:solidFill>
          <a:ln>
            <a:noFill/>
          </a:ln>
          <a:effectLst/>
        </c:spPr>
      </c:pivotFmt>
      <c:pivotFmt>
        <c:idx val="7"/>
        <c:spPr>
          <a:solidFill>
            <a:srgbClr val="173861"/>
          </a:solidFill>
          <a:ln>
            <a:noFill/>
          </a:ln>
          <a:effectLst/>
        </c:spPr>
      </c:pivotFmt>
      <c:pivotFmt>
        <c:idx val="8"/>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AECEE"/>
          </a:solidFill>
          <a:ln>
            <a:noFill/>
          </a:ln>
          <a:effectLst>
            <a:outerShdw blurRad="50800" dist="38100" dir="2700000" algn="tl" rotWithShape="0">
              <a:prstClr val="black">
                <a:alpha val="40000"/>
              </a:prstClr>
            </a:outerShdw>
          </a:effectLst>
        </c:spPr>
      </c:pivotFmt>
      <c:pivotFmt>
        <c:idx val="10"/>
        <c:spPr>
          <a:solidFill>
            <a:srgbClr val="8D1733"/>
          </a:solidFill>
          <a:ln>
            <a:noFill/>
          </a:ln>
          <a:effectLst>
            <a:outerShdw blurRad="50800" dist="38100" dir="2700000" algn="tl" rotWithShape="0">
              <a:prstClr val="black">
                <a:alpha val="40000"/>
              </a:prstClr>
            </a:outerShdw>
          </a:effectLst>
        </c:spPr>
      </c:pivotFmt>
      <c:pivotFmt>
        <c:idx val="11"/>
        <c:spPr>
          <a:solidFill>
            <a:srgbClr val="173861"/>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26'!$B$3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66B5-4C25-8FB1-5EECE5F2DD2D}"/>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66B5-4C25-8FB1-5EECE5F2DD2D}"/>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66B5-4C25-8FB1-5EECE5F2DD2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26'!$A$4:$A$7</c:f>
              <c:strCache>
                <c:ptCount val="3"/>
                <c:pt idx="0">
                  <c:v>Ja</c:v>
                </c:pt>
                <c:pt idx="1">
                  <c:v>Nej</c:v>
                </c:pt>
                <c:pt idx="2">
                  <c:v>Ved ikke</c:v>
                </c:pt>
              </c:strCache>
            </c:strRef>
          </c:cat>
          <c:val>
            <c:numRef>
              <c:f>'Spg 26'!$B$4:$B$7</c:f>
              <c:numCache>
                <c:formatCode>0.0%</c:formatCode>
                <c:ptCount val="3"/>
                <c:pt idx="0">
                  <c:v>0.55118110236220474</c:v>
                </c:pt>
                <c:pt idx="1">
                  <c:v>0.18110236220472442</c:v>
                </c:pt>
                <c:pt idx="2">
                  <c:v>0.26771653543307089</c:v>
                </c:pt>
              </c:numCache>
            </c:numRef>
          </c:val>
          <c:extLst>
            <c:ext xmlns:c16="http://schemas.microsoft.com/office/drawing/2014/chart" uri="{C3380CC4-5D6E-409C-BE32-E72D297353CC}">
              <c16:uniqueId val="{00000006-66B5-4C25-8FB1-5EECE5F2DD2D}"/>
            </c:ext>
          </c:extLst>
        </c:ser>
        <c:dLbls>
          <c:dLblPos val="outEnd"/>
          <c:showLegendKey val="0"/>
          <c:showVal val="1"/>
          <c:showCatName val="0"/>
          <c:showSerName val="0"/>
          <c:showPercent val="0"/>
          <c:showBubbleSize val="0"/>
        </c:dLbls>
        <c:gapWidth val="219"/>
        <c:overlap val="-27"/>
        <c:axId val="1802120480"/>
        <c:axId val="1683231648"/>
      </c:barChart>
      <c:catAx>
        <c:axId val="1802120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683231648"/>
        <c:crosses val="autoZero"/>
        <c:auto val="1"/>
        <c:lblAlgn val="ctr"/>
        <c:lblOffset val="100"/>
        <c:noMultiLvlLbl val="0"/>
      </c:catAx>
      <c:valAx>
        <c:axId val="1683231648"/>
        <c:scaling>
          <c:orientation val="minMax"/>
          <c:max val="1"/>
        </c:scaling>
        <c:delete val="1"/>
        <c:axPos val="l"/>
        <c:numFmt formatCode="0.0%" sourceLinked="1"/>
        <c:majorTickMark val="none"/>
        <c:minorTickMark val="none"/>
        <c:tickLblPos val="nextTo"/>
        <c:crossAx val="18021204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6!Pivottabel28</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I undervisningsmiljøloven står, at man skal reagere ved mobning eller lignende.</a:t>
            </a:r>
            <a:r>
              <a:rPr lang="en-US" b="1" baseline="0"/>
              <a:t> Har I beskrevet i skolens antimobbestrategi, hvordan I forstår eller lignende?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s>
    <c:plotArea>
      <c:layout/>
      <c:barChart>
        <c:barDir val="col"/>
        <c:grouping val="clustered"/>
        <c:varyColors val="0"/>
        <c:ser>
          <c:idx val="0"/>
          <c:order val="0"/>
          <c:tx>
            <c:strRef>
              <c:f>'Spg 6'!$B$3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27DD-4EF5-9DFE-F817EAA93146}"/>
              </c:ext>
            </c:extLst>
          </c:dPt>
          <c:dPt>
            <c:idx val="1"/>
            <c:invertIfNegative val="0"/>
            <c:bubble3D val="0"/>
            <c:spPr>
              <a:solidFill>
                <a:srgbClr val="8D1733"/>
              </a:solidFill>
              <a:ln>
                <a:noFill/>
              </a:ln>
              <a:effectLst/>
            </c:spPr>
            <c:extLst>
              <c:ext xmlns:c16="http://schemas.microsoft.com/office/drawing/2014/chart" uri="{C3380CC4-5D6E-409C-BE32-E72D297353CC}">
                <c16:uniqueId val="{00000003-27DD-4EF5-9DFE-F817EAA93146}"/>
              </c:ext>
            </c:extLst>
          </c:dPt>
          <c:dPt>
            <c:idx val="2"/>
            <c:invertIfNegative val="0"/>
            <c:bubble3D val="0"/>
            <c:spPr>
              <a:solidFill>
                <a:srgbClr val="173861"/>
              </a:solidFill>
              <a:ln>
                <a:noFill/>
              </a:ln>
              <a:effectLst/>
            </c:spPr>
            <c:extLst>
              <c:ext xmlns:c16="http://schemas.microsoft.com/office/drawing/2014/chart" uri="{C3380CC4-5D6E-409C-BE32-E72D297353CC}">
                <c16:uniqueId val="{00000004-27DD-4EF5-9DFE-F817EAA9314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6'!$A$4:$A$7</c:f>
              <c:strCache>
                <c:ptCount val="3"/>
                <c:pt idx="0">
                  <c:v>Ja</c:v>
                </c:pt>
                <c:pt idx="1">
                  <c:v>Nej</c:v>
                </c:pt>
                <c:pt idx="2">
                  <c:v>Ved ikke</c:v>
                </c:pt>
              </c:strCache>
            </c:strRef>
          </c:cat>
          <c:val>
            <c:numRef>
              <c:f>'Spg 6'!$B$4:$B$7</c:f>
              <c:numCache>
                <c:formatCode>0.0%</c:formatCode>
                <c:ptCount val="3"/>
                <c:pt idx="0">
                  <c:v>0.5736842105263158</c:v>
                </c:pt>
                <c:pt idx="1">
                  <c:v>0.33684210526315789</c:v>
                </c:pt>
                <c:pt idx="2">
                  <c:v>8.9473684210526316E-2</c:v>
                </c:pt>
              </c:numCache>
            </c:numRef>
          </c:val>
          <c:extLst>
            <c:ext xmlns:c16="http://schemas.microsoft.com/office/drawing/2014/chart" uri="{C3380CC4-5D6E-409C-BE32-E72D297353CC}">
              <c16:uniqueId val="{00000000-27DD-4EF5-9DFE-F817EAA93146}"/>
            </c:ext>
          </c:extLst>
        </c:ser>
        <c:dLbls>
          <c:dLblPos val="outEnd"/>
          <c:showLegendKey val="0"/>
          <c:showVal val="1"/>
          <c:showCatName val="0"/>
          <c:showSerName val="0"/>
          <c:showPercent val="0"/>
          <c:showBubbleSize val="0"/>
        </c:dLbls>
        <c:gapWidth val="219"/>
        <c:overlap val="-27"/>
        <c:axId val="702589616"/>
        <c:axId val="1893251504"/>
      </c:barChart>
      <c:catAx>
        <c:axId val="702589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93251504"/>
        <c:crosses val="autoZero"/>
        <c:auto val="1"/>
        <c:lblAlgn val="ctr"/>
        <c:lblOffset val="100"/>
        <c:noMultiLvlLbl val="0"/>
      </c:catAx>
      <c:valAx>
        <c:axId val="1893251504"/>
        <c:scaling>
          <c:orientation val="minMax"/>
          <c:max val="1"/>
        </c:scaling>
        <c:delete val="1"/>
        <c:axPos val="l"/>
        <c:numFmt formatCode="0.0%" sourceLinked="1"/>
        <c:majorTickMark val="none"/>
        <c:minorTickMark val="none"/>
        <c:tickLblPos val="nextTo"/>
        <c:crossAx val="7025896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27!Pivottabel69</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undervisningsmiljørepræsentanter på jeres skole?</a:t>
            </a:r>
          </a:p>
        </c:rich>
      </c:tx>
      <c:layout>
        <c:manualLayout>
          <c:xMode val="edge"/>
          <c:yMode val="edge"/>
          <c:x val="9.8951224846894142E-2"/>
          <c:y val="0.1111111111111111"/>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a:noFill/>
          </a:ln>
          <a:effectLst/>
        </c:spPr>
      </c:pivotFmt>
      <c:pivotFmt>
        <c:idx val="6"/>
        <c:spPr>
          <a:solidFill>
            <a:srgbClr val="8D1733"/>
          </a:solidFill>
          <a:ln>
            <a:noFill/>
          </a:ln>
          <a:effectLst/>
        </c:spPr>
      </c:pivotFmt>
      <c:pivotFmt>
        <c:idx val="7"/>
        <c:spPr>
          <a:solidFill>
            <a:srgbClr val="173861"/>
          </a:solidFill>
          <a:ln>
            <a:noFill/>
          </a:ln>
          <a:effectLst/>
        </c:spPr>
      </c:pivotFmt>
      <c:pivotFmt>
        <c:idx val="8"/>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AECEE"/>
          </a:solidFill>
          <a:ln>
            <a:noFill/>
          </a:ln>
          <a:effectLst>
            <a:outerShdw blurRad="50800" dist="38100" dir="2700000" algn="tl" rotWithShape="0">
              <a:prstClr val="black">
                <a:alpha val="40000"/>
              </a:prstClr>
            </a:outerShdw>
          </a:effectLst>
        </c:spPr>
      </c:pivotFmt>
      <c:pivotFmt>
        <c:idx val="10"/>
        <c:spPr>
          <a:solidFill>
            <a:srgbClr val="8D1733"/>
          </a:solidFill>
          <a:ln>
            <a:noFill/>
          </a:ln>
          <a:effectLst>
            <a:outerShdw blurRad="50800" dist="38100" dir="2700000" algn="tl" rotWithShape="0">
              <a:prstClr val="black">
                <a:alpha val="40000"/>
              </a:prstClr>
            </a:outerShdw>
          </a:effectLst>
        </c:spPr>
      </c:pivotFmt>
      <c:pivotFmt>
        <c:idx val="11"/>
        <c:spPr>
          <a:solidFill>
            <a:srgbClr val="173861"/>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27'!$B$3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F666-40FD-BEFA-90F76B8845A2}"/>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F666-40FD-BEFA-90F76B8845A2}"/>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F666-40FD-BEFA-90F76B8845A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27'!$A$4:$A$7</c:f>
              <c:strCache>
                <c:ptCount val="3"/>
                <c:pt idx="0">
                  <c:v>Ja</c:v>
                </c:pt>
                <c:pt idx="1">
                  <c:v>Nej</c:v>
                </c:pt>
                <c:pt idx="2">
                  <c:v>Ved ikke</c:v>
                </c:pt>
              </c:strCache>
            </c:strRef>
          </c:cat>
          <c:val>
            <c:numRef>
              <c:f>'Spg 27'!$B$4:$B$7</c:f>
              <c:numCache>
                <c:formatCode>0.0%</c:formatCode>
                <c:ptCount val="3"/>
                <c:pt idx="0">
                  <c:v>0.24120603015075376</c:v>
                </c:pt>
                <c:pt idx="1">
                  <c:v>0.66834170854271358</c:v>
                </c:pt>
                <c:pt idx="2">
                  <c:v>9.0452261306532666E-2</c:v>
                </c:pt>
              </c:numCache>
            </c:numRef>
          </c:val>
          <c:extLst>
            <c:ext xmlns:c16="http://schemas.microsoft.com/office/drawing/2014/chart" uri="{C3380CC4-5D6E-409C-BE32-E72D297353CC}">
              <c16:uniqueId val="{00000006-F666-40FD-BEFA-90F76B8845A2}"/>
            </c:ext>
          </c:extLst>
        </c:ser>
        <c:dLbls>
          <c:dLblPos val="outEnd"/>
          <c:showLegendKey val="0"/>
          <c:showVal val="1"/>
          <c:showCatName val="0"/>
          <c:showSerName val="0"/>
          <c:showPercent val="0"/>
          <c:showBubbleSize val="0"/>
        </c:dLbls>
        <c:gapWidth val="219"/>
        <c:overlap val="-27"/>
        <c:axId val="1650730656"/>
        <c:axId val="1875639248"/>
      </c:barChart>
      <c:catAx>
        <c:axId val="1650730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75639248"/>
        <c:crosses val="autoZero"/>
        <c:auto val="1"/>
        <c:lblAlgn val="ctr"/>
        <c:lblOffset val="100"/>
        <c:noMultiLvlLbl val="0"/>
      </c:catAx>
      <c:valAx>
        <c:axId val="1875639248"/>
        <c:scaling>
          <c:orientation val="minMax"/>
          <c:max val="1"/>
        </c:scaling>
        <c:delete val="1"/>
        <c:axPos val="l"/>
        <c:numFmt formatCode="0.0%" sourceLinked="1"/>
        <c:majorTickMark val="none"/>
        <c:minorTickMark val="none"/>
        <c:tickLblPos val="nextTo"/>
        <c:crossAx val="1650730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Hvorfor har I ikke undervisningsmiljørepræsentanter på jeres</a:t>
            </a:r>
            <a:r>
              <a:rPr lang="da-DK" b="1" baseline="0"/>
              <a:t> skole?</a:t>
            </a:r>
            <a:endParaRPr lang="da-DK"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28'!$E$3</c:f>
              <c:strCache>
                <c:ptCount val="1"/>
                <c:pt idx="0">
                  <c:v>Procent</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28'!$D$4:$D$8</c:f>
              <c:strCache>
                <c:ptCount val="5"/>
                <c:pt idx="0">
                  <c:v>Eleverne har ikke ønsket at vælge undervisningsmiljørepræsentanter</c:v>
                </c:pt>
                <c:pt idx="1">
                  <c:v>Opgaven, som undervisningsmiljørepræsentanterne varetager, er placeret ved elevrådene</c:v>
                </c:pt>
                <c:pt idx="2">
                  <c:v>Ledelsen oplever ikke, at det skaber en værdi for undervisningsmiljøet at have undervisningsmiljørepræsentanter</c:v>
                </c:pt>
                <c:pt idx="3">
                  <c:v>Eleverne er ikke blevet oplyst om muligheden for at vælge undervisningsmiljørepræsentanter</c:v>
                </c:pt>
                <c:pt idx="4">
                  <c:v>Andet</c:v>
                </c:pt>
              </c:strCache>
            </c:strRef>
          </c:cat>
          <c:val>
            <c:numRef>
              <c:f>'Spg 28'!$E$4:$E$8</c:f>
              <c:numCache>
                <c:formatCode>0.0%</c:formatCode>
                <c:ptCount val="5"/>
                <c:pt idx="0">
                  <c:v>4.5112781954887216E-2</c:v>
                </c:pt>
                <c:pt idx="1">
                  <c:v>0.56390977443609025</c:v>
                </c:pt>
                <c:pt idx="2">
                  <c:v>0</c:v>
                </c:pt>
                <c:pt idx="3">
                  <c:v>9.0225563909774431E-2</c:v>
                </c:pt>
                <c:pt idx="4">
                  <c:v>0.3007518796992481</c:v>
                </c:pt>
              </c:numCache>
            </c:numRef>
          </c:val>
          <c:extLst>
            <c:ext xmlns:c16="http://schemas.microsoft.com/office/drawing/2014/chart" uri="{C3380CC4-5D6E-409C-BE32-E72D297353CC}">
              <c16:uniqueId val="{00000000-AC3F-4E9E-B5DF-BA3C7767974F}"/>
            </c:ext>
          </c:extLst>
        </c:ser>
        <c:dLbls>
          <c:dLblPos val="outEnd"/>
          <c:showLegendKey val="0"/>
          <c:showVal val="1"/>
          <c:showCatName val="0"/>
          <c:showSerName val="0"/>
          <c:showPercent val="0"/>
          <c:showBubbleSize val="0"/>
        </c:dLbls>
        <c:gapWidth val="219"/>
        <c:overlap val="-27"/>
        <c:axId val="1946726272"/>
        <c:axId val="1471763952"/>
      </c:barChart>
      <c:catAx>
        <c:axId val="1946726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471763952"/>
        <c:crosses val="autoZero"/>
        <c:auto val="1"/>
        <c:lblAlgn val="ctr"/>
        <c:lblOffset val="100"/>
        <c:noMultiLvlLbl val="0"/>
      </c:catAx>
      <c:valAx>
        <c:axId val="1471763952"/>
        <c:scaling>
          <c:orientation val="minMax"/>
          <c:max val="1"/>
        </c:scaling>
        <c:delete val="1"/>
        <c:axPos val="l"/>
        <c:numFmt formatCode="0.0%" sourceLinked="1"/>
        <c:majorTickMark val="none"/>
        <c:minorTickMark val="none"/>
        <c:tickLblPos val="nextTo"/>
        <c:crossAx val="19467262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29!Pivottabel71</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Inviterer I på skolen undervisningsmiljørepræsentanterne til at deltage i jeres arbejdsmiljøgrupper,</a:t>
            </a:r>
            <a:r>
              <a:rPr lang="en-US" b="1" baseline="0"/>
              <a:t> når I drøfter forhold, der har betydning for undervisningsmiljøet?</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rgbClr val="AF9A59"/>
          </a:solidFill>
          <a:ln>
            <a:noFill/>
          </a:ln>
          <a:effectLst/>
        </c:spPr>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DAECEE"/>
          </a:solidFill>
          <a:ln>
            <a:noFill/>
          </a:ln>
          <a:effectLst/>
        </c:spPr>
      </c:pivotFmt>
      <c:pivotFmt>
        <c:idx val="7"/>
        <c:spPr>
          <a:solidFill>
            <a:srgbClr val="8D1733"/>
          </a:solidFill>
          <a:ln>
            <a:noFill/>
          </a:ln>
          <a:effectLst/>
        </c:spPr>
      </c:pivotFmt>
      <c:pivotFmt>
        <c:idx val="8"/>
        <c:spPr>
          <a:solidFill>
            <a:srgbClr val="173861"/>
          </a:solidFill>
          <a:ln>
            <a:noFill/>
          </a:ln>
          <a:effectLst/>
        </c:spPr>
      </c:pivotFmt>
      <c:pivotFmt>
        <c:idx val="9"/>
        <c:spPr>
          <a:solidFill>
            <a:srgbClr val="AF9A59"/>
          </a:solidFill>
          <a:ln>
            <a:noFill/>
          </a:ln>
          <a:effectLst/>
        </c:spPr>
      </c:pivotFmt>
      <c:pivotFmt>
        <c:idx val="10"/>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DAECEE"/>
          </a:solidFill>
          <a:ln>
            <a:noFill/>
          </a:ln>
          <a:effectLst>
            <a:outerShdw blurRad="50800" dist="38100" dir="2700000" algn="tl" rotWithShape="0">
              <a:prstClr val="black">
                <a:alpha val="40000"/>
              </a:prstClr>
            </a:outerShdw>
          </a:effectLst>
        </c:spPr>
      </c:pivotFmt>
      <c:pivotFmt>
        <c:idx val="12"/>
        <c:spPr>
          <a:solidFill>
            <a:srgbClr val="8D1733"/>
          </a:solidFill>
          <a:ln>
            <a:noFill/>
          </a:ln>
          <a:effectLst>
            <a:outerShdw blurRad="50800" dist="38100" dir="2700000" algn="tl" rotWithShape="0">
              <a:prstClr val="black">
                <a:alpha val="40000"/>
              </a:prstClr>
            </a:outerShdw>
          </a:effectLst>
        </c:spPr>
      </c:pivotFmt>
      <c:pivotFmt>
        <c:idx val="13"/>
        <c:spPr>
          <a:solidFill>
            <a:srgbClr val="173861"/>
          </a:solidFill>
          <a:ln>
            <a:noFill/>
          </a:ln>
          <a:effectLst>
            <a:outerShdw blurRad="50800" dist="38100" dir="2700000" algn="tl" rotWithShape="0">
              <a:prstClr val="black">
                <a:alpha val="40000"/>
              </a:prstClr>
            </a:outerShdw>
          </a:effectLst>
        </c:spPr>
      </c:pivotFmt>
      <c:pivotFmt>
        <c:idx val="14"/>
        <c:spPr>
          <a:solidFill>
            <a:srgbClr val="AF9A59"/>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29'!$B$3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669F-402A-A334-A4997596A2B4}"/>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669F-402A-A334-A4997596A2B4}"/>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669F-402A-A334-A4997596A2B4}"/>
              </c:ext>
            </c:extLst>
          </c:dPt>
          <c:dPt>
            <c:idx val="3"/>
            <c:invertIfNegative val="0"/>
            <c:bubble3D val="0"/>
            <c:spPr>
              <a:solidFill>
                <a:srgbClr val="AF9A59"/>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7-669F-402A-A334-A4997596A2B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29'!$A$4:$A$8</c:f>
              <c:strCache>
                <c:ptCount val="4"/>
                <c:pt idx="0">
                  <c:v>Altid</c:v>
                </c:pt>
                <c:pt idx="1">
                  <c:v>Nogle gange</c:v>
                </c:pt>
                <c:pt idx="2">
                  <c:v>Sjældent</c:v>
                </c:pt>
                <c:pt idx="3">
                  <c:v>Aldrig</c:v>
                </c:pt>
              </c:strCache>
            </c:strRef>
          </c:cat>
          <c:val>
            <c:numRef>
              <c:f>'Spg 29'!$B$4:$B$8</c:f>
              <c:numCache>
                <c:formatCode>0.0%</c:formatCode>
                <c:ptCount val="4"/>
                <c:pt idx="0">
                  <c:v>0.39583333333333331</c:v>
                </c:pt>
                <c:pt idx="1">
                  <c:v>0.45833333333333331</c:v>
                </c:pt>
                <c:pt idx="2">
                  <c:v>8.3333333333333329E-2</c:v>
                </c:pt>
                <c:pt idx="3">
                  <c:v>6.25E-2</c:v>
                </c:pt>
              </c:numCache>
            </c:numRef>
          </c:val>
          <c:extLst>
            <c:ext xmlns:c16="http://schemas.microsoft.com/office/drawing/2014/chart" uri="{C3380CC4-5D6E-409C-BE32-E72D297353CC}">
              <c16:uniqueId val="{00000008-669F-402A-A334-A4997596A2B4}"/>
            </c:ext>
          </c:extLst>
        </c:ser>
        <c:dLbls>
          <c:dLblPos val="outEnd"/>
          <c:showLegendKey val="0"/>
          <c:showVal val="1"/>
          <c:showCatName val="0"/>
          <c:showSerName val="0"/>
          <c:showPercent val="0"/>
          <c:showBubbleSize val="0"/>
        </c:dLbls>
        <c:gapWidth val="219"/>
        <c:overlap val="-27"/>
        <c:axId val="1500363040"/>
        <c:axId val="512352960"/>
      </c:barChart>
      <c:catAx>
        <c:axId val="1500363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12352960"/>
        <c:crosses val="autoZero"/>
        <c:auto val="1"/>
        <c:lblAlgn val="ctr"/>
        <c:lblOffset val="100"/>
        <c:noMultiLvlLbl val="0"/>
      </c:catAx>
      <c:valAx>
        <c:axId val="512352960"/>
        <c:scaling>
          <c:orientation val="minMax"/>
          <c:max val="1"/>
        </c:scaling>
        <c:delete val="1"/>
        <c:axPos val="l"/>
        <c:numFmt formatCode="0.0%" sourceLinked="1"/>
        <c:majorTickMark val="none"/>
        <c:minorTickMark val="none"/>
        <c:tickLblPos val="nextTo"/>
        <c:crossAx val="1500363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Indeholder antimobbestrategien en beskrivelse af,</a:t>
            </a:r>
            <a:r>
              <a:rPr lang="en-US" b="1" baseline="0"/>
              <a:t> hvordan I vil håndtere mobning følgende...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7'!$E$3</c:f>
              <c:strCache>
                <c:ptCount val="1"/>
                <c:pt idx="0">
                  <c:v>procent</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7'!$D$4:$D$9</c:f>
              <c:strCache>
                <c:ptCount val="6"/>
                <c:pt idx="0">
                  <c:v>En beskrivelse af at skolen skal lave en handlingsplan</c:v>
                </c:pt>
                <c:pt idx="1">
                  <c:v>En beskrivelse af, at handlingsplanen skal laves inden for 10 arbejdsdage efter, at mobningen er konstateret</c:v>
                </c:pt>
                <c:pt idx="2">
                  <c:v>En beskrivelse af, at skolen ved behov skal iværksætte midlertidige indsatser til handlingslanen er sat i værk</c:v>
                </c:pt>
                <c:pt idx="3">
                  <c:v>En beskrivelse af, at berørte parter (elever og forældre) skal informeres om de midlertidige indsatser</c:v>
                </c:pt>
                <c:pt idx="4">
                  <c:v>En beskrivelse af, at de berørte parter (elever og forældre), skal informeres om indholdet i handlingslanen</c:v>
                </c:pt>
                <c:pt idx="5">
                  <c:v>Ingen af ovenstående</c:v>
                </c:pt>
              </c:strCache>
            </c:strRef>
          </c:cat>
          <c:val>
            <c:numRef>
              <c:f>'Spg 7'!$E$4:$E$9</c:f>
              <c:numCache>
                <c:formatCode>0.0%</c:formatCode>
                <c:ptCount val="6"/>
                <c:pt idx="0">
                  <c:v>0.78333333333333333</c:v>
                </c:pt>
                <c:pt idx="1">
                  <c:v>0.47222222222222221</c:v>
                </c:pt>
                <c:pt idx="2">
                  <c:v>0.57777777777777772</c:v>
                </c:pt>
                <c:pt idx="3">
                  <c:v>0.5444444444444444</c:v>
                </c:pt>
                <c:pt idx="4">
                  <c:v>0.5444444444444444</c:v>
                </c:pt>
                <c:pt idx="5">
                  <c:v>9.4444444444444442E-2</c:v>
                </c:pt>
              </c:numCache>
            </c:numRef>
          </c:val>
          <c:extLst>
            <c:ext xmlns:c16="http://schemas.microsoft.com/office/drawing/2014/chart" uri="{C3380CC4-5D6E-409C-BE32-E72D297353CC}">
              <c16:uniqueId val="{00000000-EA6D-4242-B920-63A09A5E7085}"/>
            </c:ext>
          </c:extLst>
        </c:ser>
        <c:dLbls>
          <c:dLblPos val="outEnd"/>
          <c:showLegendKey val="0"/>
          <c:showVal val="1"/>
          <c:showCatName val="0"/>
          <c:showSerName val="0"/>
          <c:showPercent val="0"/>
          <c:showBubbleSize val="0"/>
        </c:dLbls>
        <c:gapWidth val="219"/>
        <c:overlap val="-27"/>
        <c:axId val="2022470080"/>
        <c:axId val="772085728"/>
      </c:barChart>
      <c:catAx>
        <c:axId val="2022470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72085728"/>
        <c:crosses val="autoZero"/>
        <c:auto val="1"/>
        <c:lblAlgn val="ctr"/>
        <c:lblOffset val="100"/>
        <c:noMultiLvlLbl val="0"/>
      </c:catAx>
      <c:valAx>
        <c:axId val="772085728"/>
        <c:scaling>
          <c:orientation val="minMax"/>
          <c:max val="1"/>
        </c:scaling>
        <c:delete val="1"/>
        <c:axPos val="l"/>
        <c:numFmt formatCode="0.0%" sourceLinked="1"/>
        <c:majorTickMark val="none"/>
        <c:minorTickMark val="none"/>
        <c:tickLblPos val="nextTo"/>
        <c:crossAx val="20224700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8!Pivottabel12</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af følgende udsagn passer bedst på skolens forståelse af mobning?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8'!$B$3</c:f>
              <c:strCache>
                <c:ptCount val="1"/>
                <c:pt idx="0">
                  <c:v>Total</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8'!$A$4:$A$10</c:f>
              <c:strCache>
                <c:ptCount val="6"/>
                <c:pt idx="0">
                  <c:v>Dynamikken i klassen og elevernes personlighed har en lige stor betydning for, hvorvidt der er mobning i en klasse</c:v>
                </c:pt>
                <c:pt idx="1">
                  <c:v>Mobning opstår i høj grad på grund af elevernes personlighed og familieforhold, men gruppedynamikkerne i klassen spiller også en rolle</c:v>
                </c:pt>
                <c:pt idx="2">
                  <c:v>Mobning opstår i høj grad på grund af usikre gruppedynamikker, men elevernes personlighed og familieforhold spiller også en rolle</c:v>
                </c:pt>
                <c:pt idx="3">
                  <c:v>Mobning opstår på grund af elevernes personlighed og familieforhold</c:v>
                </c:pt>
                <c:pt idx="4">
                  <c:v>Mobning opstår på grund af usikre gruppedynamikker i klassen</c:v>
                </c:pt>
                <c:pt idx="5">
                  <c:v>Ved ikke</c:v>
                </c:pt>
              </c:strCache>
            </c:strRef>
          </c:cat>
          <c:val>
            <c:numRef>
              <c:f>'Spg 8'!$B$4:$B$10</c:f>
              <c:numCache>
                <c:formatCode>0.0%</c:formatCode>
                <c:ptCount val="6"/>
                <c:pt idx="0">
                  <c:v>0.12376237623762376</c:v>
                </c:pt>
                <c:pt idx="1">
                  <c:v>5.4455445544554455E-2</c:v>
                </c:pt>
                <c:pt idx="2">
                  <c:v>0.29207920792079206</c:v>
                </c:pt>
                <c:pt idx="3">
                  <c:v>4.9504950495049506E-3</c:v>
                </c:pt>
                <c:pt idx="4">
                  <c:v>0.31188118811881188</c:v>
                </c:pt>
                <c:pt idx="5">
                  <c:v>0.21287128712871287</c:v>
                </c:pt>
              </c:numCache>
            </c:numRef>
          </c:val>
          <c:extLst>
            <c:ext xmlns:c16="http://schemas.microsoft.com/office/drawing/2014/chart" uri="{C3380CC4-5D6E-409C-BE32-E72D297353CC}">
              <c16:uniqueId val="{00000000-59F9-4DD4-8D98-79AF2F21AF9B}"/>
            </c:ext>
          </c:extLst>
        </c:ser>
        <c:dLbls>
          <c:dLblPos val="outEnd"/>
          <c:showLegendKey val="0"/>
          <c:showVal val="1"/>
          <c:showCatName val="0"/>
          <c:showSerName val="0"/>
          <c:showPercent val="0"/>
          <c:showBubbleSize val="0"/>
        </c:dLbls>
        <c:gapWidth val="219"/>
        <c:overlap val="-27"/>
        <c:axId val="892928208"/>
        <c:axId val="864840112"/>
      </c:barChart>
      <c:catAx>
        <c:axId val="892928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64840112"/>
        <c:crosses val="autoZero"/>
        <c:auto val="1"/>
        <c:lblAlgn val="ctr"/>
        <c:lblOffset val="100"/>
        <c:noMultiLvlLbl val="0"/>
      </c:catAx>
      <c:valAx>
        <c:axId val="864840112"/>
        <c:scaling>
          <c:orientation val="minMax"/>
          <c:max val="1"/>
        </c:scaling>
        <c:delete val="1"/>
        <c:axPos val="l"/>
        <c:numFmt formatCode="0.0%" sourceLinked="1"/>
        <c:majorTickMark val="none"/>
        <c:minorTickMark val="none"/>
        <c:tickLblPos val="nextTo"/>
        <c:crossAx val="8929282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(ungdomsuddannelser).xlsx]Spg 9!Pivottabel13</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 enig</a:t>
            </a:r>
            <a:r>
              <a:rPr lang="en-US" b="1" baseline="0"/>
              <a:t> eller uenig er du i, at skolens antimobbestrategi er et godt redskab til at forebygge og håndtere mobning på jeres skole?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8D1733"/>
          </a:solidFill>
          <a:ln>
            <a:noFill/>
          </a:ln>
          <a:effectLst/>
        </c:spPr>
      </c:pivotFmt>
      <c:pivotFmt>
        <c:idx val="2"/>
        <c:spPr>
          <a:solidFill>
            <a:srgbClr val="173861"/>
          </a:solidFill>
          <a:ln>
            <a:noFill/>
          </a:ln>
          <a:effectLst/>
        </c:spPr>
      </c:pivotFmt>
      <c:pivotFmt>
        <c:idx val="3"/>
        <c:spPr>
          <a:solidFill>
            <a:srgbClr val="AF9A59"/>
          </a:solidFill>
          <a:ln>
            <a:noFill/>
          </a:ln>
          <a:effectLst/>
        </c:spPr>
      </c:pivotFmt>
      <c:pivotFmt>
        <c:idx val="4"/>
        <c:spPr>
          <a:solidFill>
            <a:srgbClr val="F7E1B8"/>
          </a:solidFill>
          <a:ln>
            <a:noFill/>
          </a:ln>
          <a:effectLst/>
        </c:spPr>
      </c:pivotFmt>
    </c:pivotFmts>
    <c:plotArea>
      <c:layout/>
      <c:barChart>
        <c:barDir val="col"/>
        <c:grouping val="clustered"/>
        <c:varyColors val="0"/>
        <c:ser>
          <c:idx val="0"/>
          <c:order val="0"/>
          <c:tx>
            <c:strRef>
              <c:f>'Spg 9'!$B$3</c:f>
              <c:strCache>
                <c:ptCount val="1"/>
                <c:pt idx="0">
                  <c:v>Total</c:v>
                </c:pt>
              </c:strCache>
            </c:strRef>
          </c:tx>
          <c:spPr>
            <a:solidFill>
              <a:srgbClr val="DAECEE"/>
            </a:solidFill>
            <a:ln>
              <a:noFill/>
            </a:ln>
            <a:effectLst/>
          </c:spPr>
          <c:invertIfNegative val="0"/>
          <c:dPt>
            <c:idx val="1"/>
            <c:invertIfNegative val="0"/>
            <c:bubble3D val="0"/>
            <c:spPr>
              <a:solidFill>
                <a:srgbClr val="8D1733"/>
              </a:solidFill>
              <a:ln>
                <a:noFill/>
              </a:ln>
              <a:effectLst/>
            </c:spPr>
            <c:extLst>
              <c:ext xmlns:c16="http://schemas.microsoft.com/office/drawing/2014/chart" uri="{C3380CC4-5D6E-409C-BE32-E72D297353CC}">
                <c16:uniqueId val="{00000002-5276-40F1-8DB0-29CB62923E0E}"/>
              </c:ext>
            </c:extLst>
          </c:dPt>
          <c:dPt>
            <c:idx val="2"/>
            <c:invertIfNegative val="0"/>
            <c:bubble3D val="0"/>
            <c:spPr>
              <a:solidFill>
                <a:srgbClr val="173861"/>
              </a:solidFill>
              <a:ln>
                <a:noFill/>
              </a:ln>
              <a:effectLst/>
            </c:spPr>
            <c:extLst>
              <c:ext xmlns:c16="http://schemas.microsoft.com/office/drawing/2014/chart" uri="{C3380CC4-5D6E-409C-BE32-E72D297353CC}">
                <c16:uniqueId val="{00000003-5276-40F1-8DB0-29CB62923E0E}"/>
              </c:ext>
            </c:extLst>
          </c:dPt>
          <c:dPt>
            <c:idx val="3"/>
            <c:invertIfNegative val="0"/>
            <c:bubble3D val="0"/>
            <c:spPr>
              <a:solidFill>
                <a:srgbClr val="AF9A59"/>
              </a:solidFill>
              <a:ln>
                <a:noFill/>
              </a:ln>
              <a:effectLst/>
            </c:spPr>
            <c:extLst>
              <c:ext xmlns:c16="http://schemas.microsoft.com/office/drawing/2014/chart" uri="{C3380CC4-5D6E-409C-BE32-E72D297353CC}">
                <c16:uniqueId val="{00000004-5276-40F1-8DB0-29CB62923E0E}"/>
              </c:ext>
            </c:extLst>
          </c:dPt>
          <c:dPt>
            <c:idx val="4"/>
            <c:invertIfNegative val="0"/>
            <c:bubble3D val="0"/>
            <c:spPr>
              <a:solidFill>
                <a:srgbClr val="F7E1B8"/>
              </a:solidFill>
              <a:ln>
                <a:noFill/>
              </a:ln>
              <a:effectLst/>
            </c:spPr>
            <c:extLst>
              <c:ext xmlns:c16="http://schemas.microsoft.com/office/drawing/2014/chart" uri="{C3380CC4-5D6E-409C-BE32-E72D297353CC}">
                <c16:uniqueId val="{00000005-5276-40F1-8DB0-29CB62923E0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9'!$A$4:$A$9</c:f>
              <c:strCache>
                <c:ptCount val="5"/>
                <c:pt idx="0">
                  <c:v>Helt enig</c:v>
                </c:pt>
                <c:pt idx="1">
                  <c:v>Delvis enig</c:v>
                </c:pt>
                <c:pt idx="2">
                  <c:v>Hverken enig eller uenig</c:v>
                </c:pt>
                <c:pt idx="3">
                  <c:v>Delvis uenig</c:v>
                </c:pt>
                <c:pt idx="4">
                  <c:v>Helt uenig</c:v>
                </c:pt>
              </c:strCache>
            </c:strRef>
          </c:cat>
          <c:val>
            <c:numRef>
              <c:f>'Spg 9'!$B$4:$B$9</c:f>
              <c:numCache>
                <c:formatCode>0.0%</c:formatCode>
                <c:ptCount val="5"/>
                <c:pt idx="0">
                  <c:v>0.35323383084577115</c:v>
                </c:pt>
                <c:pt idx="1">
                  <c:v>0.41791044776119401</c:v>
                </c:pt>
                <c:pt idx="2">
                  <c:v>0.18407960199004975</c:v>
                </c:pt>
                <c:pt idx="3">
                  <c:v>3.482587064676617E-2</c:v>
                </c:pt>
                <c:pt idx="4">
                  <c:v>9.9502487562189053E-3</c:v>
                </c:pt>
              </c:numCache>
            </c:numRef>
          </c:val>
          <c:extLst>
            <c:ext xmlns:c16="http://schemas.microsoft.com/office/drawing/2014/chart" uri="{C3380CC4-5D6E-409C-BE32-E72D297353CC}">
              <c16:uniqueId val="{00000000-5276-40F1-8DB0-29CB62923E0E}"/>
            </c:ext>
          </c:extLst>
        </c:ser>
        <c:dLbls>
          <c:dLblPos val="outEnd"/>
          <c:showLegendKey val="0"/>
          <c:showVal val="1"/>
          <c:showCatName val="0"/>
          <c:showSerName val="0"/>
          <c:showPercent val="0"/>
          <c:showBubbleSize val="0"/>
        </c:dLbls>
        <c:gapWidth val="219"/>
        <c:overlap val="-27"/>
        <c:axId val="869434416"/>
        <c:axId val="864844912"/>
      </c:barChart>
      <c:catAx>
        <c:axId val="86943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64844912"/>
        <c:crosses val="autoZero"/>
        <c:auto val="1"/>
        <c:lblAlgn val="ctr"/>
        <c:lblOffset val="100"/>
        <c:noMultiLvlLbl val="0"/>
      </c:catAx>
      <c:valAx>
        <c:axId val="864844912"/>
        <c:scaling>
          <c:orientation val="minMax"/>
          <c:max val="1"/>
        </c:scaling>
        <c:delete val="1"/>
        <c:axPos val="l"/>
        <c:numFmt formatCode="0.0%" sourceLinked="1"/>
        <c:majorTickMark val="none"/>
        <c:minorTickMark val="none"/>
        <c:tickLblPos val="nextTo"/>
        <c:crossAx val="869434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8" Type="http://schemas.openxmlformats.org/officeDocument/2006/relationships/chart" Target="../charts/chart39.xml"/><Relationship Id="rId13" Type="http://schemas.openxmlformats.org/officeDocument/2006/relationships/chart" Target="../charts/chart44.xml"/><Relationship Id="rId18" Type="http://schemas.openxmlformats.org/officeDocument/2006/relationships/chart" Target="../charts/chart49.xml"/><Relationship Id="rId26" Type="http://schemas.openxmlformats.org/officeDocument/2006/relationships/chart" Target="../charts/chart57.xml"/><Relationship Id="rId3" Type="http://schemas.openxmlformats.org/officeDocument/2006/relationships/chart" Target="../charts/chart34.xml"/><Relationship Id="rId21" Type="http://schemas.openxmlformats.org/officeDocument/2006/relationships/chart" Target="../charts/chart52.xml"/><Relationship Id="rId7" Type="http://schemas.openxmlformats.org/officeDocument/2006/relationships/chart" Target="../charts/chart38.xml"/><Relationship Id="rId12" Type="http://schemas.openxmlformats.org/officeDocument/2006/relationships/chart" Target="../charts/chart43.xml"/><Relationship Id="rId17" Type="http://schemas.openxmlformats.org/officeDocument/2006/relationships/chart" Target="../charts/chart48.xml"/><Relationship Id="rId25" Type="http://schemas.openxmlformats.org/officeDocument/2006/relationships/chart" Target="../charts/chart56.xml"/><Relationship Id="rId2" Type="http://schemas.openxmlformats.org/officeDocument/2006/relationships/chart" Target="../charts/chart33.xml"/><Relationship Id="rId16" Type="http://schemas.openxmlformats.org/officeDocument/2006/relationships/chart" Target="../charts/chart47.xml"/><Relationship Id="rId20" Type="http://schemas.openxmlformats.org/officeDocument/2006/relationships/chart" Target="../charts/chart51.xml"/><Relationship Id="rId29" Type="http://schemas.openxmlformats.org/officeDocument/2006/relationships/chart" Target="../charts/chart60.xml"/><Relationship Id="rId1" Type="http://schemas.openxmlformats.org/officeDocument/2006/relationships/chart" Target="../charts/chart32.xml"/><Relationship Id="rId6" Type="http://schemas.openxmlformats.org/officeDocument/2006/relationships/chart" Target="../charts/chart37.xml"/><Relationship Id="rId11" Type="http://schemas.openxmlformats.org/officeDocument/2006/relationships/chart" Target="../charts/chart42.xml"/><Relationship Id="rId24" Type="http://schemas.openxmlformats.org/officeDocument/2006/relationships/chart" Target="../charts/chart55.xml"/><Relationship Id="rId5" Type="http://schemas.openxmlformats.org/officeDocument/2006/relationships/chart" Target="../charts/chart36.xml"/><Relationship Id="rId15" Type="http://schemas.openxmlformats.org/officeDocument/2006/relationships/chart" Target="../charts/chart46.xml"/><Relationship Id="rId23" Type="http://schemas.openxmlformats.org/officeDocument/2006/relationships/chart" Target="../charts/chart54.xml"/><Relationship Id="rId28" Type="http://schemas.openxmlformats.org/officeDocument/2006/relationships/chart" Target="../charts/chart59.xml"/><Relationship Id="rId10" Type="http://schemas.openxmlformats.org/officeDocument/2006/relationships/chart" Target="../charts/chart41.xml"/><Relationship Id="rId19" Type="http://schemas.openxmlformats.org/officeDocument/2006/relationships/chart" Target="../charts/chart50.xml"/><Relationship Id="rId31" Type="http://schemas.openxmlformats.org/officeDocument/2006/relationships/chart" Target="../charts/chart62.xml"/><Relationship Id="rId4" Type="http://schemas.openxmlformats.org/officeDocument/2006/relationships/chart" Target="../charts/chart35.xml"/><Relationship Id="rId9" Type="http://schemas.openxmlformats.org/officeDocument/2006/relationships/chart" Target="../charts/chart40.xml"/><Relationship Id="rId14" Type="http://schemas.openxmlformats.org/officeDocument/2006/relationships/chart" Target="../charts/chart45.xml"/><Relationship Id="rId22" Type="http://schemas.openxmlformats.org/officeDocument/2006/relationships/chart" Target="../charts/chart53.xml"/><Relationship Id="rId27" Type="http://schemas.openxmlformats.org/officeDocument/2006/relationships/chart" Target="../charts/chart58.xml"/><Relationship Id="rId30" Type="http://schemas.openxmlformats.org/officeDocument/2006/relationships/chart" Target="../charts/chart61.xml"/></Relationships>
</file>

<file path=xl/drawings/_rels/drawing3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679450</xdr:colOff>
      <xdr:row>7</xdr:row>
      <xdr:rowOff>79375</xdr:rowOff>
    </xdr:from>
    <xdr:to>
      <xdr:col>6</xdr:col>
      <xdr:colOff>596900</xdr:colOff>
      <xdr:row>22</xdr:row>
      <xdr:rowOff>60325</xdr:rowOff>
    </xdr:to>
    <xdr:graphicFrame macro="">
      <xdr:nvGraphicFramePr>
        <xdr:cNvPr id="2" name="Diagram 1">
          <a:extLst>
            <a:ext uri="{FF2B5EF4-FFF2-40B4-BE49-F238E27FC236}">
              <a16:creationId xmlns:a16="http://schemas.microsoft.com/office/drawing/2014/main" id="{8A91340E-5558-E32C-E1D1-31BF9B0FCD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717550</xdr:colOff>
      <xdr:row>3</xdr:row>
      <xdr:rowOff>41275</xdr:rowOff>
    </xdr:from>
    <xdr:to>
      <xdr:col>3</xdr:col>
      <xdr:colOff>177800</xdr:colOff>
      <xdr:row>18</xdr:row>
      <xdr:rowOff>22225</xdr:rowOff>
    </xdr:to>
    <xdr:graphicFrame macro="">
      <xdr:nvGraphicFramePr>
        <xdr:cNvPr id="2" name="Diagram 1">
          <a:extLst>
            <a:ext uri="{FF2B5EF4-FFF2-40B4-BE49-F238E27FC236}">
              <a16:creationId xmlns:a16="http://schemas.microsoft.com/office/drawing/2014/main" id="{C7E46B60-E631-C3DE-2099-F22DFD90D1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161925</xdr:colOff>
      <xdr:row>3</xdr:row>
      <xdr:rowOff>41275</xdr:rowOff>
    </xdr:from>
    <xdr:to>
      <xdr:col>12</xdr:col>
      <xdr:colOff>466725</xdr:colOff>
      <xdr:row>18</xdr:row>
      <xdr:rowOff>22225</xdr:rowOff>
    </xdr:to>
    <xdr:graphicFrame macro="">
      <xdr:nvGraphicFramePr>
        <xdr:cNvPr id="2" name="Diagram 1">
          <a:extLst>
            <a:ext uri="{FF2B5EF4-FFF2-40B4-BE49-F238E27FC236}">
              <a16:creationId xmlns:a16="http://schemas.microsoft.com/office/drawing/2014/main" id="{3B40AF58-50CF-EF52-4FE7-22126A21E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22225</xdr:colOff>
      <xdr:row>7</xdr:row>
      <xdr:rowOff>155575</xdr:rowOff>
    </xdr:from>
    <xdr:to>
      <xdr:col>8</xdr:col>
      <xdr:colOff>542925</xdr:colOff>
      <xdr:row>22</xdr:row>
      <xdr:rowOff>136525</xdr:rowOff>
    </xdr:to>
    <xdr:graphicFrame macro="">
      <xdr:nvGraphicFramePr>
        <xdr:cNvPr id="2" name="Diagram 1">
          <a:extLst>
            <a:ext uri="{FF2B5EF4-FFF2-40B4-BE49-F238E27FC236}">
              <a16:creationId xmlns:a16="http://schemas.microsoft.com/office/drawing/2014/main" id="{98097B19-E070-1489-7D55-21D9E7704E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225425</xdr:colOff>
      <xdr:row>5</xdr:row>
      <xdr:rowOff>60325</xdr:rowOff>
    </xdr:from>
    <xdr:to>
      <xdr:col>8</xdr:col>
      <xdr:colOff>123825</xdr:colOff>
      <xdr:row>20</xdr:row>
      <xdr:rowOff>41275</xdr:rowOff>
    </xdr:to>
    <xdr:graphicFrame macro="">
      <xdr:nvGraphicFramePr>
        <xdr:cNvPr id="2" name="Diagram 1">
          <a:extLst>
            <a:ext uri="{FF2B5EF4-FFF2-40B4-BE49-F238E27FC236}">
              <a16:creationId xmlns:a16="http://schemas.microsoft.com/office/drawing/2014/main" id="{88D89502-027A-B145-A1E1-2C2B871136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168275</xdr:colOff>
      <xdr:row>11</xdr:row>
      <xdr:rowOff>79374</xdr:rowOff>
    </xdr:from>
    <xdr:to>
      <xdr:col>8</xdr:col>
      <xdr:colOff>92075</xdr:colOff>
      <xdr:row>36</xdr:row>
      <xdr:rowOff>152400</xdr:rowOff>
    </xdr:to>
    <xdr:graphicFrame macro="">
      <xdr:nvGraphicFramePr>
        <xdr:cNvPr id="2" name="Diagram 1">
          <a:extLst>
            <a:ext uri="{FF2B5EF4-FFF2-40B4-BE49-F238E27FC236}">
              <a16:creationId xmlns:a16="http://schemas.microsoft.com/office/drawing/2014/main" id="{B12033E5-3D8B-CD40-010B-1101FC40C9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53975</xdr:colOff>
      <xdr:row>11</xdr:row>
      <xdr:rowOff>34924</xdr:rowOff>
    </xdr:from>
    <xdr:to>
      <xdr:col>9</xdr:col>
      <xdr:colOff>142875</xdr:colOff>
      <xdr:row>36</xdr:row>
      <xdr:rowOff>127000</xdr:rowOff>
    </xdr:to>
    <xdr:graphicFrame macro="">
      <xdr:nvGraphicFramePr>
        <xdr:cNvPr id="2" name="Diagram 1">
          <a:extLst>
            <a:ext uri="{FF2B5EF4-FFF2-40B4-BE49-F238E27FC236}">
              <a16:creationId xmlns:a16="http://schemas.microsoft.com/office/drawing/2014/main" id="{F94D3289-258A-E9CC-7756-9ACC1DFF6F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977900</xdr:colOff>
      <xdr:row>7</xdr:row>
      <xdr:rowOff>47625</xdr:rowOff>
    </xdr:from>
    <xdr:to>
      <xdr:col>3</xdr:col>
      <xdr:colOff>44450</xdr:colOff>
      <xdr:row>22</xdr:row>
      <xdr:rowOff>28575</xdr:rowOff>
    </xdr:to>
    <xdr:graphicFrame macro="">
      <xdr:nvGraphicFramePr>
        <xdr:cNvPr id="2" name="Diagram 1">
          <a:extLst>
            <a:ext uri="{FF2B5EF4-FFF2-40B4-BE49-F238E27FC236}">
              <a16:creationId xmlns:a16="http://schemas.microsoft.com/office/drawing/2014/main" id="{043BE204-5275-17C5-A3A6-1ED3374AC4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527050</xdr:colOff>
      <xdr:row>3</xdr:row>
      <xdr:rowOff>41275</xdr:rowOff>
    </xdr:from>
    <xdr:to>
      <xdr:col>1</xdr:col>
      <xdr:colOff>5099050</xdr:colOff>
      <xdr:row>18</xdr:row>
      <xdr:rowOff>22225</xdr:rowOff>
    </xdr:to>
    <xdr:graphicFrame macro="">
      <xdr:nvGraphicFramePr>
        <xdr:cNvPr id="2" name="Diagram 1">
          <a:extLst>
            <a:ext uri="{FF2B5EF4-FFF2-40B4-BE49-F238E27FC236}">
              <a16:creationId xmlns:a16="http://schemas.microsoft.com/office/drawing/2014/main" id="{108D5BEA-353D-DB88-EA4F-47D515D6F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177800</xdr:colOff>
      <xdr:row>7</xdr:row>
      <xdr:rowOff>47625</xdr:rowOff>
    </xdr:from>
    <xdr:to>
      <xdr:col>1</xdr:col>
      <xdr:colOff>4749800</xdr:colOff>
      <xdr:row>22</xdr:row>
      <xdr:rowOff>28575</xdr:rowOff>
    </xdr:to>
    <xdr:graphicFrame macro="">
      <xdr:nvGraphicFramePr>
        <xdr:cNvPr id="2" name="Diagram 1">
          <a:extLst>
            <a:ext uri="{FF2B5EF4-FFF2-40B4-BE49-F238E27FC236}">
              <a16:creationId xmlns:a16="http://schemas.microsoft.com/office/drawing/2014/main" id="{E01DD879-E690-5AFA-792E-5EE17504A6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552450</xdr:colOff>
      <xdr:row>10</xdr:row>
      <xdr:rowOff>117474</xdr:rowOff>
    </xdr:from>
    <xdr:to>
      <xdr:col>1</xdr:col>
      <xdr:colOff>1460500</xdr:colOff>
      <xdr:row>25</xdr:row>
      <xdr:rowOff>139699</xdr:rowOff>
    </xdr:to>
    <xdr:graphicFrame macro="">
      <xdr:nvGraphicFramePr>
        <xdr:cNvPr id="2" name="Diagram 1">
          <a:extLst>
            <a:ext uri="{FF2B5EF4-FFF2-40B4-BE49-F238E27FC236}">
              <a16:creationId xmlns:a16="http://schemas.microsoft.com/office/drawing/2014/main" id="{35D2028D-77C0-B72A-5058-171E39A223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247650</xdr:colOff>
      <xdr:row>7</xdr:row>
      <xdr:rowOff>47625</xdr:rowOff>
    </xdr:from>
    <xdr:to>
      <xdr:col>1</xdr:col>
      <xdr:colOff>4819650</xdr:colOff>
      <xdr:row>22</xdr:row>
      <xdr:rowOff>28575</xdr:rowOff>
    </xdr:to>
    <xdr:graphicFrame macro="">
      <xdr:nvGraphicFramePr>
        <xdr:cNvPr id="2" name="Diagram 1">
          <a:extLst>
            <a:ext uri="{FF2B5EF4-FFF2-40B4-BE49-F238E27FC236}">
              <a16:creationId xmlns:a16="http://schemas.microsoft.com/office/drawing/2014/main" id="{87119A1A-3FBD-BBB3-58A8-09E500534D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3584575</xdr:colOff>
      <xdr:row>3</xdr:row>
      <xdr:rowOff>41274</xdr:rowOff>
    </xdr:from>
    <xdr:to>
      <xdr:col>1</xdr:col>
      <xdr:colOff>8156575</xdr:colOff>
      <xdr:row>25</xdr:row>
      <xdr:rowOff>57150</xdr:rowOff>
    </xdr:to>
    <xdr:graphicFrame macro="">
      <xdr:nvGraphicFramePr>
        <xdr:cNvPr id="2" name="Diagram 1">
          <a:extLst>
            <a:ext uri="{FF2B5EF4-FFF2-40B4-BE49-F238E27FC236}">
              <a16:creationId xmlns:a16="http://schemas.microsoft.com/office/drawing/2014/main" id="{DE0DEEEE-401E-14A9-7699-7962D5FD15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3584575</xdr:colOff>
      <xdr:row>3</xdr:row>
      <xdr:rowOff>41274</xdr:rowOff>
    </xdr:from>
    <xdr:to>
      <xdr:col>3</xdr:col>
      <xdr:colOff>231775</xdr:colOff>
      <xdr:row>24</xdr:row>
      <xdr:rowOff>38100</xdr:rowOff>
    </xdr:to>
    <xdr:graphicFrame macro="">
      <xdr:nvGraphicFramePr>
        <xdr:cNvPr id="2" name="Diagram 1">
          <a:extLst>
            <a:ext uri="{FF2B5EF4-FFF2-40B4-BE49-F238E27FC236}">
              <a16:creationId xmlns:a16="http://schemas.microsoft.com/office/drawing/2014/main" id="{E3DD8086-E1E5-2BCD-A5A2-BC8D662C7F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4670425</xdr:colOff>
      <xdr:row>5</xdr:row>
      <xdr:rowOff>168275</xdr:rowOff>
    </xdr:from>
    <xdr:to>
      <xdr:col>6</xdr:col>
      <xdr:colOff>142875</xdr:colOff>
      <xdr:row>20</xdr:row>
      <xdr:rowOff>149225</xdr:rowOff>
    </xdr:to>
    <xdr:graphicFrame macro="">
      <xdr:nvGraphicFramePr>
        <xdr:cNvPr id="2" name="Diagram 1">
          <a:extLst>
            <a:ext uri="{FF2B5EF4-FFF2-40B4-BE49-F238E27FC236}">
              <a16:creationId xmlns:a16="http://schemas.microsoft.com/office/drawing/2014/main" id="{5E7D4765-1BF3-E31A-F052-6EA08DB71F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2</xdr:col>
      <xdr:colOff>282575</xdr:colOff>
      <xdr:row>7</xdr:row>
      <xdr:rowOff>53975</xdr:rowOff>
    </xdr:from>
    <xdr:to>
      <xdr:col>8</xdr:col>
      <xdr:colOff>142875</xdr:colOff>
      <xdr:row>22</xdr:row>
      <xdr:rowOff>34925</xdr:rowOff>
    </xdr:to>
    <xdr:graphicFrame macro="">
      <xdr:nvGraphicFramePr>
        <xdr:cNvPr id="2" name="Diagram 1">
          <a:extLst>
            <a:ext uri="{FF2B5EF4-FFF2-40B4-BE49-F238E27FC236}">
              <a16:creationId xmlns:a16="http://schemas.microsoft.com/office/drawing/2014/main" id="{ED9F6E0D-1C92-A4FB-DCF3-31BF1DCA1E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457200</xdr:colOff>
      <xdr:row>3</xdr:row>
      <xdr:rowOff>41275</xdr:rowOff>
    </xdr:from>
    <xdr:to>
      <xdr:col>1</xdr:col>
      <xdr:colOff>5029200</xdr:colOff>
      <xdr:row>18</xdr:row>
      <xdr:rowOff>22225</xdr:rowOff>
    </xdr:to>
    <xdr:graphicFrame macro="">
      <xdr:nvGraphicFramePr>
        <xdr:cNvPr id="2" name="Diagram 1">
          <a:extLst>
            <a:ext uri="{FF2B5EF4-FFF2-40B4-BE49-F238E27FC236}">
              <a16:creationId xmlns:a16="http://schemas.microsoft.com/office/drawing/2014/main" id="{4D5C5464-70FA-EA48-A3F6-B512014A46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3594100</xdr:colOff>
      <xdr:row>18</xdr:row>
      <xdr:rowOff>82551</xdr:rowOff>
    </xdr:from>
    <xdr:to>
      <xdr:col>1</xdr:col>
      <xdr:colOff>5422900</xdr:colOff>
      <xdr:row>23</xdr:row>
      <xdr:rowOff>82550</xdr:rowOff>
    </xdr:to>
    <mc:AlternateContent xmlns:mc="http://schemas.openxmlformats.org/markup-compatibility/2006" xmlns:a14="http://schemas.microsoft.com/office/drawing/2010/main">
      <mc:Choice Requires="a14">
        <xdr:graphicFrame macro="">
          <xdr:nvGraphicFramePr>
            <xdr:cNvPr id="3" name="Inst. type">
              <a:extLst>
                <a:ext uri="{FF2B5EF4-FFF2-40B4-BE49-F238E27FC236}">
                  <a16:creationId xmlns:a16="http://schemas.microsoft.com/office/drawing/2014/main" id="{D7D31F67-FD7C-339D-C707-36BDF6CF2654}"/>
                </a:ext>
              </a:extLst>
            </xdr:cNvPr>
            <xdr:cNvGraphicFramePr/>
          </xdr:nvGraphicFramePr>
          <xdr:xfrm>
            <a:off x="0" y="0"/>
            <a:ext cx="0" cy="0"/>
          </xdr:xfrm>
          <a:graphic>
            <a:graphicData uri="http://schemas.microsoft.com/office/drawing/2010/slicer">
              <sle:slicer xmlns:sle="http://schemas.microsoft.com/office/drawing/2010/slicer" name="Inst. type"/>
            </a:graphicData>
          </a:graphic>
        </xdr:graphicFrame>
      </mc:Choice>
      <mc:Fallback xmlns="">
        <xdr:sp macro="" textlink="">
          <xdr:nvSpPr>
            <xdr:cNvPr id="0" name=""/>
            <xdr:cNvSpPr>
              <a:spLocks noTextEdit="1"/>
            </xdr:cNvSpPr>
          </xdr:nvSpPr>
          <xdr:spPr>
            <a:xfrm>
              <a:off x="5054600" y="3397251"/>
              <a:ext cx="1828800" cy="920749"/>
            </a:xfrm>
            <a:prstGeom prst="rect">
              <a:avLst/>
            </a:prstGeom>
            <a:solidFill>
              <a:prstClr val="white"/>
            </a:solidFill>
            <a:ln w="1">
              <a:solidFill>
                <a:prstClr val="green"/>
              </a:solidFill>
            </a:ln>
          </xdr:spPr>
          <xdr:txBody>
            <a:bodyPr vertOverflow="clip" horzOverflow="clip"/>
            <a:lstStyle/>
            <a:p>
              <a:r>
                <a:rPr lang="da-DK" sz="1100"/>
                <a:t>Denne figur repræsenterer et udsnit. Udsnit understøttes i Excel 2010 eller nyere.
Hvis figuren blev ændret i en tidligere version af Excel, eller hvis projektmappen blev gemt i Excel 2003 eller tidligere, kan udsnittet ikke bruges.</a:t>
              </a:r>
            </a:p>
          </xdr:txBody>
        </xdr:sp>
      </mc:Fallback>
    </mc:AlternateContent>
    <xdr:clientData/>
  </xdr:twoCellAnchor>
  <xdr:twoCellAnchor editAs="oneCell">
    <xdr:from>
      <xdr:col>1</xdr:col>
      <xdr:colOff>5721350</xdr:colOff>
      <xdr:row>9</xdr:row>
      <xdr:rowOff>107951</xdr:rowOff>
    </xdr:from>
    <xdr:to>
      <xdr:col>1</xdr:col>
      <xdr:colOff>7550150</xdr:colOff>
      <xdr:row>20</xdr:row>
      <xdr:rowOff>95250</xdr:rowOff>
    </xdr:to>
    <mc:AlternateContent xmlns:mc="http://schemas.openxmlformats.org/markup-compatibility/2006" xmlns:a14="http://schemas.microsoft.com/office/drawing/2010/main">
      <mc:Choice Requires="a14">
        <xdr:graphicFrame macro="">
          <xdr:nvGraphicFramePr>
            <xdr:cNvPr id="4" name="Ejer type">
              <a:extLst>
                <a:ext uri="{FF2B5EF4-FFF2-40B4-BE49-F238E27FC236}">
                  <a16:creationId xmlns:a16="http://schemas.microsoft.com/office/drawing/2014/main" id="{81561761-7E2F-1FED-92C1-55938D0B9F06}"/>
                </a:ext>
              </a:extLst>
            </xdr:cNvPr>
            <xdr:cNvGraphicFramePr/>
          </xdr:nvGraphicFramePr>
          <xdr:xfrm>
            <a:off x="0" y="0"/>
            <a:ext cx="0" cy="0"/>
          </xdr:xfrm>
          <a:graphic>
            <a:graphicData uri="http://schemas.microsoft.com/office/drawing/2010/slicer">
              <sle:slicer xmlns:sle="http://schemas.microsoft.com/office/drawing/2010/slicer" name="Ejer type"/>
            </a:graphicData>
          </a:graphic>
        </xdr:graphicFrame>
      </mc:Choice>
      <mc:Fallback xmlns="">
        <xdr:sp macro="" textlink="">
          <xdr:nvSpPr>
            <xdr:cNvPr id="0" name=""/>
            <xdr:cNvSpPr>
              <a:spLocks noTextEdit="1"/>
            </xdr:cNvSpPr>
          </xdr:nvSpPr>
          <xdr:spPr>
            <a:xfrm>
              <a:off x="7181850" y="1765301"/>
              <a:ext cx="1828800" cy="2012949"/>
            </a:xfrm>
            <a:prstGeom prst="rect">
              <a:avLst/>
            </a:prstGeom>
            <a:solidFill>
              <a:prstClr val="white"/>
            </a:solidFill>
            <a:ln w="1">
              <a:solidFill>
                <a:prstClr val="green"/>
              </a:solidFill>
            </a:ln>
          </xdr:spPr>
          <xdr:txBody>
            <a:bodyPr vertOverflow="clip" horzOverflow="clip"/>
            <a:lstStyle/>
            <a:p>
              <a:r>
                <a:rPr lang="da-DK" sz="1100"/>
                <a:t>Denne figur repræsenterer et udsnit. Udsnit understøttes i Excel 2010 eller nyere.
Hvis figuren blev ændret i en tidligere version af Excel, eller hvis projektmappen blev gemt i Excel 2003 eller tidligere, kan udsnittet ikke bruges.</a:t>
              </a:r>
            </a:p>
          </xdr:txBody>
        </xdr:sp>
      </mc:Fallback>
    </mc:AlternateContent>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412750</xdr:colOff>
      <xdr:row>6</xdr:row>
      <xdr:rowOff>111125</xdr:rowOff>
    </xdr:from>
    <xdr:to>
      <xdr:col>1</xdr:col>
      <xdr:colOff>4984750</xdr:colOff>
      <xdr:row>21</xdr:row>
      <xdr:rowOff>92075</xdr:rowOff>
    </xdr:to>
    <xdr:graphicFrame macro="">
      <xdr:nvGraphicFramePr>
        <xdr:cNvPr id="2" name="Diagram 1">
          <a:extLst>
            <a:ext uri="{FF2B5EF4-FFF2-40B4-BE49-F238E27FC236}">
              <a16:creationId xmlns:a16="http://schemas.microsoft.com/office/drawing/2014/main" id="{1269E39B-8896-B93E-11A7-B6B938159A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317500</xdr:colOff>
      <xdr:row>6</xdr:row>
      <xdr:rowOff>53975</xdr:rowOff>
    </xdr:from>
    <xdr:to>
      <xdr:col>1</xdr:col>
      <xdr:colOff>4889500</xdr:colOff>
      <xdr:row>21</xdr:row>
      <xdr:rowOff>34925</xdr:rowOff>
    </xdr:to>
    <xdr:graphicFrame macro="">
      <xdr:nvGraphicFramePr>
        <xdr:cNvPr id="2" name="Diagram 1">
          <a:extLst>
            <a:ext uri="{FF2B5EF4-FFF2-40B4-BE49-F238E27FC236}">
              <a16:creationId xmlns:a16="http://schemas.microsoft.com/office/drawing/2014/main" id="{CB12BE86-C725-F477-CE68-1502754D6F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698500</xdr:colOff>
      <xdr:row>6</xdr:row>
      <xdr:rowOff>155575</xdr:rowOff>
    </xdr:from>
    <xdr:to>
      <xdr:col>4</xdr:col>
      <xdr:colOff>203200</xdr:colOff>
      <xdr:row>21</xdr:row>
      <xdr:rowOff>136525</xdr:rowOff>
    </xdr:to>
    <xdr:graphicFrame macro="">
      <xdr:nvGraphicFramePr>
        <xdr:cNvPr id="2" name="Diagram 1">
          <a:extLst>
            <a:ext uri="{FF2B5EF4-FFF2-40B4-BE49-F238E27FC236}">
              <a16:creationId xmlns:a16="http://schemas.microsoft.com/office/drawing/2014/main" id="{5335CCE3-E875-8B39-02F5-3DC20D56EB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2733675</xdr:colOff>
      <xdr:row>3</xdr:row>
      <xdr:rowOff>28574</xdr:rowOff>
    </xdr:from>
    <xdr:to>
      <xdr:col>6</xdr:col>
      <xdr:colOff>180975</xdr:colOff>
      <xdr:row>22</xdr:row>
      <xdr:rowOff>152400</xdr:rowOff>
    </xdr:to>
    <xdr:graphicFrame macro="">
      <xdr:nvGraphicFramePr>
        <xdr:cNvPr id="2" name="Diagram 1">
          <a:extLst>
            <a:ext uri="{FF2B5EF4-FFF2-40B4-BE49-F238E27FC236}">
              <a16:creationId xmlns:a16="http://schemas.microsoft.com/office/drawing/2014/main" id="{5F93EC3C-9947-474D-5EC0-3F73489894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1917700</xdr:colOff>
      <xdr:row>3</xdr:row>
      <xdr:rowOff>41275</xdr:rowOff>
    </xdr:from>
    <xdr:to>
      <xdr:col>1</xdr:col>
      <xdr:colOff>6489700</xdr:colOff>
      <xdr:row>18</xdr:row>
      <xdr:rowOff>22225</xdr:rowOff>
    </xdr:to>
    <xdr:graphicFrame macro="">
      <xdr:nvGraphicFramePr>
        <xdr:cNvPr id="2" name="Diagram 1">
          <a:extLst>
            <a:ext uri="{FF2B5EF4-FFF2-40B4-BE49-F238E27FC236}">
              <a16:creationId xmlns:a16="http://schemas.microsoft.com/office/drawing/2014/main" id="{B5727409-B582-6B72-E2F3-913A19A4FF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1314450</xdr:colOff>
      <xdr:row>11</xdr:row>
      <xdr:rowOff>92075</xdr:rowOff>
    </xdr:from>
    <xdr:to>
      <xdr:col>1</xdr:col>
      <xdr:colOff>3181350</xdr:colOff>
      <xdr:row>26</xdr:row>
      <xdr:rowOff>73025</xdr:rowOff>
    </xdr:to>
    <xdr:graphicFrame macro="">
      <xdr:nvGraphicFramePr>
        <xdr:cNvPr id="2" name="Diagram 1">
          <a:extLst>
            <a:ext uri="{FF2B5EF4-FFF2-40B4-BE49-F238E27FC236}">
              <a16:creationId xmlns:a16="http://schemas.microsoft.com/office/drawing/2014/main" id="{6114286F-8E94-F8C5-C6BA-F49ADA9059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2</xdr:col>
      <xdr:colOff>171450</xdr:colOff>
      <xdr:row>3</xdr:row>
      <xdr:rowOff>107949</xdr:rowOff>
    </xdr:from>
    <xdr:to>
      <xdr:col>9</xdr:col>
      <xdr:colOff>298450</xdr:colOff>
      <xdr:row>17</xdr:row>
      <xdr:rowOff>92074</xdr:rowOff>
    </xdr:to>
    <xdr:graphicFrame macro="">
      <xdr:nvGraphicFramePr>
        <xdr:cNvPr id="2" name="Diagram 1">
          <a:extLst>
            <a:ext uri="{FF2B5EF4-FFF2-40B4-BE49-F238E27FC236}">
              <a16:creationId xmlns:a16="http://schemas.microsoft.com/office/drawing/2014/main" id="{83595DED-CED5-D8A0-E4C0-EF23F26575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1663700</xdr:colOff>
      <xdr:row>10</xdr:row>
      <xdr:rowOff>142875</xdr:rowOff>
    </xdr:from>
    <xdr:to>
      <xdr:col>5</xdr:col>
      <xdr:colOff>552450</xdr:colOff>
      <xdr:row>25</xdr:row>
      <xdr:rowOff>123825</xdr:rowOff>
    </xdr:to>
    <xdr:graphicFrame macro="">
      <xdr:nvGraphicFramePr>
        <xdr:cNvPr id="2" name="Diagram 1">
          <a:extLst>
            <a:ext uri="{FF2B5EF4-FFF2-40B4-BE49-F238E27FC236}">
              <a16:creationId xmlns:a16="http://schemas.microsoft.com/office/drawing/2014/main" id="{FCB52EC1-53DC-911C-1887-BE9B560436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3</xdr:col>
      <xdr:colOff>304800</xdr:colOff>
      <xdr:row>4</xdr:row>
      <xdr:rowOff>63500</xdr:rowOff>
    </xdr:from>
    <xdr:to>
      <xdr:col>10</xdr:col>
      <xdr:colOff>412750</xdr:colOff>
      <xdr:row>23</xdr:row>
      <xdr:rowOff>6350</xdr:rowOff>
    </xdr:to>
    <xdr:graphicFrame macro="">
      <xdr:nvGraphicFramePr>
        <xdr:cNvPr id="8" name="Diagram 7">
          <a:extLst>
            <a:ext uri="{FF2B5EF4-FFF2-40B4-BE49-F238E27FC236}">
              <a16:creationId xmlns:a16="http://schemas.microsoft.com/office/drawing/2014/main" id="{2DDA093F-4009-4143-AB16-DDBDED31D3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323850</xdr:colOff>
      <xdr:row>6</xdr:row>
      <xdr:rowOff>114300</xdr:rowOff>
    </xdr:from>
    <xdr:to>
      <xdr:col>17</xdr:col>
      <xdr:colOff>444500</xdr:colOff>
      <xdr:row>20</xdr:row>
      <xdr:rowOff>177800</xdr:rowOff>
    </xdr:to>
    <xdr:graphicFrame macro="">
      <xdr:nvGraphicFramePr>
        <xdr:cNvPr id="9" name="Diagram 8">
          <a:extLst>
            <a:ext uri="{FF2B5EF4-FFF2-40B4-BE49-F238E27FC236}">
              <a16:creationId xmlns:a16="http://schemas.microsoft.com/office/drawing/2014/main" id="{A84388AD-0B71-4EED-A01C-196CA090B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381000</xdr:colOff>
      <xdr:row>9</xdr:row>
      <xdr:rowOff>38100</xdr:rowOff>
    </xdr:from>
    <xdr:to>
      <xdr:col>3</xdr:col>
      <xdr:colOff>381000</xdr:colOff>
      <xdr:row>14</xdr:row>
      <xdr:rowOff>38099</xdr:rowOff>
    </xdr:to>
    <mc:AlternateContent xmlns:mc="http://schemas.openxmlformats.org/markup-compatibility/2006" xmlns:a14="http://schemas.microsoft.com/office/drawing/2010/main">
      <mc:Choice Requires="a14">
        <xdr:graphicFrame macro="">
          <xdr:nvGraphicFramePr>
            <xdr:cNvPr id="2" name="Inst. type 1">
              <a:extLst>
                <a:ext uri="{FF2B5EF4-FFF2-40B4-BE49-F238E27FC236}">
                  <a16:creationId xmlns:a16="http://schemas.microsoft.com/office/drawing/2014/main" id="{A0A154DE-E032-4789-877F-BFFFF5E0776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nst. type 1"/>
            </a:graphicData>
          </a:graphic>
        </xdr:graphicFrame>
      </mc:Choice>
      <mc:Fallback xmlns="">
        <xdr:sp macro="" textlink="">
          <xdr:nvSpPr>
            <xdr:cNvPr id="0" name=""/>
            <xdr:cNvSpPr>
              <a:spLocks noTextEdit="1"/>
            </xdr:cNvSpPr>
          </xdr:nvSpPr>
          <xdr:spPr>
            <a:xfrm>
              <a:off x="381000" y="1885950"/>
              <a:ext cx="1828800" cy="920749"/>
            </a:xfrm>
            <a:prstGeom prst="rect">
              <a:avLst/>
            </a:prstGeom>
            <a:solidFill>
              <a:prstClr val="white"/>
            </a:solidFill>
            <a:ln w="1">
              <a:solidFill>
                <a:prstClr val="green"/>
              </a:solidFill>
            </a:ln>
          </xdr:spPr>
          <xdr:txBody>
            <a:bodyPr vertOverflow="clip" horzOverflow="clip"/>
            <a:lstStyle/>
            <a:p>
              <a:r>
                <a:rPr lang="da-DK" sz="1100"/>
                <a:t>Denne figur repræsenterer et udsnit. Udsnit understøttes i Excel 2010 eller nyere.
Hvis figuren blev ændret i en tidligere version af Excel, eller hvis projektmappen blev gemt i Excel 2003 eller tidligere, kan udsnittet ikke bruges.</a:t>
              </a:r>
            </a:p>
          </xdr:txBody>
        </xdr:sp>
      </mc:Fallback>
    </mc:AlternateContent>
    <xdr:clientData fLocksWithSheet="0"/>
  </xdr:twoCellAnchor>
  <xdr:twoCellAnchor>
    <xdr:from>
      <xdr:col>4</xdr:col>
      <xdr:colOff>260350</xdr:colOff>
      <xdr:row>2</xdr:row>
      <xdr:rowOff>28575</xdr:rowOff>
    </xdr:from>
    <xdr:to>
      <xdr:col>9</xdr:col>
      <xdr:colOff>336550</xdr:colOff>
      <xdr:row>5</xdr:row>
      <xdr:rowOff>41275</xdr:rowOff>
    </xdr:to>
    <xdr:sp macro="" textlink="">
      <xdr:nvSpPr>
        <xdr:cNvPr id="4" name="Rektangel: afrundede hjørner 3">
          <a:extLst>
            <a:ext uri="{FF2B5EF4-FFF2-40B4-BE49-F238E27FC236}">
              <a16:creationId xmlns:a16="http://schemas.microsoft.com/office/drawing/2014/main" id="{EFF5623E-F7D2-478A-A92D-212F23E628B4}"/>
            </a:ext>
          </a:extLst>
        </xdr:cNvPr>
        <xdr:cNvSpPr/>
      </xdr:nvSpPr>
      <xdr:spPr>
        <a:xfrm>
          <a:off x="2698750" y="587375"/>
          <a:ext cx="3124200" cy="565150"/>
        </a:xfrm>
        <a:prstGeom prst="roundRect">
          <a:avLst/>
        </a:prstGeom>
        <a:solidFill>
          <a:srgbClr val="DAECEE"/>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4</xdr:col>
      <xdr:colOff>488950</xdr:colOff>
      <xdr:row>2</xdr:row>
      <xdr:rowOff>127000</xdr:rowOff>
    </xdr:from>
    <xdr:to>
      <xdr:col>9</xdr:col>
      <xdr:colOff>31750</xdr:colOff>
      <xdr:row>4</xdr:row>
      <xdr:rowOff>95250</xdr:rowOff>
    </xdr:to>
    <xdr:sp macro="" textlink="">
      <xdr:nvSpPr>
        <xdr:cNvPr id="6" name="Tekstfelt 5">
          <a:extLst>
            <a:ext uri="{FF2B5EF4-FFF2-40B4-BE49-F238E27FC236}">
              <a16:creationId xmlns:a16="http://schemas.microsoft.com/office/drawing/2014/main" id="{58B882AD-0292-483D-8B36-5FBF529857D1}"/>
            </a:ext>
          </a:extLst>
        </xdr:cNvPr>
        <xdr:cNvSpPr txBox="1"/>
      </xdr:nvSpPr>
      <xdr:spPr>
        <a:xfrm>
          <a:off x="2927350" y="685800"/>
          <a:ext cx="2590800" cy="33655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800" b="1"/>
            <a:t>Antal besvarelser:</a:t>
          </a:r>
        </a:p>
      </xdr:txBody>
    </xdr:sp>
    <xdr:clientData/>
  </xdr:twoCellAnchor>
  <xdr:twoCellAnchor>
    <xdr:from>
      <xdr:col>8</xdr:col>
      <xdr:colOff>19050</xdr:colOff>
      <xdr:row>2</xdr:row>
      <xdr:rowOff>95250</xdr:rowOff>
    </xdr:from>
    <xdr:to>
      <xdr:col>9</xdr:col>
      <xdr:colOff>63500</xdr:colOff>
      <xdr:row>4</xdr:row>
      <xdr:rowOff>101600</xdr:rowOff>
    </xdr:to>
    <xdr:sp macro="" textlink="Procent!F4">
      <xdr:nvSpPr>
        <xdr:cNvPr id="7" name="Tekstfelt 6">
          <a:extLst>
            <a:ext uri="{FF2B5EF4-FFF2-40B4-BE49-F238E27FC236}">
              <a16:creationId xmlns:a16="http://schemas.microsoft.com/office/drawing/2014/main" id="{DBFDE909-39DD-EE2E-27C3-4CBF1D49DC39}"/>
            </a:ext>
          </a:extLst>
        </xdr:cNvPr>
        <xdr:cNvSpPr txBox="1"/>
      </xdr:nvSpPr>
      <xdr:spPr>
        <a:xfrm>
          <a:off x="4895850" y="654050"/>
          <a:ext cx="654050" cy="37465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D4783EF-D626-41F8-A27F-10E943E598AE}" type="TxLink">
            <a:rPr lang="en-US" sz="2200" b="1" i="0" u="none" strike="noStrike">
              <a:solidFill>
                <a:srgbClr val="000000"/>
              </a:solidFill>
              <a:latin typeface="Calibri"/>
              <a:cs typeface="Calibri"/>
            </a:rPr>
            <a:pPr/>
            <a:t>206</a:t>
          </a:fld>
          <a:endParaRPr lang="da-DK" sz="2200" b="1"/>
        </a:p>
      </xdr:txBody>
    </xdr:sp>
    <xdr:clientData/>
  </xdr:twoCellAnchor>
  <xdr:twoCellAnchor>
    <xdr:from>
      <xdr:col>6</xdr:col>
      <xdr:colOff>88900</xdr:colOff>
      <xdr:row>23</xdr:row>
      <xdr:rowOff>12700</xdr:rowOff>
    </xdr:from>
    <xdr:to>
      <xdr:col>12</xdr:col>
      <xdr:colOff>495300</xdr:colOff>
      <xdr:row>24</xdr:row>
      <xdr:rowOff>177800</xdr:rowOff>
    </xdr:to>
    <xdr:sp macro="" textlink="">
      <xdr:nvSpPr>
        <xdr:cNvPr id="10" name="Tekstfelt 9">
          <a:extLst>
            <a:ext uri="{FF2B5EF4-FFF2-40B4-BE49-F238E27FC236}">
              <a16:creationId xmlns:a16="http://schemas.microsoft.com/office/drawing/2014/main" id="{CDF96765-3410-42E4-8B4C-E7BDA17FEE55}"/>
            </a:ext>
          </a:extLst>
        </xdr:cNvPr>
        <xdr:cNvSpPr txBox="1"/>
      </xdr:nvSpPr>
      <xdr:spPr>
        <a:xfrm>
          <a:off x="3746500" y="4438650"/>
          <a:ext cx="4064000" cy="34925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600" b="1"/>
            <a:t>Undersøgelsens resultater</a:t>
          </a:r>
        </a:p>
      </xdr:txBody>
    </xdr:sp>
    <xdr:clientData/>
  </xdr:twoCellAnchor>
  <xdr:twoCellAnchor>
    <xdr:from>
      <xdr:col>6</xdr:col>
      <xdr:colOff>545523</xdr:colOff>
      <xdr:row>26</xdr:row>
      <xdr:rowOff>114877</xdr:rowOff>
    </xdr:from>
    <xdr:to>
      <xdr:col>12</xdr:col>
      <xdr:colOff>45606</xdr:colOff>
      <xdr:row>28</xdr:row>
      <xdr:rowOff>125845</xdr:rowOff>
    </xdr:to>
    <xdr:sp macro="" textlink="">
      <xdr:nvSpPr>
        <xdr:cNvPr id="13" name="Rektangel: afrundede hjørner 12">
          <a:extLst>
            <a:ext uri="{FF2B5EF4-FFF2-40B4-BE49-F238E27FC236}">
              <a16:creationId xmlns:a16="http://schemas.microsoft.com/office/drawing/2014/main" id="{4B2A25A5-2AEB-4451-8367-1D238AC187A8}"/>
            </a:ext>
          </a:extLst>
        </xdr:cNvPr>
        <xdr:cNvSpPr/>
      </xdr:nvSpPr>
      <xdr:spPr>
        <a:xfrm>
          <a:off x="4203123" y="5093277"/>
          <a:ext cx="3157683" cy="379268"/>
        </a:xfrm>
        <a:prstGeom prst="roundRect">
          <a:avLst/>
        </a:prstGeom>
        <a:solidFill>
          <a:srgbClr val="8D1733"/>
        </a:solidFill>
        <a:ln>
          <a:solidFill>
            <a:srgbClr val="8D1733"/>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7</xdr:col>
      <xdr:colOff>96405</xdr:colOff>
      <xdr:row>26</xdr:row>
      <xdr:rowOff>143740</xdr:rowOff>
    </xdr:from>
    <xdr:to>
      <xdr:col>11</xdr:col>
      <xdr:colOff>503960</xdr:colOff>
      <xdr:row>28</xdr:row>
      <xdr:rowOff>46180</xdr:rowOff>
    </xdr:to>
    <xdr:sp macro="" textlink="">
      <xdr:nvSpPr>
        <xdr:cNvPr id="14" name="Tekstfelt 13">
          <a:extLst>
            <a:ext uri="{FF2B5EF4-FFF2-40B4-BE49-F238E27FC236}">
              <a16:creationId xmlns:a16="http://schemas.microsoft.com/office/drawing/2014/main" id="{194B35D5-C7F5-48A1-95EF-DE1489F7B046}"/>
            </a:ext>
          </a:extLst>
        </xdr:cNvPr>
        <xdr:cNvSpPr txBox="1"/>
      </xdr:nvSpPr>
      <xdr:spPr>
        <a:xfrm>
          <a:off x="4363605" y="5122140"/>
          <a:ext cx="2845955" cy="27074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400"/>
            <a:t>                </a:t>
          </a:r>
          <a:r>
            <a:rPr lang="da-DK" sz="1400" b="1">
              <a:solidFill>
                <a:schemeClr val="bg1"/>
              </a:solidFill>
            </a:rPr>
            <a:t>Antimobbestrategi</a:t>
          </a:r>
        </a:p>
      </xdr:txBody>
    </xdr:sp>
    <xdr:clientData/>
  </xdr:twoCellAnchor>
  <xdr:twoCellAnchor>
    <xdr:from>
      <xdr:col>1</xdr:col>
      <xdr:colOff>234950</xdr:colOff>
      <xdr:row>31</xdr:row>
      <xdr:rowOff>63500</xdr:rowOff>
    </xdr:from>
    <xdr:to>
      <xdr:col>8</xdr:col>
      <xdr:colOff>539750</xdr:colOff>
      <xdr:row>46</xdr:row>
      <xdr:rowOff>44450</xdr:rowOff>
    </xdr:to>
    <xdr:graphicFrame macro="">
      <xdr:nvGraphicFramePr>
        <xdr:cNvPr id="15" name="Diagram 14">
          <a:extLst>
            <a:ext uri="{FF2B5EF4-FFF2-40B4-BE49-F238E27FC236}">
              <a16:creationId xmlns:a16="http://schemas.microsoft.com/office/drawing/2014/main" id="{D2F49472-A3FA-4933-92B4-F2848F7506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38100</xdr:colOff>
      <xdr:row>31</xdr:row>
      <xdr:rowOff>57150</xdr:rowOff>
    </xdr:from>
    <xdr:to>
      <xdr:col>17</xdr:col>
      <xdr:colOff>342900</xdr:colOff>
      <xdr:row>46</xdr:row>
      <xdr:rowOff>38100</xdr:rowOff>
    </xdr:to>
    <xdr:graphicFrame macro="">
      <xdr:nvGraphicFramePr>
        <xdr:cNvPr id="16" name="Diagram 15">
          <a:extLst>
            <a:ext uri="{FF2B5EF4-FFF2-40B4-BE49-F238E27FC236}">
              <a16:creationId xmlns:a16="http://schemas.microsoft.com/office/drawing/2014/main" id="{E9F561F3-A3D6-42E0-9D97-3B6912E81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259196</xdr:colOff>
      <xdr:row>50</xdr:row>
      <xdr:rowOff>111413</xdr:rowOff>
    </xdr:from>
    <xdr:to>
      <xdr:col>8</xdr:col>
      <xdr:colOff>563996</xdr:colOff>
      <xdr:row>65</xdr:row>
      <xdr:rowOff>92363</xdr:rowOff>
    </xdr:to>
    <xdr:graphicFrame macro="">
      <xdr:nvGraphicFramePr>
        <xdr:cNvPr id="17" name="Diagram 16">
          <a:extLst>
            <a:ext uri="{FF2B5EF4-FFF2-40B4-BE49-F238E27FC236}">
              <a16:creationId xmlns:a16="http://schemas.microsoft.com/office/drawing/2014/main" id="{36620D57-4868-4F4B-B6A5-6BC9BB2422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38100</xdr:colOff>
      <xdr:row>49</xdr:row>
      <xdr:rowOff>69850</xdr:rowOff>
    </xdr:from>
    <xdr:to>
      <xdr:col>17</xdr:col>
      <xdr:colOff>336550</xdr:colOff>
      <xdr:row>66</xdr:row>
      <xdr:rowOff>120650</xdr:rowOff>
    </xdr:to>
    <xdr:graphicFrame macro="">
      <xdr:nvGraphicFramePr>
        <xdr:cNvPr id="18" name="Diagram 17">
          <a:extLst>
            <a:ext uri="{FF2B5EF4-FFF2-40B4-BE49-F238E27FC236}">
              <a16:creationId xmlns:a16="http://schemas.microsoft.com/office/drawing/2014/main" id="{3BE08810-B0F6-4734-95D4-E0099DA2E6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260350</xdr:colOff>
      <xdr:row>67</xdr:row>
      <xdr:rowOff>44450</xdr:rowOff>
    </xdr:from>
    <xdr:to>
      <xdr:col>8</xdr:col>
      <xdr:colOff>571500</xdr:colOff>
      <xdr:row>83</xdr:row>
      <xdr:rowOff>22225</xdr:rowOff>
    </xdr:to>
    <xdr:graphicFrame macro="">
      <xdr:nvGraphicFramePr>
        <xdr:cNvPr id="19" name="Diagram 18">
          <a:extLst>
            <a:ext uri="{FF2B5EF4-FFF2-40B4-BE49-F238E27FC236}">
              <a16:creationId xmlns:a16="http://schemas.microsoft.com/office/drawing/2014/main" id="{336B73F6-A451-4965-9C61-0E85D28875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50800</xdr:colOff>
      <xdr:row>67</xdr:row>
      <xdr:rowOff>31750</xdr:rowOff>
    </xdr:from>
    <xdr:to>
      <xdr:col>17</xdr:col>
      <xdr:colOff>355600</xdr:colOff>
      <xdr:row>83</xdr:row>
      <xdr:rowOff>25400</xdr:rowOff>
    </xdr:to>
    <xdr:graphicFrame macro="">
      <xdr:nvGraphicFramePr>
        <xdr:cNvPr id="20" name="Diagram 19">
          <a:extLst>
            <a:ext uri="{FF2B5EF4-FFF2-40B4-BE49-F238E27FC236}">
              <a16:creationId xmlns:a16="http://schemas.microsoft.com/office/drawing/2014/main" id="{28E906BA-5C51-460F-ADF5-548F37A4A6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234950</xdr:colOff>
      <xdr:row>86</xdr:row>
      <xdr:rowOff>158750</xdr:rowOff>
    </xdr:from>
    <xdr:to>
      <xdr:col>8</xdr:col>
      <xdr:colOff>565150</xdr:colOff>
      <xdr:row>109</xdr:row>
      <xdr:rowOff>76200</xdr:rowOff>
    </xdr:to>
    <xdr:graphicFrame macro="">
      <xdr:nvGraphicFramePr>
        <xdr:cNvPr id="21" name="Diagram 20">
          <a:extLst>
            <a:ext uri="{FF2B5EF4-FFF2-40B4-BE49-F238E27FC236}">
              <a16:creationId xmlns:a16="http://schemas.microsoft.com/office/drawing/2014/main" id="{E42D7F2B-BE6F-4F4E-8846-A2033B7730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57150</xdr:colOff>
      <xdr:row>86</xdr:row>
      <xdr:rowOff>12700</xdr:rowOff>
    </xdr:from>
    <xdr:to>
      <xdr:col>17</xdr:col>
      <xdr:colOff>361950</xdr:colOff>
      <xdr:row>108</xdr:row>
      <xdr:rowOff>130176</xdr:rowOff>
    </xdr:to>
    <xdr:graphicFrame macro="">
      <xdr:nvGraphicFramePr>
        <xdr:cNvPr id="22" name="Diagram 21">
          <a:extLst>
            <a:ext uri="{FF2B5EF4-FFF2-40B4-BE49-F238E27FC236}">
              <a16:creationId xmlns:a16="http://schemas.microsoft.com/office/drawing/2014/main" id="{EAD61872-44E2-4520-9CD4-703EE6C849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247650</xdr:colOff>
      <xdr:row>111</xdr:row>
      <xdr:rowOff>127000</xdr:rowOff>
    </xdr:from>
    <xdr:to>
      <xdr:col>8</xdr:col>
      <xdr:colOff>552450</xdr:colOff>
      <xdr:row>126</xdr:row>
      <xdr:rowOff>107950</xdr:rowOff>
    </xdr:to>
    <xdr:graphicFrame macro="">
      <xdr:nvGraphicFramePr>
        <xdr:cNvPr id="23" name="Diagram 22">
          <a:extLst>
            <a:ext uri="{FF2B5EF4-FFF2-40B4-BE49-F238E27FC236}">
              <a16:creationId xmlns:a16="http://schemas.microsoft.com/office/drawing/2014/main" id="{87F9F3F1-BEC4-43A6-972D-3EAFB0D49F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603250</xdr:colOff>
      <xdr:row>110</xdr:row>
      <xdr:rowOff>177800</xdr:rowOff>
    </xdr:from>
    <xdr:to>
      <xdr:col>17</xdr:col>
      <xdr:colOff>298450</xdr:colOff>
      <xdr:row>125</xdr:row>
      <xdr:rowOff>158750</xdr:rowOff>
    </xdr:to>
    <xdr:graphicFrame macro="">
      <xdr:nvGraphicFramePr>
        <xdr:cNvPr id="24" name="Diagram 23">
          <a:extLst>
            <a:ext uri="{FF2B5EF4-FFF2-40B4-BE49-F238E27FC236}">
              <a16:creationId xmlns:a16="http://schemas.microsoft.com/office/drawing/2014/main" id="{D432C39E-318A-4B96-942E-23FD570CD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247650</xdr:colOff>
      <xdr:row>129</xdr:row>
      <xdr:rowOff>101600</xdr:rowOff>
    </xdr:from>
    <xdr:to>
      <xdr:col>8</xdr:col>
      <xdr:colOff>552450</xdr:colOff>
      <xdr:row>144</xdr:row>
      <xdr:rowOff>82550</xdr:rowOff>
    </xdr:to>
    <xdr:graphicFrame macro="">
      <xdr:nvGraphicFramePr>
        <xdr:cNvPr id="25" name="Diagram 24">
          <a:extLst>
            <a:ext uri="{FF2B5EF4-FFF2-40B4-BE49-F238E27FC236}">
              <a16:creationId xmlns:a16="http://schemas.microsoft.com/office/drawing/2014/main" id="{939C44E4-24B2-45D8-921D-E310FD398A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603250</xdr:colOff>
      <xdr:row>129</xdr:row>
      <xdr:rowOff>19050</xdr:rowOff>
    </xdr:from>
    <xdr:to>
      <xdr:col>17</xdr:col>
      <xdr:colOff>298450</xdr:colOff>
      <xdr:row>144</xdr:row>
      <xdr:rowOff>0</xdr:rowOff>
    </xdr:to>
    <xdr:graphicFrame macro="">
      <xdr:nvGraphicFramePr>
        <xdr:cNvPr id="26" name="Diagram 25">
          <a:extLst>
            <a:ext uri="{FF2B5EF4-FFF2-40B4-BE49-F238E27FC236}">
              <a16:creationId xmlns:a16="http://schemas.microsoft.com/office/drawing/2014/main" id="{EAF07661-070E-40E1-AC4B-ECCAF78F5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247650</xdr:colOff>
      <xdr:row>147</xdr:row>
      <xdr:rowOff>63500</xdr:rowOff>
    </xdr:from>
    <xdr:to>
      <xdr:col>8</xdr:col>
      <xdr:colOff>552450</xdr:colOff>
      <xdr:row>162</xdr:row>
      <xdr:rowOff>44450</xdr:rowOff>
    </xdr:to>
    <xdr:graphicFrame macro="">
      <xdr:nvGraphicFramePr>
        <xdr:cNvPr id="27" name="Diagram 26">
          <a:extLst>
            <a:ext uri="{FF2B5EF4-FFF2-40B4-BE49-F238E27FC236}">
              <a16:creationId xmlns:a16="http://schemas.microsoft.com/office/drawing/2014/main" id="{FAB0D39D-8DCB-4193-B3D7-D2A330E6B1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476251</xdr:colOff>
      <xdr:row>165</xdr:row>
      <xdr:rowOff>87745</xdr:rowOff>
    </xdr:from>
    <xdr:to>
      <xdr:col>11</xdr:col>
      <xdr:colOff>585934</xdr:colOff>
      <xdr:row>167</xdr:row>
      <xdr:rowOff>99289</xdr:rowOff>
    </xdr:to>
    <xdr:sp macro="" textlink="">
      <xdr:nvSpPr>
        <xdr:cNvPr id="28" name="Rektangel: afrundede hjørner 27">
          <a:extLst>
            <a:ext uri="{FF2B5EF4-FFF2-40B4-BE49-F238E27FC236}">
              <a16:creationId xmlns:a16="http://schemas.microsoft.com/office/drawing/2014/main" id="{6610952D-FF74-4064-9C20-93877AC4285F}"/>
            </a:ext>
          </a:extLst>
        </xdr:cNvPr>
        <xdr:cNvSpPr/>
      </xdr:nvSpPr>
      <xdr:spPr>
        <a:xfrm>
          <a:off x="4133851" y="30662995"/>
          <a:ext cx="3157683" cy="379844"/>
        </a:xfrm>
        <a:prstGeom prst="roundRect">
          <a:avLst/>
        </a:prstGeom>
        <a:solidFill>
          <a:srgbClr val="8D1733"/>
        </a:solidFill>
        <a:ln>
          <a:solidFill>
            <a:srgbClr val="8D1733"/>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286906</xdr:colOff>
      <xdr:row>165</xdr:row>
      <xdr:rowOff>117186</xdr:rowOff>
    </xdr:from>
    <xdr:to>
      <xdr:col>11</xdr:col>
      <xdr:colOff>259773</xdr:colOff>
      <xdr:row>167</xdr:row>
      <xdr:rowOff>19626</xdr:rowOff>
    </xdr:to>
    <xdr:sp macro="" textlink="">
      <xdr:nvSpPr>
        <xdr:cNvPr id="29" name="Tekstfelt 28">
          <a:extLst>
            <a:ext uri="{FF2B5EF4-FFF2-40B4-BE49-F238E27FC236}">
              <a16:creationId xmlns:a16="http://schemas.microsoft.com/office/drawing/2014/main" id="{D90E238E-1AAB-4CA6-808C-E76971109524}"/>
            </a:ext>
          </a:extLst>
        </xdr:cNvPr>
        <xdr:cNvSpPr txBox="1"/>
      </xdr:nvSpPr>
      <xdr:spPr>
        <a:xfrm>
          <a:off x="3958361" y="30787686"/>
          <a:ext cx="3032412" cy="271895"/>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400"/>
            <a:t>                </a:t>
          </a:r>
          <a:r>
            <a:rPr lang="da-DK" sz="1400" b="1">
              <a:solidFill>
                <a:schemeClr val="bg1"/>
              </a:solidFill>
            </a:rPr>
            <a:t>Hvor der efterspørges viden</a:t>
          </a:r>
        </a:p>
      </xdr:txBody>
    </xdr:sp>
    <xdr:clientData/>
  </xdr:twoCellAnchor>
  <xdr:twoCellAnchor>
    <xdr:from>
      <xdr:col>1</xdr:col>
      <xdr:colOff>215900</xdr:colOff>
      <xdr:row>170</xdr:row>
      <xdr:rowOff>69850</xdr:rowOff>
    </xdr:from>
    <xdr:to>
      <xdr:col>8</xdr:col>
      <xdr:colOff>520700</xdr:colOff>
      <xdr:row>195</xdr:row>
      <xdr:rowOff>142876</xdr:rowOff>
    </xdr:to>
    <xdr:graphicFrame macro="">
      <xdr:nvGraphicFramePr>
        <xdr:cNvPr id="30" name="Diagram 29">
          <a:extLst>
            <a:ext uri="{FF2B5EF4-FFF2-40B4-BE49-F238E27FC236}">
              <a16:creationId xmlns:a16="http://schemas.microsoft.com/office/drawing/2014/main" id="{759A656D-E3AE-4DC9-A067-EDC08426FA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50800</xdr:colOff>
      <xdr:row>169</xdr:row>
      <xdr:rowOff>152400</xdr:rowOff>
    </xdr:from>
    <xdr:to>
      <xdr:col>17</xdr:col>
      <xdr:colOff>355600</xdr:colOff>
      <xdr:row>195</xdr:row>
      <xdr:rowOff>63500</xdr:rowOff>
    </xdr:to>
    <xdr:graphicFrame macro="">
      <xdr:nvGraphicFramePr>
        <xdr:cNvPr id="31" name="Diagram 30">
          <a:extLst>
            <a:ext uri="{FF2B5EF4-FFF2-40B4-BE49-F238E27FC236}">
              <a16:creationId xmlns:a16="http://schemas.microsoft.com/office/drawing/2014/main" id="{69F170AC-8E48-4F3F-ABE2-FA8050E7F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487795</xdr:colOff>
      <xdr:row>198</xdr:row>
      <xdr:rowOff>4042</xdr:rowOff>
    </xdr:from>
    <xdr:to>
      <xdr:col>11</xdr:col>
      <xdr:colOff>597478</xdr:colOff>
      <xdr:row>200</xdr:row>
      <xdr:rowOff>15586</xdr:rowOff>
    </xdr:to>
    <xdr:sp macro="" textlink="">
      <xdr:nvSpPr>
        <xdr:cNvPr id="32" name="Rektangel: afrundede hjørner 31">
          <a:extLst>
            <a:ext uri="{FF2B5EF4-FFF2-40B4-BE49-F238E27FC236}">
              <a16:creationId xmlns:a16="http://schemas.microsoft.com/office/drawing/2014/main" id="{84CDD214-5496-4E88-91E2-BD66B505884C}"/>
            </a:ext>
          </a:extLst>
        </xdr:cNvPr>
        <xdr:cNvSpPr/>
      </xdr:nvSpPr>
      <xdr:spPr>
        <a:xfrm>
          <a:off x="4145395" y="36656242"/>
          <a:ext cx="3157683" cy="379844"/>
        </a:xfrm>
        <a:prstGeom prst="roundRect">
          <a:avLst/>
        </a:prstGeom>
        <a:solidFill>
          <a:srgbClr val="8D1733"/>
        </a:solidFill>
        <a:ln>
          <a:solidFill>
            <a:srgbClr val="8D1733"/>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279976</xdr:colOff>
      <xdr:row>198</xdr:row>
      <xdr:rowOff>25400</xdr:rowOff>
    </xdr:from>
    <xdr:to>
      <xdr:col>11</xdr:col>
      <xdr:colOff>603250</xdr:colOff>
      <xdr:row>199</xdr:row>
      <xdr:rowOff>114300</xdr:rowOff>
    </xdr:to>
    <xdr:sp macro="" textlink="">
      <xdr:nvSpPr>
        <xdr:cNvPr id="33" name="Tekstfelt 32">
          <a:extLst>
            <a:ext uri="{FF2B5EF4-FFF2-40B4-BE49-F238E27FC236}">
              <a16:creationId xmlns:a16="http://schemas.microsoft.com/office/drawing/2014/main" id="{43B8FE23-D686-423C-9050-309553123F1B}"/>
            </a:ext>
          </a:extLst>
        </xdr:cNvPr>
        <xdr:cNvSpPr txBox="1"/>
      </xdr:nvSpPr>
      <xdr:spPr>
        <a:xfrm>
          <a:off x="3937576" y="36677600"/>
          <a:ext cx="3371274" cy="27305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400"/>
            <a:t>         </a:t>
          </a:r>
          <a:r>
            <a:rPr lang="da-DK" sz="1400" b="1">
              <a:solidFill>
                <a:schemeClr val="bg1"/>
              </a:solidFill>
            </a:rPr>
            <a:t>Undervisningsmiljøvurdering (UMV)</a:t>
          </a:r>
        </a:p>
      </xdr:txBody>
    </xdr:sp>
    <xdr:clientData/>
  </xdr:twoCellAnchor>
  <xdr:twoCellAnchor>
    <xdr:from>
      <xdr:col>1</xdr:col>
      <xdr:colOff>228600</xdr:colOff>
      <xdr:row>202</xdr:row>
      <xdr:rowOff>82550</xdr:rowOff>
    </xdr:from>
    <xdr:to>
      <xdr:col>8</xdr:col>
      <xdr:colOff>533400</xdr:colOff>
      <xdr:row>217</xdr:row>
      <xdr:rowOff>63500</xdr:rowOff>
    </xdr:to>
    <xdr:graphicFrame macro="">
      <xdr:nvGraphicFramePr>
        <xdr:cNvPr id="5" name="Diagram 4">
          <a:extLst>
            <a:ext uri="{FF2B5EF4-FFF2-40B4-BE49-F238E27FC236}">
              <a16:creationId xmlns:a16="http://schemas.microsoft.com/office/drawing/2014/main" id="{459F2AF0-4948-415B-939D-F70497B672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63500</xdr:colOff>
      <xdr:row>202</xdr:row>
      <xdr:rowOff>88900</xdr:rowOff>
    </xdr:from>
    <xdr:to>
      <xdr:col>17</xdr:col>
      <xdr:colOff>368300</xdr:colOff>
      <xdr:row>217</xdr:row>
      <xdr:rowOff>69850</xdr:rowOff>
    </xdr:to>
    <xdr:graphicFrame macro="">
      <xdr:nvGraphicFramePr>
        <xdr:cNvPr id="11" name="Diagram 10">
          <a:extLst>
            <a:ext uri="{FF2B5EF4-FFF2-40B4-BE49-F238E27FC236}">
              <a16:creationId xmlns:a16="http://schemas.microsoft.com/office/drawing/2014/main" id="{8474ACE4-5C8C-4725-ABA4-E68DBFD68C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222250</xdr:colOff>
      <xdr:row>220</xdr:row>
      <xdr:rowOff>114300</xdr:rowOff>
    </xdr:from>
    <xdr:to>
      <xdr:col>8</xdr:col>
      <xdr:colOff>527050</xdr:colOff>
      <xdr:row>235</xdr:row>
      <xdr:rowOff>95250</xdr:rowOff>
    </xdr:to>
    <xdr:graphicFrame macro="">
      <xdr:nvGraphicFramePr>
        <xdr:cNvPr id="12" name="Diagram 11">
          <a:extLst>
            <a:ext uri="{FF2B5EF4-FFF2-40B4-BE49-F238E27FC236}">
              <a16:creationId xmlns:a16="http://schemas.microsoft.com/office/drawing/2014/main" id="{29171EC9-619D-48CF-8EDF-E2E9998CD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63500</xdr:colOff>
      <xdr:row>220</xdr:row>
      <xdr:rowOff>127000</xdr:rowOff>
    </xdr:from>
    <xdr:to>
      <xdr:col>17</xdr:col>
      <xdr:colOff>368300</xdr:colOff>
      <xdr:row>235</xdr:row>
      <xdr:rowOff>149225</xdr:rowOff>
    </xdr:to>
    <xdr:graphicFrame macro="">
      <xdr:nvGraphicFramePr>
        <xdr:cNvPr id="34" name="Diagram 33">
          <a:extLst>
            <a:ext uri="{FF2B5EF4-FFF2-40B4-BE49-F238E27FC236}">
              <a16:creationId xmlns:a16="http://schemas.microsoft.com/office/drawing/2014/main" id="{1117A09E-E083-4B67-9AA1-1C718CFF9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222250</xdr:colOff>
      <xdr:row>238</xdr:row>
      <xdr:rowOff>158750</xdr:rowOff>
    </xdr:from>
    <xdr:to>
      <xdr:col>8</xdr:col>
      <xdr:colOff>527050</xdr:colOff>
      <xdr:row>260</xdr:row>
      <xdr:rowOff>174626</xdr:rowOff>
    </xdr:to>
    <xdr:graphicFrame macro="">
      <xdr:nvGraphicFramePr>
        <xdr:cNvPr id="35" name="Diagram 34">
          <a:extLst>
            <a:ext uri="{FF2B5EF4-FFF2-40B4-BE49-F238E27FC236}">
              <a16:creationId xmlns:a16="http://schemas.microsoft.com/office/drawing/2014/main" id="{326D15F7-340F-4B85-9A29-8E0E9D965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69850</xdr:colOff>
      <xdr:row>238</xdr:row>
      <xdr:rowOff>63500</xdr:rowOff>
    </xdr:from>
    <xdr:to>
      <xdr:col>17</xdr:col>
      <xdr:colOff>387350</xdr:colOff>
      <xdr:row>260</xdr:row>
      <xdr:rowOff>57150</xdr:rowOff>
    </xdr:to>
    <xdr:graphicFrame macro="">
      <xdr:nvGraphicFramePr>
        <xdr:cNvPr id="36" name="Diagram 35">
          <a:extLst>
            <a:ext uri="{FF2B5EF4-FFF2-40B4-BE49-F238E27FC236}">
              <a16:creationId xmlns:a16="http://schemas.microsoft.com/office/drawing/2014/main" id="{108DBB15-EB5B-43C2-9028-D307A3C1E3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203200</xdr:colOff>
      <xdr:row>264</xdr:row>
      <xdr:rowOff>63500</xdr:rowOff>
    </xdr:from>
    <xdr:to>
      <xdr:col>8</xdr:col>
      <xdr:colOff>533400</xdr:colOff>
      <xdr:row>279</xdr:row>
      <xdr:rowOff>44450</xdr:rowOff>
    </xdr:to>
    <xdr:graphicFrame macro="">
      <xdr:nvGraphicFramePr>
        <xdr:cNvPr id="37" name="Diagram 36">
          <a:extLst>
            <a:ext uri="{FF2B5EF4-FFF2-40B4-BE49-F238E27FC236}">
              <a16:creationId xmlns:a16="http://schemas.microsoft.com/office/drawing/2014/main" id="{3B4AB6EB-0879-499A-8978-D92EA4B445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71005</xdr:colOff>
      <xdr:row>263</xdr:row>
      <xdr:rowOff>98713</xdr:rowOff>
    </xdr:from>
    <xdr:to>
      <xdr:col>17</xdr:col>
      <xdr:colOff>375805</xdr:colOff>
      <xdr:row>278</xdr:row>
      <xdr:rowOff>79663</xdr:rowOff>
    </xdr:to>
    <xdr:graphicFrame macro="">
      <xdr:nvGraphicFramePr>
        <xdr:cNvPr id="38" name="Diagram 37">
          <a:extLst>
            <a:ext uri="{FF2B5EF4-FFF2-40B4-BE49-F238E27FC236}">
              <a16:creationId xmlns:a16="http://schemas.microsoft.com/office/drawing/2014/main" id="{E5E11A6C-FF73-4016-82F6-337B3B255D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209550</xdr:colOff>
      <xdr:row>282</xdr:row>
      <xdr:rowOff>139700</xdr:rowOff>
    </xdr:from>
    <xdr:to>
      <xdr:col>8</xdr:col>
      <xdr:colOff>514350</xdr:colOff>
      <xdr:row>297</xdr:row>
      <xdr:rowOff>120650</xdr:rowOff>
    </xdr:to>
    <xdr:graphicFrame macro="">
      <xdr:nvGraphicFramePr>
        <xdr:cNvPr id="39" name="Diagram 38">
          <a:extLst>
            <a:ext uri="{FF2B5EF4-FFF2-40B4-BE49-F238E27FC236}">
              <a16:creationId xmlns:a16="http://schemas.microsoft.com/office/drawing/2014/main" id="{A59A5F02-2774-4617-B9A9-5F15216D8A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487795</xdr:colOff>
      <xdr:row>300</xdr:row>
      <xdr:rowOff>4042</xdr:rowOff>
    </xdr:from>
    <xdr:to>
      <xdr:col>11</xdr:col>
      <xdr:colOff>597478</xdr:colOff>
      <xdr:row>302</xdr:row>
      <xdr:rowOff>15586</xdr:rowOff>
    </xdr:to>
    <xdr:sp macro="" textlink="">
      <xdr:nvSpPr>
        <xdr:cNvPr id="40" name="Rektangel: afrundede hjørner 39">
          <a:extLst>
            <a:ext uri="{FF2B5EF4-FFF2-40B4-BE49-F238E27FC236}">
              <a16:creationId xmlns:a16="http://schemas.microsoft.com/office/drawing/2014/main" id="{6C37CF12-D09D-494D-81CE-BE7763959E1B}"/>
            </a:ext>
          </a:extLst>
        </xdr:cNvPr>
        <xdr:cNvSpPr/>
      </xdr:nvSpPr>
      <xdr:spPr>
        <a:xfrm>
          <a:off x="4145395" y="36656242"/>
          <a:ext cx="3157683" cy="379844"/>
        </a:xfrm>
        <a:prstGeom prst="roundRect">
          <a:avLst/>
        </a:prstGeom>
        <a:solidFill>
          <a:srgbClr val="8D1733"/>
        </a:solidFill>
        <a:ln>
          <a:solidFill>
            <a:srgbClr val="8D1733"/>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388503</xdr:colOff>
      <xdr:row>300</xdr:row>
      <xdr:rowOff>39832</xdr:rowOff>
    </xdr:from>
    <xdr:to>
      <xdr:col>12</xdr:col>
      <xdr:colOff>213591</xdr:colOff>
      <xdr:row>301</xdr:row>
      <xdr:rowOff>109104</xdr:rowOff>
    </xdr:to>
    <xdr:sp macro="" textlink="">
      <xdr:nvSpPr>
        <xdr:cNvPr id="41" name="Tekstfelt 40">
          <a:extLst>
            <a:ext uri="{FF2B5EF4-FFF2-40B4-BE49-F238E27FC236}">
              <a16:creationId xmlns:a16="http://schemas.microsoft.com/office/drawing/2014/main" id="{0278958E-5178-4E83-A11E-85B79D482EE9}"/>
            </a:ext>
          </a:extLst>
        </xdr:cNvPr>
        <xdr:cNvSpPr txBox="1"/>
      </xdr:nvSpPr>
      <xdr:spPr>
        <a:xfrm>
          <a:off x="4059958" y="55648514"/>
          <a:ext cx="3496542" cy="253999"/>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400"/>
            <a:t> </a:t>
          </a:r>
          <a:r>
            <a:rPr lang="da-DK" sz="1400" b="1">
              <a:solidFill>
                <a:schemeClr val="bg1"/>
              </a:solidFill>
            </a:rPr>
            <a:t>Undervisningsmiljørepræsentanter (UMR)</a:t>
          </a:r>
        </a:p>
      </xdr:txBody>
    </xdr:sp>
    <xdr:clientData/>
  </xdr:twoCellAnchor>
  <xdr:twoCellAnchor>
    <xdr:from>
      <xdr:col>1</xdr:col>
      <xdr:colOff>241300</xdr:colOff>
      <xdr:row>304</xdr:row>
      <xdr:rowOff>76200</xdr:rowOff>
    </xdr:from>
    <xdr:to>
      <xdr:col>8</xdr:col>
      <xdr:colOff>546100</xdr:colOff>
      <xdr:row>319</xdr:row>
      <xdr:rowOff>57150</xdr:rowOff>
    </xdr:to>
    <xdr:graphicFrame macro="">
      <xdr:nvGraphicFramePr>
        <xdr:cNvPr id="42" name="Diagram 41">
          <a:extLst>
            <a:ext uri="{FF2B5EF4-FFF2-40B4-BE49-F238E27FC236}">
              <a16:creationId xmlns:a16="http://schemas.microsoft.com/office/drawing/2014/main" id="{70952483-8D1C-4B74-83F1-827ECF683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95250</xdr:colOff>
      <xdr:row>304</xdr:row>
      <xdr:rowOff>63500</xdr:rowOff>
    </xdr:from>
    <xdr:to>
      <xdr:col>17</xdr:col>
      <xdr:colOff>400050</xdr:colOff>
      <xdr:row>319</xdr:row>
      <xdr:rowOff>44450</xdr:rowOff>
    </xdr:to>
    <xdr:graphicFrame macro="">
      <xdr:nvGraphicFramePr>
        <xdr:cNvPr id="43" name="Diagram 42">
          <a:extLst>
            <a:ext uri="{FF2B5EF4-FFF2-40B4-BE49-F238E27FC236}">
              <a16:creationId xmlns:a16="http://schemas.microsoft.com/office/drawing/2014/main" id="{FEB67E58-B7FF-4744-9BD3-EB80EC204C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247650</xdr:colOff>
      <xdr:row>321</xdr:row>
      <xdr:rowOff>38100</xdr:rowOff>
    </xdr:from>
    <xdr:to>
      <xdr:col>8</xdr:col>
      <xdr:colOff>552450</xdr:colOff>
      <xdr:row>336</xdr:row>
      <xdr:rowOff>19050</xdr:rowOff>
    </xdr:to>
    <xdr:graphicFrame macro="">
      <xdr:nvGraphicFramePr>
        <xdr:cNvPr id="44" name="Diagram 43">
          <a:extLst>
            <a:ext uri="{FF2B5EF4-FFF2-40B4-BE49-F238E27FC236}">
              <a16:creationId xmlns:a16="http://schemas.microsoft.com/office/drawing/2014/main" id="{F64B854A-448F-490F-925A-53F8671B5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95250</xdr:colOff>
      <xdr:row>322</xdr:row>
      <xdr:rowOff>107950</xdr:rowOff>
    </xdr:from>
    <xdr:to>
      <xdr:col>17</xdr:col>
      <xdr:colOff>400050</xdr:colOff>
      <xdr:row>342</xdr:row>
      <xdr:rowOff>47626</xdr:rowOff>
    </xdr:to>
    <xdr:graphicFrame macro="">
      <xdr:nvGraphicFramePr>
        <xdr:cNvPr id="45" name="Diagram 44">
          <a:extLst>
            <a:ext uri="{FF2B5EF4-FFF2-40B4-BE49-F238E27FC236}">
              <a16:creationId xmlns:a16="http://schemas.microsoft.com/office/drawing/2014/main" id="{F55047C7-9F74-46A4-A50F-B2971F258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234950</xdr:colOff>
      <xdr:row>342</xdr:row>
      <xdr:rowOff>38100</xdr:rowOff>
    </xdr:from>
    <xdr:to>
      <xdr:col>8</xdr:col>
      <xdr:colOff>539750</xdr:colOff>
      <xdr:row>357</xdr:row>
      <xdr:rowOff>19050</xdr:rowOff>
    </xdr:to>
    <xdr:graphicFrame macro="">
      <xdr:nvGraphicFramePr>
        <xdr:cNvPr id="46" name="Diagram 45">
          <a:extLst>
            <a:ext uri="{FF2B5EF4-FFF2-40B4-BE49-F238E27FC236}">
              <a16:creationId xmlns:a16="http://schemas.microsoft.com/office/drawing/2014/main" id="{E3935E61-87D5-4269-98FF-D4A27E5981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95250</xdr:colOff>
      <xdr:row>4</xdr:row>
      <xdr:rowOff>155575</xdr:rowOff>
    </xdr:from>
    <xdr:to>
      <xdr:col>16</xdr:col>
      <xdr:colOff>171450</xdr:colOff>
      <xdr:row>7</xdr:row>
      <xdr:rowOff>168275</xdr:rowOff>
    </xdr:to>
    <xdr:sp macro="" textlink="">
      <xdr:nvSpPr>
        <xdr:cNvPr id="48" name="Rektangel: afrundede hjørner 47">
          <a:extLst>
            <a:ext uri="{FF2B5EF4-FFF2-40B4-BE49-F238E27FC236}">
              <a16:creationId xmlns:a16="http://schemas.microsoft.com/office/drawing/2014/main" id="{0674E1B2-D6A9-41DF-83E3-A0E8B1B26F89}"/>
            </a:ext>
          </a:extLst>
        </xdr:cNvPr>
        <xdr:cNvSpPr/>
      </xdr:nvSpPr>
      <xdr:spPr>
        <a:xfrm>
          <a:off x="6800850" y="1082675"/>
          <a:ext cx="3124200" cy="565150"/>
        </a:xfrm>
        <a:prstGeom prst="roundRect">
          <a:avLst/>
        </a:prstGeom>
        <a:solidFill>
          <a:srgbClr val="DAECEE"/>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11</xdr:col>
      <xdr:colOff>522432</xdr:colOff>
      <xdr:row>5</xdr:row>
      <xdr:rowOff>56573</xdr:rowOff>
    </xdr:from>
    <xdr:to>
      <xdr:col>15</xdr:col>
      <xdr:colOff>465282</xdr:colOff>
      <xdr:row>7</xdr:row>
      <xdr:rowOff>31173</xdr:rowOff>
    </xdr:to>
    <xdr:sp macro="" textlink="">
      <xdr:nvSpPr>
        <xdr:cNvPr id="49" name="Tekstfelt 48">
          <a:extLst>
            <a:ext uri="{FF2B5EF4-FFF2-40B4-BE49-F238E27FC236}">
              <a16:creationId xmlns:a16="http://schemas.microsoft.com/office/drawing/2014/main" id="{51780541-4366-B6AC-CDC9-2272D84DABD8}"/>
            </a:ext>
          </a:extLst>
        </xdr:cNvPr>
        <xdr:cNvSpPr txBox="1"/>
      </xdr:nvSpPr>
      <xdr:spPr>
        <a:xfrm>
          <a:off x="7253432" y="1170709"/>
          <a:ext cx="2390486" cy="344055"/>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800" b="1">
              <a:solidFill>
                <a:sysClr val="windowText" lastClr="000000"/>
              </a:solidFill>
            </a:rPr>
            <a:t>Svarprocent:</a:t>
          </a:r>
        </a:p>
      </xdr:txBody>
    </xdr:sp>
    <xdr:clientData/>
  </xdr:twoCellAnchor>
  <xdr:twoCellAnchor>
    <xdr:from>
      <xdr:col>14</xdr:col>
      <xdr:colOff>244187</xdr:colOff>
      <xdr:row>5</xdr:row>
      <xdr:rowOff>36368</xdr:rowOff>
    </xdr:from>
    <xdr:to>
      <xdr:col>15</xdr:col>
      <xdr:colOff>506846</xdr:colOff>
      <xdr:row>7</xdr:row>
      <xdr:rowOff>55418</xdr:rowOff>
    </xdr:to>
    <xdr:sp macro="" textlink="Procent!G4">
      <xdr:nvSpPr>
        <xdr:cNvPr id="47" name="Tekstfelt 46">
          <a:extLst>
            <a:ext uri="{FF2B5EF4-FFF2-40B4-BE49-F238E27FC236}">
              <a16:creationId xmlns:a16="http://schemas.microsoft.com/office/drawing/2014/main" id="{B0E9611A-01F2-7ABA-697B-12615086401F}"/>
            </a:ext>
          </a:extLst>
        </xdr:cNvPr>
        <xdr:cNvSpPr txBox="1"/>
      </xdr:nvSpPr>
      <xdr:spPr>
        <a:xfrm>
          <a:off x="8810914" y="1150504"/>
          <a:ext cx="874568" cy="388505"/>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309ACC1-130A-4F15-93B7-2619B0669912}" type="TxLink">
            <a:rPr lang="en-US" sz="2200" b="1" i="0" u="none" strike="noStrike">
              <a:solidFill>
                <a:sysClr val="windowText" lastClr="000000"/>
              </a:solidFill>
              <a:latin typeface="Calibri"/>
              <a:cs typeface="Calibri"/>
            </a:rPr>
            <a:pPr/>
            <a:t>83,1%</a:t>
          </a:fld>
          <a:endParaRPr lang="da-DK" sz="2200" b="1">
            <a:solidFill>
              <a:sysClr val="windowText" lastClr="000000"/>
            </a:solidFill>
          </a:endParaRPr>
        </a:p>
      </xdr:txBody>
    </xdr:sp>
    <xdr:clientData/>
  </xdr:twoCellAnchor>
</xdr:wsDr>
</file>

<file path=xl/drawings/drawing33.xml><?xml version="1.0" encoding="utf-8"?>
<c:userShapes xmlns:c="http://schemas.openxmlformats.org/drawingml/2006/chart">
  <cdr:relSizeAnchor xmlns:cdr="http://schemas.openxmlformats.org/drawingml/2006/chartDrawing">
    <cdr:from>
      <cdr:x>0.41018</cdr:x>
      <cdr:y>0.26555</cdr:y>
    </cdr:from>
    <cdr:to>
      <cdr:x>0.52956</cdr:x>
      <cdr:y>0.43438</cdr:y>
    </cdr:to>
    <cdr:pic>
      <cdr:nvPicPr>
        <cdr:cNvPr id="2" name="Grafik 1" descr="Hierarki med massiv udfyldning">
          <a:extLst xmlns:a="http://schemas.openxmlformats.org/drawingml/2006/main">
            <a:ext uri="{FF2B5EF4-FFF2-40B4-BE49-F238E27FC236}">
              <a16:creationId xmlns:a16="http://schemas.microsoft.com/office/drawing/2014/main" id="{D6D62050-638D-178B-0753-DC54688ED6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1794605" y="913945"/>
          <a:ext cx="522305" cy="581063"/>
        </a:xfrm>
        <a:prstGeom xmlns:a="http://schemas.openxmlformats.org/drawingml/2006/main" prst="rect">
          <a:avLst/>
        </a:prstGeom>
      </cdr:spPr>
    </cdr:pic>
  </cdr:relSizeAnchor>
</c:userShapes>
</file>

<file path=xl/drawings/drawing34.xml><?xml version="1.0" encoding="utf-8"?>
<c:userShapes xmlns:c="http://schemas.openxmlformats.org/drawingml/2006/chart">
  <cdr:relSizeAnchor xmlns:cdr="http://schemas.openxmlformats.org/drawingml/2006/chartDrawing">
    <cdr:from>
      <cdr:x>0.37572</cdr:x>
      <cdr:y>0.40149</cdr:y>
    </cdr:from>
    <cdr:to>
      <cdr:x>0.51301</cdr:x>
      <cdr:y>0.63693</cdr:y>
    </cdr:to>
    <cdr:pic>
      <cdr:nvPicPr>
        <cdr:cNvPr id="2" name="Grafik 3" descr="Skolebygning med massiv udfyldning">
          <a:extLst xmlns:a="http://schemas.openxmlformats.org/drawingml/2006/main">
            <a:ext uri="{FF2B5EF4-FFF2-40B4-BE49-F238E27FC236}">
              <a16:creationId xmlns:a16="http://schemas.microsoft.com/office/drawing/2014/main" id="{F47EC2B2-20CF-7BC2-AEC7-51D1926879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1651000" y="1028700"/>
          <a:ext cx="603250" cy="603250"/>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twoCellAnchor>
    <xdr:from>
      <xdr:col>2</xdr:col>
      <xdr:colOff>231774</xdr:colOff>
      <xdr:row>9</xdr:row>
      <xdr:rowOff>66674</xdr:rowOff>
    </xdr:from>
    <xdr:to>
      <xdr:col>9</xdr:col>
      <xdr:colOff>546100</xdr:colOff>
      <xdr:row>25</xdr:row>
      <xdr:rowOff>44449</xdr:rowOff>
    </xdr:to>
    <xdr:graphicFrame macro="">
      <xdr:nvGraphicFramePr>
        <xdr:cNvPr id="2" name="Diagram 1">
          <a:extLst>
            <a:ext uri="{FF2B5EF4-FFF2-40B4-BE49-F238E27FC236}">
              <a16:creationId xmlns:a16="http://schemas.microsoft.com/office/drawing/2014/main" id="{F3D50E10-0E24-5C29-1369-F7915C6407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7661275</xdr:colOff>
      <xdr:row>13</xdr:row>
      <xdr:rowOff>3175</xdr:rowOff>
    </xdr:from>
    <xdr:to>
      <xdr:col>7</xdr:col>
      <xdr:colOff>549275</xdr:colOff>
      <xdr:row>27</xdr:row>
      <xdr:rowOff>168275</xdr:rowOff>
    </xdr:to>
    <xdr:graphicFrame macro="">
      <xdr:nvGraphicFramePr>
        <xdr:cNvPr id="2" name="Diagram 1">
          <a:extLst>
            <a:ext uri="{FF2B5EF4-FFF2-40B4-BE49-F238E27FC236}">
              <a16:creationId xmlns:a16="http://schemas.microsoft.com/office/drawing/2014/main" id="{9F11ACAD-282C-6BA9-FADE-D8C7D70877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476250</xdr:colOff>
      <xdr:row>7</xdr:row>
      <xdr:rowOff>149225</xdr:rowOff>
    </xdr:from>
    <xdr:to>
      <xdr:col>1</xdr:col>
      <xdr:colOff>5048250</xdr:colOff>
      <xdr:row>22</xdr:row>
      <xdr:rowOff>130175</xdr:rowOff>
    </xdr:to>
    <xdr:graphicFrame macro="">
      <xdr:nvGraphicFramePr>
        <xdr:cNvPr id="2" name="Diagram 1">
          <a:extLst>
            <a:ext uri="{FF2B5EF4-FFF2-40B4-BE49-F238E27FC236}">
              <a16:creationId xmlns:a16="http://schemas.microsoft.com/office/drawing/2014/main" id="{B0B5B339-7497-595D-010F-4685012532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12474575</xdr:colOff>
      <xdr:row>9</xdr:row>
      <xdr:rowOff>130174</xdr:rowOff>
    </xdr:from>
    <xdr:to>
      <xdr:col>8</xdr:col>
      <xdr:colOff>73025</xdr:colOff>
      <xdr:row>28</xdr:row>
      <xdr:rowOff>127000</xdr:rowOff>
    </xdr:to>
    <xdr:graphicFrame macro="">
      <xdr:nvGraphicFramePr>
        <xdr:cNvPr id="2" name="Diagram 1">
          <a:extLst>
            <a:ext uri="{FF2B5EF4-FFF2-40B4-BE49-F238E27FC236}">
              <a16:creationId xmlns:a16="http://schemas.microsoft.com/office/drawing/2014/main" id="{B4D9E924-625A-77BC-FDF3-4E36850548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6540500</xdr:colOff>
      <xdr:row>3</xdr:row>
      <xdr:rowOff>41274</xdr:rowOff>
    </xdr:from>
    <xdr:to>
      <xdr:col>1</xdr:col>
      <xdr:colOff>3022600</xdr:colOff>
      <xdr:row>25</xdr:row>
      <xdr:rowOff>158750</xdr:rowOff>
    </xdr:to>
    <xdr:graphicFrame macro="">
      <xdr:nvGraphicFramePr>
        <xdr:cNvPr id="2" name="Diagram 1">
          <a:extLst>
            <a:ext uri="{FF2B5EF4-FFF2-40B4-BE49-F238E27FC236}">
              <a16:creationId xmlns:a16="http://schemas.microsoft.com/office/drawing/2014/main" id="{26D6B778-DC4F-71F3-E0E2-374C02EDBD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1727200</xdr:colOff>
      <xdr:row>3</xdr:row>
      <xdr:rowOff>41275</xdr:rowOff>
    </xdr:from>
    <xdr:to>
      <xdr:col>1</xdr:col>
      <xdr:colOff>6299200</xdr:colOff>
      <xdr:row>18</xdr:row>
      <xdr:rowOff>22225</xdr:rowOff>
    </xdr:to>
    <xdr:graphicFrame macro="">
      <xdr:nvGraphicFramePr>
        <xdr:cNvPr id="2" name="Diagram 1">
          <a:extLst>
            <a:ext uri="{FF2B5EF4-FFF2-40B4-BE49-F238E27FC236}">
              <a16:creationId xmlns:a16="http://schemas.microsoft.com/office/drawing/2014/main" id="{C0724D76-7F92-31DB-6F33-54B00626D9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nemette Nyvang Pedersen" refreshedDate="45350.638196296299" createdVersion="8" refreshedVersion="8" minRefreshableVersion="3" recordCount="248" xr:uid="{79F76D91-B080-487E-A429-7FA284EBDBF0}">
  <cacheSource type="worksheet">
    <worksheetSource ref="A1:DS249" sheet="Datasæt"/>
  </cacheSource>
  <cacheFields count="123">
    <cacheField name="Har I en antimobbestrategi?" numFmtId="0">
      <sharedItems count="4">
        <s v="Ja"/>
        <s v="Nej"/>
        <s v="Ved ikke"/>
        <s v=""/>
      </sharedItems>
    </cacheField>
    <cacheField name="Ligger skolens antimobbestrategi offentlig tilgængelig på skolens hjemmeside?" numFmtId="0">
      <sharedItems count="4">
        <s v="Ja"/>
        <s v=""/>
        <s v="Nej"/>
        <s v="Ved ikke"/>
      </sharedItems>
    </cacheField>
    <cacheField name="Hvornår er jeres antimobbestrategi sidst revideret?" numFmtId="0">
      <sharedItems count="8">
        <s v="Under et år siden"/>
        <s v="For et år siden"/>
        <s v="For to år siden"/>
        <s v="For mere end tre år siden"/>
        <s v="Ved ikke"/>
        <s v=""/>
        <s v="Vi har ikke revideret vores antimobbestrategi"/>
        <s v="For tre år siden"/>
      </sharedItems>
    </cacheField>
    <cacheField name="I hvilken grad er følgende parter blevet inddraget i udarbejdelsen af jeres antimobbestrategi? - Skolebestyrelsen" numFmtId="0">
      <sharedItems count="6">
        <s v="Slet ikke"/>
        <s v="I nogen grad"/>
        <s v="I mindre grad"/>
        <s v="I høj grad"/>
        <s v="Ved ikke"/>
        <s v=""/>
      </sharedItems>
    </cacheField>
    <cacheField name="I hvilken grad er følgende parter blevet inddraget i udarbejdelsen af jeres antimobbestrategi? - Skoleledelsen" numFmtId="0">
      <sharedItems count="4">
        <s v="I høj grad"/>
        <s v="Ved ikke"/>
        <s v="I nogen grad"/>
        <s v=""/>
      </sharedItems>
    </cacheField>
    <cacheField name="I hvilken grad er følgende parter blevet inddraget i udarbejdelsen af jeres antimobbestrategi? - Lærere og pædagoger" numFmtId="0">
      <sharedItems/>
    </cacheField>
    <cacheField name="I hvilken grad er følgende parter blevet inddraget i udarbejdelsen af jeres antimobbestrategi? - Elever uden for skolebestyrelsen" numFmtId="0">
      <sharedItems/>
    </cacheField>
    <cacheField name="I hvilken grad er følgende parter blevet inddraget i udarbejdelsen af jeres antimobbestrategi? - Forældre uden for skolebestyrelsen" numFmtId="0">
      <sharedItems/>
    </cacheField>
    <cacheField name="Hvilke af følgende elementer indeholder jeres antimobbestrategi (Du kan sætte flere krydser)? - En beskrivelse af, hvad mobning er" numFmtId="1">
      <sharedItems containsBlank="1"/>
    </cacheField>
    <cacheField name="Hvilke af følgende elementer indeholder jeres antimobbestrategi (Du kan sætte flere krydser)? - En beskrivelse af, hvad digital mobning er" numFmtId="1">
      <sharedItems containsBlank="1"/>
    </cacheField>
    <cacheField name="Hvilke af følgende elementer indeholder jeres antimobbestrategi (Du kan sætte flere krydser)? - En beskrivelse af, andre begreber (f.eks. konflikt, drilleri, trivsel)" numFmtId="1">
      <sharedItems containsBlank="1"/>
    </cacheField>
    <cacheField name="Hvilke af følgende elementer indeholder jeres antimobbestrategi (Du kan sætte flere krydser)? - En beskrivelse af, hvordan I vil holde øje med mobning" numFmtId="1">
      <sharedItems containsBlank="1"/>
    </cacheField>
    <cacheField name="Hvilke af følgende elementer indeholder jeres antimobbestrategi (Du kan sætte flere krydser)? - En beskrivelse af, hvordan I vil forebygge digital mobning" numFmtId="1">
      <sharedItems containsBlank="1"/>
    </cacheField>
    <cacheField name="Hvilke af følgende elementer indeholder jeres antimobbestrategi (Du kan sætte flere krydser)? - En beskrivelse af, hvordan I vil forebygge mobning" numFmtId="1">
      <sharedItems containsBlank="1"/>
    </cacheField>
    <cacheField name="Hvilke af følgende elementer indeholder jeres antimobbestrategi (Du kan sætte flere krydser)? - En beskrivelse af, hvordan I vil håndtere mobning" numFmtId="1">
      <sharedItems containsBlank="1"/>
    </cacheField>
    <cacheField name="Hvilke af følgende elementer indeholder jeres antimobbestrategi (Du kan sætte flere krydser)? - Ingen af ovenstående" numFmtId="1">
      <sharedItems containsBlank="1"/>
    </cacheField>
    <cacheField name="I undervisningsmiljøloven står, at man skal reagere ved mobning eller lignende. Har I beskrevet i skolens antimobbestrategi, hvordan I forstår eller lignende?" numFmtId="0">
      <sharedItems/>
    </cacheField>
    <cacheField name="Indeholder beskrivelse af, hvordan I vil håndtere mobning følgende (Du kan sætte flere krydser): - En beskrivelse af at skolen skal lave en handlingsplan" numFmtId="1">
      <sharedItems containsBlank="1"/>
    </cacheField>
    <cacheField name="Indeholder beskrivelse af, hvordan I vil håndtere mobning følgende (Du kan sætte flere krydser): - En beskrivelse af, at handlingsplanen skal laves inden for 10 arbejdsdage efter, at mobningen er konstateret" numFmtId="1">
      <sharedItems containsBlank="1"/>
    </cacheField>
    <cacheField name="Indeholder beskrivelse af, hvordan I vil håndtere mobning følgende (Du kan sætte flere krydser): - En beskrivelse af, at skolen ved behov skal iværksætte midlertidige indsatser til handlingsplanen er sat i værk" numFmtId="1">
      <sharedItems containsBlank="1"/>
    </cacheField>
    <cacheField name="Indeholder beskrivelse af, hvordan I vil håndtere mobning følgende (Du kan sætte flere krydser): - En beskrivelse af, at berørte parter (elever og forældre) om de midlertidige indsatser" numFmtId="1">
      <sharedItems containsBlank="1"/>
    </cacheField>
    <cacheField name="Indeholder beskrivelse af, hvordan I vil håndtere mobning følgende (Du kan sætte flere krydser): - En beskrivelse af, at de berørte parter (elever og forældre), skal informeres om indholdet i handlingsplanen." numFmtId="1">
      <sharedItems containsBlank="1"/>
    </cacheField>
    <cacheField name="Indeholder beskrivelse af, hvordan I vil håndtere mobning følgende (Du kan sætte flere krydser): - Ingen af ovenstående" numFmtId="1">
      <sharedItems containsBlank="1"/>
    </cacheField>
    <cacheField name="Du har svaret, at I ikke har en antimobbestrategi. uddyb gerne her, hvorfor I ikke har en antimobbestrategi:" numFmtId="0">
      <sharedItems longText="1"/>
    </cacheField>
    <cacheField name="Hvilke af følgende udsagn passer bedst på skolens forståelse af mobning?" numFmtId="0">
      <sharedItems/>
    </cacheField>
    <cacheField name="Hvor enig eller uenig er du i, at skolens antimobbestrategi er et godt redskab til at forebygge og håndtere mobning på jeres skole?" numFmtId="0">
      <sharedItems/>
    </cacheField>
    <cacheField name="Nu har du svaret på spørgsmål om skolens arbejde med antimobbestrategien, og du har mulighed for at uddybe dine svar her:" numFmtId="0">
      <sharedItems longText="1"/>
    </cacheField>
    <cacheField name="Har I inden for det seneste år konstateret mobning på jeres skole?" numFmtId="0">
      <sharedItems/>
    </cacheField>
    <cacheField name="Hvilke tiltag har I inden for det seneste år sat i værk for at stoppe mobningen (Du kan sætte flere krydser)? - Vi har iværksat midlertidige indsatser for at stoppe mobningen her og nu" numFmtId="1">
      <sharedItems containsBlank="1"/>
    </cacheField>
    <cacheField name="Hvilke tiltag har I inden for det seneste år sat i værk for at stoppe mobningen (Du kan sætte flere krydser)? - Vi har udarbejdet en handlingsplan mod mobning" numFmtId="1">
      <sharedItems containsBlank="1"/>
    </cacheField>
    <cacheField name="Hvilke tiltag har I inden for det seneste år sat i værk for at stoppe mobningen (Du kan sætte flere krydser)? - Vi har informeret berørte forældre om skolens tiltag" numFmtId="1">
      <sharedItems containsBlank="1"/>
    </cacheField>
    <cacheField name="Hvilke tiltag har I inden for det seneste år sat i værk for at stoppe mobningen (Du kan sætte flere krydser)? - Vi har har informeret berørte elever om skolens tiltag" numFmtId="1">
      <sharedItems containsBlank="1"/>
    </cacheField>
    <cacheField name="Hvilke tiltag har I inden for det seneste år sat i værk for at stoppe mobningen (Du kan sætte flere krydser)? - Ved ikke" numFmtId="1">
      <sharedItems containsBlank="1"/>
    </cacheField>
    <cacheField name="Hvor ofte har I inden for det seneste år sat følgende tiltag i værk for at stoppe mobningen? - Vi har iværksat midlertidige indsatser for at stoppe mobningen her og nu" numFmtId="0">
      <sharedItems/>
    </cacheField>
    <cacheField name="Hvor ofte har I inden for det seneste år sat følgende tiltag i værk for at stoppe mobningen? - Vi har udarbejdet en handlingsplan mod mobning" numFmtId="0">
      <sharedItems/>
    </cacheField>
    <cacheField name="Hvor ofte har I inden for det seneste år sat følgende tiltag i værk for at stoppe mobningen? - Vi har informeret berørte forældre om skolens tiltag" numFmtId="0">
      <sharedItems/>
    </cacheField>
    <cacheField name="Hvor ofte har I inden for det seneste år sat følgende tiltag i værk for at stoppe mobningen? - Vi har informeret rørte elever om skolens tiltag" numFmtId="0">
      <sharedItems/>
    </cacheField>
    <cacheField name="I hvilken grad er I som skole klædt på til at forebygge mobning?" numFmtId="0">
      <sharedItems/>
    </cacheField>
    <cacheField name="I hvilken grad er I som skole klædt på til at håndtere mobning, når det opstår?" numFmtId="0">
      <sharedItems/>
    </cacheField>
    <cacheField name="Hvilke af følgende elementer kunne I godt tænke jer at få mere viden om for at styrke jeres arbejde med at forebygge mobning (Du kan sætte flere krydser)? - Viden om, hvad mobning er" numFmtId="1">
      <sharedItems containsBlank="1"/>
    </cacheField>
    <cacheField name="Hvilke af følgende elementer kunne I godt tænke jer at få mere viden om for at styrke jeres arbejde med at forebygge mobning (Du kan sætte flere krydser)? - Viden om, hvad det betyder, at man ifølge undervisningsmiljøloven skal reagere efter handlepligterne allerede, når der er tale om ’eller lignende’" numFmtId="1">
      <sharedItems containsBlank="1"/>
    </cacheField>
    <cacheField name="Hvilke af følgende elementer kunne I godt tænke jer at få mere viden om for at styrke jeres arbejde med at forebygge mobning (Du kan sætte flere krydser)? - Viden om, digital mobning" numFmtId="1">
      <sharedItems containsBlank="1"/>
    </cacheField>
    <cacheField name="Hvilke af følgende elementer kunne I godt tænke jer at få mere viden om for at styrke jeres arbejde med at forebygge mobning (Du kan sætte flere krydser)? - Viden om hvordan man holder øje med tegn på mobning" numFmtId="1">
      <sharedItems containsBlank="1"/>
    </cacheField>
    <cacheField name="Hvilke af følgende elementer kunne I godt tænke jer at få mere viden om for at styrke jeres arbejde med at forebygge mobning (Du kan sætte flere krydser)? - Konkrete indsatser til at forebygge mobning" numFmtId="1">
      <sharedItems containsBlank="1"/>
    </cacheField>
    <cacheField name="Hvilke af følgende elementer kunne I godt tænke jer at få mere viden om for at styrke jeres arbejde med at forebygge mobning (Du kan sætte flere krydser)? - Kendskab til undervisningsmiljølovens regler" numFmtId="1">
      <sharedItems containsBlank="1"/>
    </cacheField>
    <cacheField name="Hvilke af følgende elementer kunne I godt tænke jer at få mere viden om for at styrke jeres arbejde med at forebygge mobning (Du kan sætte flere krydser)? - Andet, skriv venligst her:" numFmtId="1">
      <sharedItems containsBlank="1"/>
    </cacheField>
    <cacheField name="Hvilke af følgende elementer kunne I godt tænke jer at få mere viden om for at styrke jeres arbejde med at forebygge mobning (Du kan sætte flere krydser)? - Vi har ikke behov for yderligere viden om at forebygge mobning" numFmtId="1">
      <sharedItems containsBlank="1"/>
    </cacheField>
    <cacheField name="Hvilke af følgende elementer kunne I godt tænke jer at få mere viden om for at styrke jeres arbejde med at forebygge mobning (Du kan sætte flere krydser)? - Andet, skriv venligst her:2" numFmtId="0">
      <sharedItems containsBlank="1" longText="1"/>
    </cacheField>
    <cacheField name="Hvilke af følgende elementer kunne I godt tænke jer at få mere viden om for at styrke skolens arbejde med at håndtere mobning, når det opstår (Du kan sætte flere krydser)? - Viden om hvad mobning er" numFmtId="1">
      <sharedItems containsBlank="1"/>
    </cacheField>
    <cacheField name="Hvilke af følgende elementer kunne I godt tænke jer at få mere viden om for at styrke skolens arbejde med at håndtere mobning, når det opstår (Du kan sætte flere krydser)? - Viden om, hvad det betyder, at man ifølge undervisningsmiljøloven skal reagere efter handlepligterne allerede, når der er tale om ’eller lignende’" numFmtId="1">
      <sharedItems containsBlank="1"/>
    </cacheField>
    <cacheField name="Hvilke af følgende elementer kunne I godt tænke jer at få mere viden om for at styrke skolens arbejde med at håndtere mobning, når det opstår (Du kan sætte flere krydser)? - Viden om digital mobning" numFmtId="1">
      <sharedItems containsBlank="1"/>
    </cacheField>
    <cacheField name="Hvilke af følgende elementer kunne I godt tænke jer at få mere viden om for at styrke skolens arbejde med at håndtere mobning, når det opstår (Du kan sætte flere krydser)? - Viden om, hvordan man undersøger årsagerne til, at mobningen er opstået" numFmtId="1">
      <sharedItems containsBlank="1"/>
    </cacheField>
    <cacheField name="Hvilke af følgende elementer kunne I godt tænke jer at få mere viden om for at styrke skolens arbejde med at håndtere mobning, når det opstår (Du kan sætte flere krydser)? - Konkrete indsatser og tiltag som kan stoppe mobningen" numFmtId="1">
      <sharedItems containsBlank="1"/>
    </cacheField>
    <cacheField name="Hvilke af følgende elementer kunne I godt tænke jer at få mere viden om for at styrke skolens arbejde med at håndtere mobning, når det opstår (Du kan sætte flere krydser)? - Kendskab til undervisningsmiljølovens regler" numFmtId="1">
      <sharedItems containsBlank="1"/>
    </cacheField>
    <cacheField name="Hvilke af følgende elementer kunne I godt tænke jer at få mere viden om for at styrke skolens arbejde med at håndtere mobning, når det opstår (Du kan sætte flere krydser)? - Andet, skriv venligst her" numFmtId="1">
      <sharedItems containsBlank="1"/>
    </cacheField>
    <cacheField name="Hvilke af følgende elementer kunne I godt tænke jer at få mere viden om for at styrke skolens arbejde med at håndtere mobning, når det opstår (Du kan sætte flere krydser)? - Vi har ikke behov for yderligere viden om at forebygge mobning" numFmtId="1">
      <sharedItems containsBlank="1"/>
    </cacheField>
    <cacheField name="Hvilke af følgende elementer kunne I godt tænke jer at få mere viden om for at styrke skolens arbejde med at håndtere mobning, når det opstår (Du kan sætte flere krydser)? - Andet, skriv venligst her2" numFmtId="0">
      <sharedItems longText="1"/>
    </cacheField>
    <cacheField name="Nu har du svaret på spørgsmål om skolens arbejde med at forebygge mobning og håndtere mobning, når det opstår. Du har mulighed for at uddybe dine svar her:" numFmtId="0">
      <sharedItems longText="1"/>
    </cacheField>
    <cacheField name="Har I en skriftlig undervisningsmiljøvurdering (UMV)?" numFmtId="0">
      <sharedItems/>
    </cacheField>
    <cacheField name="Ligger jeres undervisningsmiljøvurdering offentlig tilgængelig på skolens hjemmeside?" numFmtId="0">
      <sharedItems/>
    </cacheField>
    <cacheField name="Har I på jeres skole forholdt jer til, hvad en ændring, der har betydning for undervisningsmiljøet, er?" numFmtId="0">
      <sharedItems/>
    </cacheField>
    <cacheField name="Hvor ofte laver I en undervisningsmiljøvurdering?" numFmtId="0">
      <sharedItems/>
    </cacheField>
    <cacheField name="Hvilke forhold af jeres fysiske og æstetiske undervisningsmiljø har I kortlagt i jeres undervisningsmiljøvurdering? - Toilet og sanitære forhold" numFmtId="1">
      <sharedItems containsBlank="1"/>
    </cacheField>
    <cacheField name="Hvilke forhold af jeres fysiske og æstetiske undervisningsmiljø har I kortlagt i jeres undervisningsmiljøvurdering? - Rengøring" numFmtId="1">
      <sharedItems containsBlank="1"/>
    </cacheField>
    <cacheField name="Hvilke forhold af jeres fysiske og æstetiske undervisningsmiljø har I kortlagt i jeres undervisningsmiljøvurdering? - Lydforhold" numFmtId="1">
      <sharedItems containsBlank="1"/>
    </cacheField>
    <cacheField name="Hvilke forhold af jeres fysiske og æstetiske undervisningsmiljø har I kortlagt i jeres undervisningsmiljøvurdering? - Lysforhold" numFmtId="1">
      <sharedItems containsBlank="1"/>
    </cacheField>
    <cacheField name="Hvilke forhold af jeres fysiske og æstetiske undervisningsmiljø har I kortlagt i jeres undervisningsmiljøvurdering? - Luftkvalitet" numFmtId="1">
      <sharedItems containsBlank="1"/>
    </cacheField>
    <cacheField name="Hvilke forhold af jeres fysiske og æstetiske undervisningsmiljø har I kortlagt i jeres undervisningsmiljøvurdering? - Temperaturforhold" numFmtId="1">
      <sharedItems containsBlank="1"/>
    </cacheField>
    <cacheField name="Hvilke forhold af jeres fysiske og æstetiske undervisningsmiljø har I kortlagt i jeres undervisningsmiljøvurdering? - Pladsforhold" numFmtId="1">
      <sharedItems containsBlank="1"/>
    </cacheField>
    <cacheField name="Hvilke forhold af jeres fysiske og æstetiske undervisningsmiljø har I kortlagt i jeres undervisningsmiljøvurdering? - Udearealer" numFmtId="1">
      <sharedItems containsBlank="1"/>
    </cacheField>
    <cacheField name="Hvilke forhold af jeres fysiske og æstetiske undervisningsmiljø har I kortlagt i jeres undervisningsmiljøvurdering? - Sikkerhed i forhold til maskiner, kemikalier, etc." numFmtId="1">
      <sharedItems containsBlank="1"/>
    </cacheField>
    <cacheField name="Hvilke forhold af jeres fysiske og æstetiske undervisningsmiljø har I kortlagt i jeres undervisningsmiljøvurdering? - Sikkerhed i forhold til trapper" numFmtId="1">
      <sharedItems containsBlank="1"/>
    </cacheField>
    <cacheField name="Hvilke forhold af jeres fysiske og æstetiske undervisningsmiljø har I kortlagt i jeres undervisningsmiljøvurdering? - Sikkerhed i forhold til løst liggende ledninger" numFmtId="1">
      <sharedItems containsBlank="1"/>
    </cacheField>
    <cacheField name="Hvilke forhold af jeres fysiske og æstetiske undervisningsmiljø har I kortlagt i jeres undervisningsmiljøvurdering? - Udsmykning" numFmtId="1">
      <sharedItems containsBlank="1"/>
    </cacheField>
    <cacheField name="Hvilke forhold af jeres fysiske og æstetiske undervisningsmiljø har I kortlagt i jeres undervisningsmiljøvurdering? - Andet, skriv venligst her:" numFmtId="1">
      <sharedItems containsBlank="1"/>
    </cacheField>
    <cacheField name="Hvilke forhold af jeres fysiske og æstetiske undervisningsmiljø har I kortlagt i jeres undervisningsmiljøvurdering? - Vi har ikke kortlagt det fysiske og æstetiske undervisningsmiljø" numFmtId="1">
      <sharedItems containsBlank="1"/>
    </cacheField>
    <cacheField name="Hvilke forhold af jeres fysiske og æstetiske undervisningsmiljø har I kortlagt i jeres undervisningsmiljøvurdering? - Andet, skriv venligst her:2" numFmtId="0">
      <sharedItems longText="1"/>
    </cacheField>
    <cacheField name="Hvilke forhold af jeres psykiske undervisningsmiljø har I kortlagt i jeres undervisningsmiljøvurdering? - Motivation" numFmtId="1">
      <sharedItems containsBlank="1"/>
    </cacheField>
    <cacheField name="Hvilke forhold af jeres psykiske undervisningsmiljø har I kortlagt i jeres undervisningsmiljøvurdering? - Medbestemmelse" numFmtId="1">
      <sharedItems containsBlank="1"/>
    </cacheField>
    <cacheField name="Hvilke forhold af jeres psykiske undervisningsmiljø har I kortlagt i jeres undervisningsmiljøvurdering? - Elevinddragelse" numFmtId="1">
      <sharedItems containsBlank="1"/>
    </cacheField>
    <cacheField name="Hvilke forhold af jeres psykiske undervisningsmiljø har I kortlagt i jeres undervisningsmiljøvurdering? - Relationer mellem lærere og elever" numFmtId="1">
      <sharedItems containsBlank="1"/>
    </cacheField>
    <cacheField name="Hvilke forhold af jeres psykiske undervisningsmiljø har I kortlagt i jeres undervisningsmiljøvurdering? - Faglig feedback og vejledning" numFmtId="1">
      <sharedItems containsBlank="1"/>
    </cacheField>
    <cacheField name="Hvilke forhold af jeres psykiske undervisningsmiljø har I kortlagt i jeres undervisningsmiljøvurdering? - Psykisk trivsel" numFmtId="1">
      <sharedItems containsBlank="1"/>
    </cacheField>
    <cacheField name="Hvilke forhold af jeres psykiske undervisningsmiljø har I kortlagt i jeres undervisningsmiljøvurdering? - Sociale fællesskaber i klassen" numFmtId="1">
      <sharedItems containsBlank="1"/>
    </cacheField>
    <cacheField name="Hvilke forhold af jeres psykiske undervisningsmiljø har I kortlagt i jeres undervisningsmiljøvurdering? - Tilhørsforhold" numFmtId="1">
      <sharedItems containsBlank="1"/>
    </cacheField>
    <cacheField name="Hvilke forhold af jeres psykiske undervisningsmiljø har I kortlagt i jeres undervisningsmiljøvurdering? - Mobning" numFmtId="1">
      <sharedItems containsBlank="1"/>
    </cacheField>
    <cacheField name="Hvilke forhold af jeres psykiske undervisningsmiljø har I kortlagt i jeres undervisningsmiljøvurdering? - Krænkelser" numFmtId="1">
      <sharedItems containsBlank="1"/>
    </cacheField>
    <cacheField name="Hvilke forhold af jeres psykiske undervisningsmiljø har I kortlagt i jeres undervisningsmiljøvurdering? - Vold" numFmtId="1">
      <sharedItems containsBlank="1"/>
    </cacheField>
    <cacheField name="Hvilke forhold af jeres psykiske undervisningsmiljø har I kortlagt i jeres undervisningsmiljøvurdering? - Diskrimination" numFmtId="1">
      <sharedItems containsBlank="1"/>
    </cacheField>
    <cacheField name="Hvilke forhold af jeres psykiske undervisningsmiljø har I kortlagt i jeres undervisningsmiljøvurdering? - Andet, skriv venligst her:" numFmtId="1">
      <sharedItems containsBlank="1"/>
    </cacheField>
    <cacheField name="Hvilke forhold af jeres psykiske undervisningsmiljø har I kortlagt i jeres undervisningsmiljøvurdering? - Vi har ikke kortlagt vores psykiske undervisningsmiljø" numFmtId="1">
      <sharedItems containsBlank="1"/>
    </cacheField>
    <cacheField name="Hvilke forhold af jeres psykiske undervisningsmiljø har I kortlagt i jeres undervisningsmiljøvurdering? - Andet, skriv venligst her:2" numFmtId="0">
      <sharedItems/>
    </cacheField>
    <cacheField name="Indeholder jeres undervisningsmiljøvurdering... - ... en beskrivelse af, hvad jeres kortlægning viste?" numFmtId="0">
      <sharedItems/>
    </cacheField>
    <cacheField name="Indeholder jeres undervisningsmiljøvurdering... - ... en beskrivelse af, hvilke problemer med undervisningsmiljøet I vil arbejde på at løse?" numFmtId="0">
      <sharedItems/>
    </cacheField>
    <cacheField name="Indeholder jeres undervisningsmiljøvurdering en handlingsplan for at løse udfordringer med undervisningsmiljøet?" numFmtId="0">
      <sharedItems/>
    </cacheField>
    <cacheField name="Indeholder jeres undervisningsmiljøvurdering retningslinjer for, hvornår I følger op på handlingsplanen?" numFmtId="0">
      <sharedItems/>
    </cacheField>
    <cacheField name="I hvilken grad har I inddraget elever i jeres arbejde med undervisningsmiljøvurderingen i forbindelse med... - ... planlægningen og tilrettelæggelsen af undersøgelsen?" numFmtId="0">
      <sharedItems/>
    </cacheField>
    <cacheField name="I hvilken grad har I inddraget elever i jeres arbejde med undervisningsmiljøvurderingen i forbindelse med... - ... gennemførelsen af undersøgelsen?" numFmtId="0">
      <sharedItems/>
    </cacheField>
    <cacheField name="I hvilken grad har I inddraget elever i jeres arbejde med undervisningsmiljøvurderingen i forbindelse med... - ... opfølgningen af undersøgelsen?" numFmtId="0">
      <sharedItems/>
    </cacheField>
    <cacheField name="Du har svaret, at I ikke har en undervisningsmiljøvurdering. Uddyb gerne her, hvorfor I ikke har en undervisningsmiljøvurdering:" numFmtId="0">
      <sharedItems longText="1"/>
    </cacheField>
    <cacheField name="Hvor enig eller uenig er I som skole i, at undervisningsmiljøvurderingen er et godt redskab til at sikre et godt undervisningsmiljø på jeres skole?" numFmtId="0">
      <sharedItems/>
    </cacheField>
    <cacheField name="Nu har du svaret på spørgsmål om skolens arbejde med undervisningsmiljøvurderingen, og du har mulighed for at uddybe dine svar her:" numFmtId="0">
      <sharedItems longText="1"/>
    </cacheField>
    <cacheField name="Kender I som skole betegnelsen undervisningsmiljørepræsentanter (UMR)?" numFmtId="0">
      <sharedItems/>
    </cacheField>
    <cacheField name="Har I oplyst eleverne om deres ret til at vælge undervisningsmiljørepræsentanter?" numFmtId="0">
      <sharedItems/>
    </cacheField>
    <cacheField name="Har I undervisningsmiljørepræsentanter på jeres skole?" numFmtId="0">
      <sharedItems/>
    </cacheField>
    <cacheField name="Hvorfor har I ikke undervisningsmiljørepræsentanter på jeres skole?" numFmtId="0">
      <sharedItems/>
    </cacheField>
    <cacheField name="Hvorfor har I ikke undervisningsmiljørepræsentanter på jeres skole? - Andet, skriv gerne her" numFmtId="0">
      <sharedItems longText="1"/>
    </cacheField>
    <cacheField name="Inviterer I på skolen undervisningsmiljørepræsentanterne til at deltage i jeres arbejdsmiljøgrupper, når I drøfter forhold, der har betydning for undervisningsmiljøet?" numFmtId="0">
      <sharedItems/>
    </cacheField>
    <cacheField name="Nu har du svaret på spørgsmål om skolens arbejde med undervisningsmiljørepræsentanter, og du har mulighed for at uddybe dine svar her:" numFmtId="0">
      <sharedItems longText="1"/>
    </cacheField>
    <cacheField name="Inst. nummer" numFmtId="0">
      <sharedItems/>
    </cacheField>
    <cacheField name="Inst. navn" numFmtId="0">
      <sharedItems/>
    </cacheField>
    <cacheField name="Enhedsart" numFmtId="0">
      <sharedItems/>
    </cacheField>
    <cacheField name="Inst. type" numFmtId="0">
      <sharedItems/>
    </cacheField>
    <cacheField name="Ejerkode navn" numFmtId="0">
      <sharedItems/>
    </cacheField>
    <cacheField name="Kommune" numFmtId="0">
      <sharedItems/>
    </cacheField>
    <cacheField name="Region" numFmtId="0">
      <sharedItems/>
    </cacheField>
    <cacheField name="Leder navn" numFmtId="0">
      <sharedItems/>
    </cacheField>
    <cacheField name="E-mail" numFmtId="0">
      <sharedItems/>
    </cacheField>
    <cacheField name="Samlet status - Ny" numFmtId="1">
      <sharedItems containsSemiMixedTypes="0" containsString="0" containsNumber="1" containsInteger="1" minValue="0" maxValue="0"/>
    </cacheField>
    <cacheField name="Samlet status - Distribueret" numFmtId="1">
      <sharedItems containsSemiMixedTypes="0" containsString="0" containsNumber="1" containsInteger="1" minValue="0" maxValue="1"/>
    </cacheField>
    <cacheField name="Samlet status - Nogen svar" numFmtId="1">
      <sharedItems containsSemiMixedTypes="0" containsString="0" containsNumber="1" containsInteger="1" minValue="0" maxValue="1"/>
    </cacheField>
    <cacheField name="Samlet status - Gennemført" numFmtId="1">
      <sharedItems containsSemiMixedTypes="0" containsString="0" containsNumber="1" containsInteger="1" minValue="0" maxValue="1"/>
    </cacheField>
    <cacheField name="Samlet status - Frafaldet" numFmtId="1">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nemette Nyvang Pedersen" refreshedDate="45350.647205555557" createdVersion="8" refreshedVersion="8" minRefreshableVersion="3" recordCount="248" xr:uid="{24285544-A7F9-4431-BF29-A1CFE2461888}">
  <cacheSource type="worksheet">
    <worksheetSource name="Tabel1"/>
  </cacheSource>
  <cacheFields count="123">
    <cacheField name="Har I en antimobbestrategi?" numFmtId="0">
      <sharedItems/>
    </cacheField>
    <cacheField name="Ligger skolens antimobbestrategi offentlig tilgængelig på skolens hjemmeside?" numFmtId="0">
      <sharedItems/>
    </cacheField>
    <cacheField name="Hvornår er jeres antimobbestrategi sidst revideret?" numFmtId="0">
      <sharedItems/>
    </cacheField>
    <cacheField name="I hvilken grad er følgende parter blevet inddraget i udarbejdelsen af jeres antimobbestrategi? - Skolebestyrelsen" numFmtId="0">
      <sharedItems/>
    </cacheField>
    <cacheField name="I hvilken grad er følgende parter blevet inddraget i udarbejdelsen af jeres antimobbestrategi? - Skoleledelsen" numFmtId="0">
      <sharedItems/>
    </cacheField>
    <cacheField name="I hvilken grad er følgende parter blevet inddraget i udarbejdelsen af jeres antimobbestrategi? - Lærere og pædagoger" numFmtId="0">
      <sharedItems count="6">
        <s v="I nogen grad"/>
        <s v="I høj grad"/>
        <s v="Ved ikke"/>
        <s v="Slet ikke"/>
        <s v="I mindre grad"/>
        <s v=""/>
      </sharedItems>
    </cacheField>
    <cacheField name="I hvilken grad er følgende parter blevet inddraget i udarbejdelsen af jeres antimobbestrategi? - Elever uden for skolebestyrelsen" numFmtId="0">
      <sharedItems count="6">
        <s v="I høj grad"/>
        <s v="Slet ikke"/>
        <s v="I mindre grad"/>
        <s v="I nogen grad"/>
        <s v="Ved ikke"/>
        <s v=""/>
      </sharedItems>
    </cacheField>
    <cacheField name="I hvilken grad er følgende parter blevet inddraget i udarbejdelsen af jeres antimobbestrategi? - Forældre uden for skolebestyrelsen" numFmtId="0">
      <sharedItems count="5">
        <s v="Slet ikke"/>
        <s v="Ved ikke"/>
        <s v=""/>
        <s v="I mindre grad"/>
        <s v="I nogen grad"/>
      </sharedItems>
    </cacheField>
    <cacheField name="Hvilke af følgende elementer indeholder jeres antimobbestrategi (Du kan sætte flere krydser)? - En beskrivelse af, hvad mobning er" numFmtId="1">
      <sharedItems containsBlank="1" count="3">
        <s v="Ja"/>
        <s v="Nej"/>
        <m/>
      </sharedItems>
    </cacheField>
    <cacheField name="Hvilke af følgende elementer indeholder jeres antimobbestrategi (Du kan sætte flere krydser)? - En beskrivelse af, hvad digital mobning er" numFmtId="1">
      <sharedItems containsBlank="1" count="3">
        <s v="Nej"/>
        <s v="Ja"/>
        <m/>
      </sharedItems>
    </cacheField>
    <cacheField name="Hvilke af følgende elementer indeholder jeres antimobbestrategi (Du kan sætte flere krydser)? - En beskrivelse af, andre begreber (f.eks. konflikt, drilleri, trivsel)" numFmtId="1">
      <sharedItems containsBlank="1" count="3">
        <s v="Nej"/>
        <s v="Ja"/>
        <m/>
      </sharedItems>
    </cacheField>
    <cacheField name="Hvilke af følgende elementer indeholder jeres antimobbestrategi (Du kan sætte flere krydser)? - En beskrivelse af, hvordan I vil holde øje med mobning" numFmtId="1">
      <sharedItems containsBlank="1" count="3">
        <s v="Nej"/>
        <s v="Ja"/>
        <m/>
      </sharedItems>
    </cacheField>
    <cacheField name="Hvilke af følgende elementer indeholder jeres antimobbestrategi (Du kan sætte flere krydser)? - En beskrivelse af, hvordan I vil forebygge digital mobning" numFmtId="1">
      <sharedItems containsBlank="1" count="3">
        <s v="Nej"/>
        <s v="Ja"/>
        <m/>
      </sharedItems>
    </cacheField>
    <cacheField name="Hvilke af følgende elementer indeholder jeres antimobbestrategi (Du kan sætte flere krydser)? - En beskrivelse af, hvordan I vil forebygge mobning" numFmtId="1">
      <sharedItems containsBlank="1" count="3">
        <s v="Ja"/>
        <s v="Nej"/>
        <m/>
      </sharedItems>
    </cacheField>
    <cacheField name="Hvilke af følgende elementer indeholder jeres antimobbestrategi (Du kan sætte flere krydser)? - En beskrivelse af, hvordan I vil håndtere mobning" numFmtId="1">
      <sharedItems containsBlank="1" count="3">
        <s v="Ja"/>
        <s v="Nej"/>
        <m/>
      </sharedItems>
    </cacheField>
    <cacheField name="Hvilke af følgende elementer indeholder jeres antimobbestrategi (Du kan sætte flere krydser)? - Ingen af ovenstående" numFmtId="1">
      <sharedItems containsBlank="1" count="3">
        <s v="Nej"/>
        <m/>
        <s v="Ja"/>
      </sharedItems>
    </cacheField>
    <cacheField name="I undervisningsmiljøloven står, at man skal reagere ved mobning eller lignende. Har I beskrevet i skolens antimobbestrategi, hvordan I forstår eller lignende?" numFmtId="0">
      <sharedItems count="4">
        <s v="Ja"/>
        <s v="Ved ikke"/>
        <s v="Nej"/>
        <s v=""/>
      </sharedItems>
    </cacheField>
    <cacheField name="Indeholder beskrivelse af, hvordan I vil håndtere mobning følgende (Du kan sætte flere krydser): - En beskrivelse af at skolen skal lave en handlingsplan" numFmtId="1">
      <sharedItems containsBlank="1" count="3">
        <s v="Ja"/>
        <s v="Nej"/>
        <m/>
      </sharedItems>
    </cacheField>
    <cacheField name="Indeholder beskrivelse af, hvordan I vil håndtere mobning følgende (Du kan sætte flere krydser): - En beskrivelse af, at handlingsplanen skal laves inden for 10 arbejdsdage efter, at mobningen er konstateret" numFmtId="1">
      <sharedItems containsBlank="1" count="3">
        <s v="Nej"/>
        <s v="Ja"/>
        <m/>
      </sharedItems>
    </cacheField>
    <cacheField name="Indeholder beskrivelse af, hvordan I vil håndtere mobning følgende (Du kan sætte flere krydser): - En beskrivelse af, at skolen ved behov skal iværksætte midlertidige indsatser til handlingsplanen er sat i værk" numFmtId="1">
      <sharedItems containsBlank="1" count="3">
        <s v="Nej"/>
        <s v="Ja"/>
        <m/>
      </sharedItems>
    </cacheField>
    <cacheField name="Indeholder beskrivelse af, hvordan I vil håndtere mobning følgende (Du kan sætte flere krydser): - En beskrivelse af, at berørte parter (elever og forældre) om de midlertidige indsatser" numFmtId="1">
      <sharedItems containsBlank="1" count="3">
        <s v="Nej"/>
        <s v="Ja"/>
        <m/>
      </sharedItems>
    </cacheField>
    <cacheField name="Indeholder beskrivelse af, hvordan I vil håndtere mobning følgende (Du kan sætte flere krydser): - En beskrivelse af, at de berørte parter (elever og forældre), skal informeres om indholdet i handlingsplanen." numFmtId="1">
      <sharedItems containsBlank="1" count="3">
        <s v="Nej"/>
        <s v="Ja"/>
        <m/>
      </sharedItems>
    </cacheField>
    <cacheField name="Indeholder beskrivelse af, hvordan I vil håndtere mobning følgende (Du kan sætte flere krydser): - Ingen af ovenstående" numFmtId="1">
      <sharedItems containsBlank="1" count="3">
        <s v="Nej"/>
        <m/>
        <s v="Ja"/>
      </sharedItems>
    </cacheField>
    <cacheField name="Du har svaret, at I ikke har en antimobbestrategi. uddyb gerne her, hvorfor I ikke har en antimobbestrategi:" numFmtId="0">
      <sharedItems count="12" longText="1">
        <s v=""/>
        <s v="Vores værdigrundlag og ordensreglement indeholde til sammen alle de elementer vi ville inddrage i en egentlig strategi. Vi har et klart og tydeligt antimobnings-kodeks. Dette formidles for eleverne ved alle mulige lejligheder, og vi reagerer promte, hvis der er optræk til mobning eller får underretning om, at det er sket."/>
        <s v="Det har ikke været aktuelt at udarbejde en sådan."/>
        <s v="Vi er ved at udvikle mange nye politikker. Antimobbestrategi er et af de områder, vi når i mål med i efteråret 2023. Vi arbejder målrettet med mange aspekter af trivsel og således også mobning."/>
        <s v="Vi har ikke en antimobbestrategi. Emnet behandles i skolens generelle ordensreglement og italesættes ofte ift. at sikre høj trivsel på skolen."/>
        <s v="Vi har en Trivselsstrategi i stedet."/>
        <s v="Vi har med ikke med ungdomsuddannelser at gøre, udelukkende med korte arbejdsmarkedskurser for voksne."/>
        <s v="Det ligger tydeligt i vores værdigrundlag og kultur at mobning ikke må finde sted"/>
        <s v="Vi har en trivselspolitik, hvor mobning indgår"/>
        <s v="Vi er ikke en skole, men en kostafdeling. Vi forholder os til mobning. Der er pædagogisk personale når her er elever, om eftermiddagen og om aftenen. _x000a__x000a_Sker der mobning, er det en af opgaverne det pædagogiske personale tager sig af."/>
        <s v="Vi kalder det trivsel. Vi har trivselsvejleder og Socialrådgiver ansat._x000a__x000a_Vi tolerere ikke mobning"/>
        <s v="Vi er en meget lille skole, der udelukkende underviser voksne, der alle er her i kortere forløb typisk, max 5 dage. _x000a__x000a__x000a__x000a_Scania har nogle værdier, der bl.a. handler om hvordan man taler sammen, og respekten for den enkelte, herunder  at man ikke udstiller andre med afsæt i deres etniske oprindelse, politiske observans, eller seksualitet. _x000a__x000a__x000a__x000a_Det udgør samlet set et alternativt til en antimobbestrategi"/>
      </sharedItems>
    </cacheField>
    <cacheField name="Hvilke af følgende udsagn passer bedst på skolens forståelse af mobning?" numFmtId="0">
      <sharedItems count="7">
        <s v="Mobning opstår i høj grad på grund af usikre gruppedynamikker, men elevernes personlighed og familieforhold spiller også en rolle"/>
        <s v="Mobning opstår på grund af usikre gruppedynamikker i klassen"/>
        <s v="Dynamikken i klassen og elevernes personlighed har en lige stor betydning for, hvorvidt der er mobning i en klasse"/>
        <s v="Ved ikke"/>
        <s v="Mobning opstår på grund af elevernes personlighed og familieforhold"/>
        <s v=""/>
        <s v="Mobning opstår i høj grad på grund af elevernes personlighed og familieforhold, men gruppedynamikkerne i klassen spiller også en rolle"/>
      </sharedItems>
    </cacheField>
    <cacheField name="Hvor enig eller uenig er du i, at skolens antimobbestrategi er et godt redskab til at forebygge og håndtere mobning på jeres skole?" numFmtId="0">
      <sharedItems count="6">
        <s v="Delvis enig"/>
        <s v="Helt enig"/>
        <s v="Hverken enig eller uenig"/>
        <s v="Delvis uenig"/>
        <s v=""/>
        <s v="Helt uenig"/>
      </sharedItems>
    </cacheField>
    <cacheField name="Nu har du svaret på spørgsmål om skolens arbejde med antimobbestrategien, og du har mulighed for at uddybe dine svar her:" numFmtId="0">
      <sharedItems count="57" longText="1">
        <s v=""/>
        <s v="Hvis en sådan antimobbestrategi &quot;skal leve&quot; blandt skolens elever, kræver det formentlig lidt mere indsats omkring synliggørelse af den, end vi gør idag."/>
        <s v="På Nordfyns Gymnasium skelnes ikke i alvoren mellem former mobning eller platforme for mobning._x000a__x000a_Al mobning er uacceptabel og kræver hurtig indsats._x000a__x000a_Det har været skolens politik i mere end 30 år."/>
        <s v="Vi differentierer ikke mellem mobning og digital mobning_x000a__x000a_Vi beskriver ikke eksplicit &quot;o. lign.&quot; men kommer med konkrete eksempler"/>
        <s v="Jeg er ny rektor og var ikke på skolen, da strategien blev udarbejdet. Vicerektor er langtidssygemeldt, så jeg kan ikke &quot;ringe til en ven&quot;."/>
        <s v="Vi har koncentreret strategien på beskrivelse af mobning og sanktioner"/>
        <s v="At vi ikke har en egentlig strategi for området, opfatter vi ikke som en hæmsko for arbejdet mod mobning - det ligger implicit i alt hvad vi foretager os."/>
        <s v="På skolens hjemmeside findes hele antimobbestrategien, hvor både formål, værdibaseret regelsæt, definition ad mobning, forebyggelse, håndtering af mobning, handleplan, foranstaltninger der sættes i værk med det samme og beskrivelse af elementer der kan være i handleplanen, deling af krænkende materiale, sanktioner og klagemuligheder."/>
        <s v="Vi har ikke nævnt at handleplanen skal være udført inden 10 dage, vi har skrevet at der gribes hurtigt ind."/>
        <s v="jeg opfatter mere antimobbestrategien som et instrument, hvis der opstår mobning. Forebyggelsen af mobning ligger i de mange andre tiltag, som sikrer sociale fællesskaber og god klasserumskultur"/>
        <s v="Bevidstheden om at den er der har betydning for såvel elever, som lærere."/>
        <s v="Vi gør meget ud af at fokusere på dety kulturelle. Selvfølgelig har vi noget på skrift men på en lille skole, er der fokus på de daglige og nære relationer mellem ledelse-lærere og elever. Det er der fokus på."/>
        <s v="Link:_x000a__x000a_https://www.hansenberg.dk/media/562885/antimobbestrategi-hb-2018_28052018.pdf"/>
        <s v="Primo 2023 har vi taget vores antimobbestrategi op til revurdering og opdatering. Arbejdet forventes færdiggjort i  ultimo 2023."/>
        <s v="vedr. effekten af en antimobbestrategi: en antimobbestrategi har i sig selv ingen betydning. den får først betydning, når den leves. Det væsentligste er derfor i al virke at have fokus på forebyggelse af mobning og handle på, når det sker."/>
        <s v="Antimobbestrategien er et godt redskab, men i praksis er det undervisernes og ledelsens erfaring med klasserumsledelse og sociale forhold der skal virke med det samme. Som medarbejder på en ungdomsuddannelse skal man kunne agere uden en strategi på dette område._x000a__x000a__x000a__x000a_Antimobbestrategien er blveet gennemlæst og vurderet i 2022"/>
        <s v="Det er vigtigere at man oplyser om og sagsbehandler på mobning, end det er at have (endnu) en politik på et lille delområde af gymnasiets arbejde for generel trivsel."/>
        <s v="Vores antimobning som AMU skole ligger i virkslomhedens personalehåndbog og omhandler generelt upassende adfærd og at vi måler og agerer på det i vores trivsel. _x000a__x000a__x000a__x000a_Vi har ingen børn og faste klasser kun enkeltstående AMU kurser. Hvorfor mobning ikke er noget stort problem._x000a__x000a__x000a__x000a_Svarene i denne analyse er derfor ud fra vores virksomheds arbejde med god opførsel."/>
        <s v="Vi har generel stor fokus på trivsel herunder hvad der skal til for at undgå mobning"/>
        <s v="På et alment gymnasium handler det meget mere om dannelsen af respekt for hinanden end det handler om handleplaner mod mobning. Vi skal forberede eleverne ind i den voksne verden hvor man skal kunne kommunikere tydeligt og hvor man skal lære at sige fra. Det har mange facetter, men det handler alt sammen om respektfuldt samvær. Det kan trænes og det gør vi så på en række forskellige områder. Generelt har vi meget få problemer med mobning, mens vi omvendt har betydelige og nok stigende udfordringer med det at unge trækker sig fra fællesskaber, ikke fordi de som sådan mobbes ud, men fordi de har så frygteligt svært ved at følge med i det store fællesskabs hastighedskultur. Det er en samfundsting, men det er den virkelige udfordring."/>
        <s v="Vi har oprettet et inklusions- og diversitetsudvalg, som skal udarbejde en politik for positivt samvær, som også skal indeholde vores antimobbestrategi."/>
        <s v="Vedr. spørgsmål om digital mobning: Vi har svaret, at vi ikke har en beskrivelse og handling. Det er kort nævnt i antimobbestrategien til vores elever, men uddybet i vejledningen til medarbejdere. Vedr. elevens personlighed og familieforhold. Da vi er en erhvervsskole med primært unge og voksne er det ikke noget vi beskriver. Men i vores grundforælling beskriver vi at der er plads til at være forskellig."/>
        <s v="Jeg synes i mobbing sager, skal der afgøres fra sag til sag og der ligger forskellige personenkonstellationer og årsag til bunden. Derfor er vores (nedskrvet) antimobbingstrategie mere generelt."/>
        <s v="Jeg glæder mig over, at vi ikke har mange sager omkring mobning, hverken af &quot;alm. karakter eller digital karakter, men jeg e rigtig tilfreds med strategien, og de værktøjer den giver, når der opstår en situation."/>
        <s v="Undersøgelsen er udfordrende at svare på, grundet få EUD elever, og passer derfor ikke til vores uddannelsesinstitution."/>
        <s v="Skolen er lykkedes med at sætte ind, have fokus på emnet. Vi er en lille skole med kostskole. Dette giver os unikke muligheder. Vi har alle aften og nattevagter. Dette sikre meget familiære forhold."/>
        <s v="Der arbejdes fra skolens side med at opdatere antimobbestrategien - særlig skal der tilføjes en mere udførlig beskrivelse af definitionen på mobning, samt en afsnit om digitalmobning og de særlige forhold der her gør sig gældende."/>
        <s v="Til spørgsmålet om:_x000a__x000a_Hvilke af følgende udsagn passer bedst på skolens forståelse af mobning?_x000a__x000a__x000a__x000a_Det tænker jeg, er et uhensigtsmæssigt spørgsmål. Mobning kan ske af alle mulige grunde og er vanskelig at sætte på formel. I de mulige udsagn er personlighed, familieforhold og gruppedynamikker sat op mod hinanden. Vores forståelse er, at uanset hvad der kan være baggrunden, så skal de eventuelle sager håndteres alvorligt og ses som unikke."/>
        <s v="Det ville være godt hvis DCUM lavede en skabelon til antimobbestrategi, så skolen var sikker på, at antimobbestrategien lever op til reglerne."/>
        <s v="For at være helt ærlig har vi ikke arbejdet ret meget med antimobning og strategien er udarbejdet fordi vi skal._x000a__x000a__x000a__x000a_Tilgengæld har vi arbejdet meget aktivt på spørgsmålet og seksuel chikane og krænkelser af enhver art. Herunder også det psyjiske arbejdsmiljø. Vi har i den forbindelse udarbejdet elevrettigheder, ansat et elevombud, laver årlige undersøgelse og har formuleret en handlingsplan for vores arbejde._x000a__x000a_Dette er som jeg ser det også med til at bekæmpe mobning.  Se på skolens hjemmeside www.hrs.dk"/>
        <s v="Strategien er god til at håndtere mobning men ikke til at forebygge"/>
        <s v="Vi reviderer antimobbestrategien en gang årligt."/>
        <s v="Vi har en meget opmærksomhed på tendenser til mobning på vores skole og griber ind, så snart vi ser tegn herpå._x000a__x000a_Vi oplever, at vi har et velfungerende beredskab på dette område."/>
        <s v="Det allervigtigste er i forbindelse med forebyggelse af mobning er at vi voksne er tydelige og tilstede - og her har kostskolen nogle klare fordele."/>
        <s v="Det er ikke en antimoppe strategi der skaber en adfærdsændring. Det er arbejdet i hverdagen i klassen og med den enkelte elev i den tætte og trygge lærer/elev relation."/>
        <s v="Jeg har svaret at vi har en antimobbestrategi og at den er tilgængelig på skolens hjemmeside. Begge dele er kun delvist korrekt. Vi har nemlig ikke en antimobbestrategi i den forstand, som DCUM definererer den - og det er vi først blevet bevidste om i forbindelse med årets ETU og UMV-målinger. Derfor er vi også med inddragelse af MIO og elever i gang med at oprette en separat antimobbestrategi, så strategien har sit eget papir og ikke er flettet ind i skolens studie- og ordensregler, som tilfældet er lige nu."/>
        <s v="Vi arbejder dagligt og benhårdt mod at forebygge mobning. Det sker forebyggende og in situ. Mobbesager er meget ofte komplekse, som alle gruppedynamikker er, og vi har sjældent fat i alle forældre. Alle har krav på en ordentlig behandling, men det er lidt som om at regelsættet strider mod ideen om, at det er gruppedynamikker og ikke personer, det handler om."/>
        <s v="Da vi som AMU skole kun har voksne kursister og kun få dage eller uger, oplever vi ikke mobning... der er ingen forældre at kontakte, kun kursisterne selv, og vores politik er meget simpel, mobber, driller, ringeagter, nedgøre eller bagtaler du andre elever eller undervisere, får du EN advarsel, anden gang er det ud."/>
        <s v="Vi har på Learnmark Horsens valgt også at  inkludere et afsnit i vores antimobbestrategi om uønsket seksuel opmærksomhed._x000a__x000a_Vi kalder den &quot;strategi til at forebygge mobning og uønsket seksuel opmærksomhed&quot;."/>
        <s v="Vi skal have opdateret ift. det digitale og har taget det første skridt med opdateringen af studie- og ordensreglerne om dette"/>
        <s v="Det at vi har strategier for alt muligt gør ikke, at der ikke er mobning...   Vi drukner snart i politikker.."/>
        <s v="Alle vores elever er over 18 år."/>
        <s v="Vi har beskrevet hvad mobning er og hvordan man skal reagere. Sanktioner ift mobning fremgår desuden af vore studie-ordensregler"/>
        <s v="Vi har et ønske om at  udvikle vores anti-mobbestrategi, således den bliver mere forebyggende. Den udvikles hen over sommeren 2023."/>
        <s v="Antimobbestrategien anser vi som et væsentlig led i vores samlede arbejde på at skabe et godt undervisningsmiljø, da den ikke kan stå alene."/>
        <s v="En del af vores antimobbestrategi står beskrevet i vores studie- og ordensregler"/>
        <s v="Vi kan håndtere meget via en strategi, men vi kan ikke styre, hvordan eleverne agerer i deres fritid eller hvad de skriver om hinanden på SoMe - med mindre vi bliver bekendt med det."/>
        <s v="Klasserumsledelse generelt og det at skabe inkluderende fællesskaber er det helt afgørende for, at der slet ikke opstår situationer med mobning."/>
        <s v="Vi har flere indsatspunkter i f.eks. studie/ordensregler, som ikke fremgår af antimobningsstrategien"/>
        <s v="Flere af spørgsmålene er svære at forstå entydigt._x000a__x000a_En del af de berørte aspekter står ikke i selve antimobbestrategien, men i skolens generelle studie- og ordensregler, hvortil der henvises i antimobbestrategien."/>
        <s v="Jeg har kun været ansat en måned på Skive College, så jeg kender endnu ikke til alle forhold på skolen."/>
        <s v="Mobning er heldigvis ikke noget vi ofte støder på. Det er mest mindre konflikter, der kan håndteres inden det udvikler sig."/>
        <s v="Skolen har ikke en forudindfattet mening om hvad mobning skyldes. Vi lytter til parterne."/>
        <s v="Se tidligere svar"/>
        <s v="Det er meget vanskeligt at tage højde for de mange forskellige typer af komplekse gruppedynamikker/-konflikter, der kan opstå. Det er samtidigt ofte vanskeligt at afklare de objektive omstændigheder i forbindelse med formodet mobning, idet det kan foregå meget subtilt."/>
        <s v="Det er ikke skolens antimobbestrategi, der er væsentligst i forhold til at forebygge mobning - det er hele det bevidste arbejde med at skabe en kultur, hvor man respekterer hinanden."/>
        <s v="vi er en erhvervsuddannelsesinstitution, hvor alle de studerende er i et ansættelsesforhold - Vi anvender de mobbestrategier og sanktioner der er gældende i de pågældende studerendes selskaber/arbejdsgivere"/>
      </sharedItems>
    </cacheField>
    <cacheField name="Har I inden for det seneste år konstateret mobning på jeres skole?" numFmtId="0">
      <sharedItems count="5">
        <s v="Ja, én gang"/>
        <s v="Ved ikke"/>
        <s v="Nej, aldrig"/>
        <s v="Ja, flere gange"/>
        <s v=""/>
      </sharedItems>
    </cacheField>
    <cacheField name="Hvilke tiltag har I inden for det seneste år sat i værk for at stoppe mobningen (Du kan sætte flere krydser)? - Vi har iværksat midlertidige indsatser for at stoppe mobningen her og nu" numFmtId="1">
      <sharedItems containsBlank="1" count="3">
        <s v="Ja"/>
        <m/>
        <s v="Nej"/>
      </sharedItems>
    </cacheField>
    <cacheField name="Hvilke tiltag har I inden for det seneste år sat i værk for at stoppe mobningen (Du kan sætte flere krydser)? - Vi har udarbejdet en handlingsplan mod mobning" numFmtId="1">
      <sharedItems containsBlank="1" count="3">
        <s v="Ja"/>
        <m/>
        <s v="Nej"/>
      </sharedItems>
    </cacheField>
    <cacheField name="Hvilke tiltag har I inden for det seneste år sat i værk for at stoppe mobningen (Du kan sætte flere krydser)? - Vi har informeret berørte forældre om skolens tiltag" numFmtId="1">
      <sharedItems containsBlank="1" count="3">
        <s v="Ja"/>
        <m/>
        <s v="Nej"/>
      </sharedItems>
    </cacheField>
    <cacheField name="Hvilke tiltag har I inden for det seneste år sat i værk for at stoppe mobningen (Du kan sætte flere krydser)? - Vi har har informeret berørte elever om skolens tiltag" numFmtId="1">
      <sharedItems containsBlank="1" count="3">
        <s v="Ja"/>
        <m/>
        <s v="Nej"/>
      </sharedItems>
    </cacheField>
    <cacheField name="Hvilke tiltag har I inden for det seneste år sat i værk for at stoppe mobningen (Du kan sætte flere krydser)? - Ved ikke" numFmtId="1">
      <sharedItems containsBlank="1" count="2">
        <s v="Nej"/>
        <m/>
      </sharedItems>
    </cacheField>
    <cacheField name="Hvor ofte har I inden for det seneste år sat følgende tiltag i værk for at stoppe mobningen? - Vi har iværksat midlertidige indsatser for at stoppe mobningen her og nu" numFmtId="0">
      <sharedItems count="5">
        <s v=""/>
        <s v="Altid"/>
        <s v="Sjældent"/>
        <s v="Nogle gange"/>
        <s v="Ved ikke"/>
      </sharedItems>
    </cacheField>
    <cacheField name="Hvor ofte har I inden for det seneste år sat følgende tiltag i værk for at stoppe mobningen? - Vi har udarbejdet en handlingsplan mod mobning" numFmtId="0">
      <sharedItems count="6">
        <s v=""/>
        <s v="Nogle gange"/>
        <s v="Altid"/>
        <s v="Aldrig"/>
        <s v="Ved ikke"/>
        <s v="Sjældent"/>
      </sharedItems>
    </cacheField>
    <cacheField name="Hvor ofte har I inden for det seneste år sat følgende tiltag i værk for at stoppe mobningen? - Vi har informeret berørte forældre om skolens tiltag" numFmtId="0">
      <sharedItems count="6">
        <s v=""/>
        <s v="Ved ikke"/>
        <s v="Nogle gange"/>
        <s v="Altid"/>
        <s v="Sjældent"/>
        <s v="Aldrig"/>
      </sharedItems>
    </cacheField>
    <cacheField name="Hvor ofte har I inden for det seneste år sat følgende tiltag i værk for at stoppe mobningen? - Vi har informeret rørte elever om skolens tiltag" numFmtId="0">
      <sharedItems count="5">
        <s v=""/>
        <s v="Altid"/>
        <s v="Nogle gange"/>
        <s v="Ved ikke"/>
        <s v="Aldrig"/>
      </sharedItems>
    </cacheField>
    <cacheField name="I hvilken grad er I som skole klædt på til at forebygge mobning?" numFmtId="0">
      <sharedItems count="5">
        <s v="I nogen grad"/>
        <s v="I høj grad"/>
        <s v="I mindre grad"/>
        <s v=""/>
        <s v="Ved ikke"/>
      </sharedItems>
    </cacheField>
    <cacheField name="I hvilken grad er I som skole klædt på til at håndtere mobning, når det opstår?" numFmtId="0">
      <sharedItems count="5">
        <s v="I nogen grad"/>
        <s v="I mindre grad"/>
        <s v="I høj grad"/>
        <s v=""/>
        <s v="Ved ikke"/>
      </sharedItems>
    </cacheField>
    <cacheField name="Hvilke af følgende elementer kunne I godt tænke jer at få mere viden om for at styrke jeres arbejde med at forebygge mobning (Du kan sætte flere krydser)? - Viden om, hvad mobning er" numFmtId="1">
      <sharedItems containsBlank="1" count="3">
        <s v="Nej"/>
        <s v="Ja"/>
        <m/>
      </sharedItems>
    </cacheField>
    <cacheField name="Hvilke af følgende elementer kunne I godt tænke jer at få mere viden om for at styrke jeres arbejde med at forebygge mobning (Du kan sætte flere krydser)? - Viden om, hvad det betyder, at man ifølge undervisningsmiljøloven skal reagere efter handlepligter" numFmtId="1">
      <sharedItems containsBlank="1" count="3">
        <s v="Ja"/>
        <s v="Nej"/>
        <m/>
      </sharedItems>
    </cacheField>
    <cacheField name="Hvilke af følgende elementer kunne I godt tænke jer at få mere viden om for at styrke jeres arbejde med at forebygge mobning (Du kan sætte flere krydser)? - Viden om, digital mobning" numFmtId="1">
      <sharedItems containsBlank="1" count="3">
        <s v="Nej"/>
        <s v="Ja"/>
        <m/>
      </sharedItems>
    </cacheField>
    <cacheField name="Hvilke af følgende elementer kunne I godt tænke jer at få mere viden om for at styrke jeres arbejde med at forebygge mobning (Du kan sætte flere krydser)? - Viden om hvordan man holder øje med tegn på mobning" numFmtId="1">
      <sharedItems containsBlank="1" count="3">
        <s v="Ja"/>
        <s v="Nej"/>
        <m/>
      </sharedItems>
    </cacheField>
    <cacheField name="Hvilke af følgende elementer kunne I godt tænke jer at få mere viden om for at styrke jeres arbejde med at forebygge mobning (Du kan sætte flere krydser)? - Konkrete indsatser til at forebygge mobning" numFmtId="1">
      <sharedItems containsBlank="1" count="3">
        <s v="Nej"/>
        <s v="Ja"/>
        <m/>
      </sharedItems>
    </cacheField>
    <cacheField name="Hvilke af følgende elementer kunne I godt tænke jer at få mere viden om for at styrke jeres arbejde med at forebygge mobning (Du kan sætte flere krydser)? - Kendskab til undervisningsmiljølovens regler" numFmtId="1">
      <sharedItems containsBlank="1" count="3">
        <s v="Nej"/>
        <s v="Ja"/>
        <m/>
      </sharedItems>
    </cacheField>
    <cacheField name="Hvilke af følgende elementer kunne I godt tænke jer at få mere viden om for at styrke jeres arbejde med at forebygge mobning (Du kan sætte flere krydser)? - Andet, skriv venligst her:" numFmtId="1">
      <sharedItems containsBlank="1" count="3">
        <s v="Nej"/>
        <s v="Ja"/>
        <m/>
      </sharedItems>
    </cacheField>
    <cacheField name="Hvilke af følgende elementer kunne I godt tænke jer at få mere viden om for at styrke jeres arbejde med at forebygge mobning (Du kan sætte flere krydser)? - Vi har ikke behov for yderligere viden om at forebygge mobning" numFmtId="1">
      <sharedItems containsBlank="1" count="3">
        <s v="Nej"/>
        <s v="Ja"/>
        <m/>
      </sharedItems>
    </cacheField>
    <cacheField name="Hvilke af følgende elementer kunne I godt tænke jer at få mere viden om for at styrke jeres arbejde med at forebygge mobning (Du kan sætte flere krydser)? - Andet, skriv venligst her:2" numFmtId="0">
      <sharedItems containsBlank="1" longText="1"/>
    </cacheField>
    <cacheField name="Hvilke af følgende elementer kunne I godt tænke jer at få mere viden om for at styrke skolens arbejde med at håndtere mobning, når det opstår (Du kan sætte flere krydser)? - Viden om hvad mobning er" numFmtId="1">
      <sharedItems containsBlank="1" count="3">
        <s v="Nej"/>
        <s v="Ja"/>
        <m/>
      </sharedItems>
    </cacheField>
    <cacheField name="Hvilke af følgende elementer kunne I godt tænke jer at få mere viden om for at styrke skolens arbejde med at håndtere mobning, når det opstår (Du kan sætte flere krydser)? - Viden om, hvad det betyder, at man ifølge undervisningsmiljøloven skal reagere ef" numFmtId="1">
      <sharedItems containsBlank="1" count="3">
        <s v="Ja"/>
        <s v="Nej"/>
        <m/>
      </sharedItems>
    </cacheField>
    <cacheField name="Hvilke af følgende elementer kunne I godt tænke jer at få mere viden om for at styrke skolens arbejde med at håndtere mobning, når det opstår (Du kan sætte flere krydser)? - Viden om digital mobning" numFmtId="1">
      <sharedItems containsBlank="1" count="3">
        <s v="Nej"/>
        <s v="Ja"/>
        <m/>
      </sharedItems>
    </cacheField>
    <cacheField name="Hvilke af følgende elementer kunne I godt tænke jer at få mere viden om for at styrke skolens arbejde med at håndtere mobning, når det opstår (Du kan sætte flere krydser)? - Viden om, hvordan man undersøger årsagerne til, at mobningen er opstået" numFmtId="1">
      <sharedItems containsBlank="1" count="3">
        <s v="Nej"/>
        <s v="Ja"/>
        <m/>
      </sharedItems>
    </cacheField>
    <cacheField name="Hvilke af følgende elementer kunne I godt tænke jer at få mere viden om for at styrke skolens arbejde med at håndtere mobning, når det opstår (Du kan sætte flere krydser)? - Konkrete indsatser og tiltag som kan stoppe mobningen" numFmtId="1">
      <sharedItems containsBlank="1" count="3">
        <s v="Ja"/>
        <s v="Nej"/>
        <m/>
      </sharedItems>
    </cacheField>
    <cacheField name="Hvilke af følgende elementer kunne I godt tænke jer at få mere viden om for at styrke skolens arbejde med at håndtere mobning, når det opstår (Du kan sætte flere krydser)? - Kendskab til undervisningsmiljølovens regler" numFmtId="1">
      <sharedItems containsBlank="1" count="3">
        <s v="Nej"/>
        <s v="Ja"/>
        <m/>
      </sharedItems>
    </cacheField>
    <cacheField name="Hvilke af følgende elementer kunne I godt tænke jer at få mere viden om for at styrke skolens arbejde med at håndtere mobning, når det opstår (Du kan sætte flere krydser)? - Andet, skriv venligst her" numFmtId="1">
      <sharedItems containsBlank="1" count="3">
        <s v="Nej"/>
        <s v="Ja"/>
        <m/>
      </sharedItems>
    </cacheField>
    <cacheField name="Hvilke af følgende elementer kunne I godt tænke jer at få mere viden om for at styrke skolens arbejde med at håndtere mobning, når det opstår (Du kan sætte flere krydser)? - Vi har ikke behov for yderligere viden om at forebygge mobning" numFmtId="1">
      <sharedItems containsBlank="1" count="3">
        <s v="Nej"/>
        <s v="Ja"/>
        <m/>
      </sharedItems>
    </cacheField>
    <cacheField name="Hvilke af følgende elementer kunne I godt tænke jer at få mere viden om for at styrke skolens arbejde med at håndtere mobning, når det opstår (Du kan sætte flere krydser)? - Andet, skriv venligst her3" numFmtId="0">
      <sharedItems longText="1"/>
    </cacheField>
    <cacheField name="Nu har du svaret på spørgsmål om skolens arbejde med at forebygge mobning og håndtere mobning, når det opstår. Du har mulighed for at uddybe dine svar her:" numFmtId="0">
      <sharedItems count="19" longText="1">
        <s v=""/>
        <s v="Mht. orientering af forældre, så er det sket i de tilfælde, hvor eleven er under 18år."/>
        <s v="Vi ved en del og arbejder med det - men derfor kan vi godt blive klogere. Derfor har vi markeret, at vi gerne vil vide mere:)"/>
        <s v="Digital mobning er svær, da det kan være ubevidst eksklusion, som bliver til digital mobning - udenfor skoletid"/>
        <s v="Svaret ‘ved ikke’ om mobning skyldes, at arbejdet med mobning i høj grad håndteres i klasserne. Lærerne tager i samarbejde med studievejlederne langt de fleste konflikter i opløbet og inden det bliver til mobning. Vi har ingen eller få mobningssager, der har nået ledelsesniveau."/>
        <s v="Ingen yderligere kommentarer"/>
        <s v="Vi har haft nogle få problemer med ekstern stalking og har involveret SSP"/>
        <s v="Som sagt er vi et alment gymnasium. En ungdomsuddannelse hvor langt over halvdelen af skolens elever er over 18 år og hvor samarbejdet med forældrene er småt. Det betyder at vi bruger voksne regler. Det betyder fx at hvis vi har en elev der ved en privat fest er blevet forulempet af en anden elev - så anbefaler vi politianmeldelse i stedet for at forsøge med en intern mægling. Generelt har vi de senere år ikke haft nogen sager om mobning. Vi har en skole-drøftelse om hierarki 3g-2g-1g, hierarki mellem de &quot;svære&quot; studieretninger og de &quot;lette&quot; studieretninger osv. Men det er efter vores mening noget helt andet, som dog også handler om respekten for hinanden. Og det sidste - respekt for hinanden - det arbejder vi ret meget med."/>
        <s v="Det vil altid være gavnligt, at vi opnår større viden på området, særligt når det omhandler håndtering af digital mobning."/>
        <s v="Jeg tænker, at vi gør det godt ift. håndteringen af mobning og er gode til at reagere hurtigt. Endvidere arbejder vi med trivsel og relationer som særlig indsats på skolen. _x000a__x000a__x000a__x000a_Dog er vi altid interesseret i at blive klogere på værktøjer, derfor har jeg svaret, som jeg har."/>
        <s v="Vi er en erhvervsskole, hvor eleverne har en gennemsnitsalder på cirka 30 år. Der mangler information om forebyggelse og håndtering af mobning blandt voksne elever."/>
        <s v="Som skrevet tidligere har vi på skolen valg at have fokus på seksualchikane og krænkelser.  Og har i den forbindelse både udarbejdet en politik, besluttet og givet eleverne rettigheder (herunder klage prodedurer og hjælp hvis der sker noget), skole handlingsplaner for hvordan vi udvikler arbejdet og indsatsen og foretager årlige undersøgelser herom."/>
        <s v="Særligt på det digitale områder er det svært at håndtere"/>
        <s v="Tænker, at man uanset hvor godt et beredskab man har på skolen, vil man altid have behov for mere viden. alle hændelser er forskellige og skal håndteres forskelligt."/>
        <s v="Vores ETU-målinger giver ikke anledning til bekymring ift mobning. Her ligger vi altid godt, men der er indimellem enkeltstående eksempler på mobning på vores skole - og i de tilfælde håndterer vi det i samspil mellem klasselærere, studievejledning og ledelse"/>
        <s v="Vi arbejder med det hver dag - at skabe en god og mobbefri skole..."/>
        <s v="Alle vores elever er over 18 år."/>
        <s v="Vi har generelt meget lidt mobning i følge ETU'en og UMV'en, og kun ganske få tilfælde om året"/>
        <s v="vi har kun med voksne - vi har ingen fortilfælde af mobning"/>
      </sharedItems>
    </cacheField>
    <cacheField name="Har I en skriftlig undervisningsmiljøvurdering (UMV)?" numFmtId="0">
      <sharedItems count="4">
        <s v="Ja"/>
        <s v="Nej"/>
        <s v="Ved ikke"/>
        <s v=""/>
      </sharedItems>
    </cacheField>
    <cacheField name="Ligger jeres undervisningsmiljøvurdering offentlig tilgængelig på skolens hjemmeside?" numFmtId="0">
      <sharedItems count="4">
        <s v="Ja"/>
        <s v="Nej"/>
        <s v=""/>
        <s v="Ved ikke"/>
      </sharedItems>
    </cacheField>
    <cacheField name="Har I på jeres skole forholdt jer til, hvad en ændring, der har betydning for undervisningsmiljøet, er?" numFmtId="0">
      <sharedItems count="4">
        <s v="Ja"/>
        <s v="Nej"/>
        <s v="Ved ikke"/>
        <s v=""/>
      </sharedItems>
    </cacheField>
    <cacheField name="Hvor ofte laver I en undervisningsmiljøvurdering?" numFmtId="0">
      <sharedItems count="7">
        <s v="Hvert tredje år"/>
        <s v="Ved ikke"/>
        <s v=""/>
        <s v="Hvert andet år"/>
        <s v="Når der sker ændringer af betydning for undervisningsmiljøet"/>
        <s v="Hvert år"/>
        <s v="Sjældnere end hvert tredje år"/>
      </sharedItems>
    </cacheField>
    <cacheField name="Hvilke forhold af jeres fysiske og æstetiske undervisningsmiljø har I kortlagt i jeres undervisningsmiljøvurdering? - Toilet og sanitære forhold" numFmtId="1">
      <sharedItems containsBlank="1" count="3">
        <s v="Ja"/>
        <m/>
        <s v="Nej"/>
      </sharedItems>
    </cacheField>
    <cacheField name="Hvilke forhold af jeres fysiske og æstetiske undervisningsmiljø har I kortlagt i jeres undervisningsmiljøvurdering? - Rengøring" numFmtId="1">
      <sharedItems containsBlank="1" count="3">
        <s v="Nej"/>
        <s v="Ja"/>
        <m/>
      </sharedItems>
    </cacheField>
    <cacheField name="Hvilke forhold af jeres fysiske og æstetiske undervisningsmiljø har I kortlagt i jeres undervisningsmiljøvurdering? - Lydforhold" numFmtId="1">
      <sharedItems containsBlank="1" count="3">
        <s v="Ja"/>
        <s v="Nej"/>
        <m/>
      </sharedItems>
    </cacheField>
    <cacheField name="Hvilke forhold af jeres fysiske og æstetiske undervisningsmiljø har I kortlagt i jeres undervisningsmiljøvurdering? - Lysforhold" numFmtId="1">
      <sharedItems containsBlank="1" count="3">
        <s v="Ja"/>
        <s v="Nej"/>
        <m/>
      </sharedItems>
    </cacheField>
    <cacheField name="Hvilke forhold af jeres fysiske og æstetiske undervisningsmiljø har I kortlagt i jeres undervisningsmiljøvurdering? - Luftkvalitet" numFmtId="1">
      <sharedItems containsBlank="1" count="3">
        <s v="Ja"/>
        <s v="Nej"/>
        <m/>
      </sharedItems>
    </cacheField>
    <cacheField name="Hvilke forhold af jeres fysiske og æstetiske undervisningsmiljø har I kortlagt i jeres undervisningsmiljøvurdering? - Temperaturforhold" numFmtId="1">
      <sharedItems containsBlank="1" count="3">
        <s v="Nej"/>
        <s v="Ja"/>
        <m/>
      </sharedItems>
    </cacheField>
    <cacheField name="Hvilke forhold af jeres fysiske og æstetiske undervisningsmiljø har I kortlagt i jeres undervisningsmiljøvurdering? - Pladsforhold" numFmtId="1">
      <sharedItems containsBlank="1" count="3">
        <s v="Nej"/>
        <s v="Ja"/>
        <m/>
      </sharedItems>
    </cacheField>
    <cacheField name="Hvilke forhold af jeres fysiske og æstetiske undervisningsmiljø har I kortlagt i jeres undervisningsmiljøvurdering? - Udearealer" numFmtId="1">
      <sharedItems containsBlank="1" count="3">
        <s v="Nej"/>
        <s v="Ja"/>
        <m/>
      </sharedItems>
    </cacheField>
    <cacheField name="Hvilke forhold af jeres fysiske og æstetiske undervisningsmiljø har I kortlagt i jeres undervisningsmiljøvurdering? - Sikkerhed i forhold til maskiner, kemikalier, etc." numFmtId="1">
      <sharedItems containsBlank="1" count="3">
        <s v="Nej"/>
        <s v="Ja"/>
        <m/>
      </sharedItems>
    </cacheField>
    <cacheField name="Hvilke forhold af jeres fysiske og æstetiske undervisningsmiljø har I kortlagt i jeres undervisningsmiljøvurdering? - Sikkerhed i forhold til trapper" numFmtId="1">
      <sharedItems containsBlank="1" count="3">
        <s v="Nej"/>
        <s v="Ja"/>
        <m/>
      </sharedItems>
    </cacheField>
    <cacheField name="Hvilke forhold af jeres fysiske og æstetiske undervisningsmiljø har I kortlagt i jeres undervisningsmiljøvurdering? - Sikkerhed i forhold til løst liggende ledninger" numFmtId="1">
      <sharedItems containsBlank="1" count="3">
        <s v="Nej"/>
        <s v="Ja"/>
        <m/>
      </sharedItems>
    </cacheField>
    <cacheField name="Hvilke forhold af jeres fysiske og æstetiske undervisningsmiljø har I kortlagt i jeres undervisningsmiljøvurdering? - Udsmykning" numFmtId="1">
      <sharedItems containsBlank="1" count="3">
        <s v="Ja"/>
        <s v="Nej"/>
        <m/>
      </sharedItems>
    </cacheField>
    <cacheField name="Hvilke forhold af jeres fysiske og æstetiske undervisningsmiljø har I kortlagt i jeres undervisningsmiljøvurdering? - Andet, skriv venligst her:" numFmtId="1">
      <sharedItems containsBlank="1" count="3">
        <s v="Nej"/>
        <s v="Ja"/>
        <m/>
      </sharedItems>
    </cacheField>
    <cacheField name="Hvilke forhold af jeres fysiske og æstetiske undervisningsmiljø har I kortlagt i jeres undervisningsmiljøvurdering? - Vi har ikke kortlagt det fysiske og æstetiske undervisningsmiljø" numFmtId="1">
      <sharedItems containsBlank="1" count="3">
        <s v="Nej"/>
        <m/>
        <s v="Ja"/>
      </sharedItems>
    </cacheField>
    <cacheField name="Hvilke forhold af jeres fysiske og æstetiske undervisningsmiljø har I kortlagt i jeres undervisningsmiljøvurdering? - Andet, skriv venligst her:4" numFmtId="0">
      <sharedItems longText="1"/>
    </cacheField>
    <cacheField name="Hvilke forhold af jeres psykiske undervisningsmiljø har I kortlagt i jeres undervisningsmiljøvurdering? - Motivation" numFmtId="1">
      <sharedItems containsBlank="1" count="3">
        <s v="Ja"/>
        <s v="Nej"/>
        <m/>
      </sharedItems>
    </cacheField>
    <cacheField name="Hvilke forhold af jeres psykiske undervisningsmiljø har I kortlagt i jeres undervisningsmiljøvurdering? - Medbestemmelse" numFmtId="1">
      <sharedItems containsBlank="1" count="3">
        <s v="Ja"/>
        <s v="Nej"/>
        <m/>
      </sharedItems>
    </cacheField>
    <cacheField name="Hvilke forhold af jeres psykiske undervisningsmiljø har I kortlagt i jeres undervisningsmiljøvurdering? - Elevinddragelse" numFmtId="1">
      <sharedItems containsBlank="1" count="3">
        <s v="Ja"/>
        <m/>
        <s v="Nej"/>
      </sharedItems>
    </cacheField>
    <cacheField name="Hvilke forhold af jeres psykiske undervisningsmiljø har I kortlagt i jeres undervisningsmiljøvurdering? - Relationer mellem lærere og elever" numFmtId="1">
      <sharedItems containsBlank="1" count="3">
        <s v="Ja"/>
        <s v="Nej"/>
        <m/>
      </sharedItems>
    </cacheField>
    <cacheField name="Hvilke forhold af jeres psykiske undervisningsmiljø har I kortlagt i jeres undervisningsmiljøvurdering? - Faglig feedback og vejledning" numFmtId="1">
      <sharedItems containsBlank="1" count="3">
        <s v="Ja"/>
        <s v="Nej"/>
        <m/>
      </sharedItems>
    </cacheField>
    <cacheField name="Hvilke forhold af jeres psykiske undervisningsmiljø har I kortlagt i jeres undervisningsmiljøvurdering? - Psykisk trivsel" numFmtId="1">
      <sharedItems containsBlank="1" count="3">
        <s v="Ja"/>
        <s v="Nej"/>
        <m/>
      </sharedItems>
    </cacheField>
    <cacheField name="Hvilke forhold af jeres psykiske undervisningsmiljø har I kortlagt i jeres undervisningsmiljøvurdering? - Sociale fællesskaber i klassen" numFmtId="1">
      <sharedItems containsBlank="1" count="3">
        <s v="Ja"/>
        <s v="Nej"/>
        <m/>
      </sharedItems>
    </cacheField>
    <cacheField name="Hvilke forhold af jeres psykiske undervisningsmiljø har I kortlagt i jeres undervisningsmiljøvurdering? - Tilhørsforhold" numFmtId="1">
      <sharedItems containsBlank="1" count="3">
        <s v="Ja"/>
        <s v="Nej"/>
        <m/>
      </sharedItems>
    </cacheField>
    <cacheField name="Hvilke forhold af jeres psykiske undervisningsmiljø har I kortlagt i jeres undervisningsmiljøvurdering? - Mobning" numFmtId="1">
      <sharedItems containsBlank="1" count="3">
        <s v="Nej"/>
        <s v="Ja"/>
        <m/>
      </sharedItems>
    </cacheField>
    <cacheField name="Hvilke forhold af jeres psykiske undervisningsmiljø har I kortlagt i jeres undervisningsmiljøvurdering? - Krænkelser" numFmtId="1">
      <sharedItems containsBlank="1" count="3">
        <s v="Nej"/>
        <s v="Ja"/>
        <m/>
      </sharedItems>
    </cacheField>
    <cacheField name="Hvilke forhold af jeres psykiske undervisningsmiljø har I kortlagt i jeres undervisningsmiljøvurdering? - Vold" numFmtId="1">
      <sharedItems containsBlank="1" count="3">
        <s v="Nej"/>
        <s v="Ja"/>
        <m/>
      </sharedItems>
    </cacheField>
    <cacheField name="Hvilke forhold af jeres psykiske undervisningsmiljø har I kortlagt i jeres undervisningsmiljøvurdering? - Diskrimination" numFmtId="1">
      <sharedItems containsBlank="1" count="3">
        <s v="Nej"/>
        <s v="Ja"/>
        <m/>
      </sharedItems>
    </cacheField>
    <cacheField name="Hvilke forhold af jeres psykiske undervisningsmiljø har I kortlagt i jeres undervisningsmiljøvurdering? - Andet, skriv venligst her:" numFmtId="1">
      <sharedItems containsBlank="1" count="3">
        <s v="Nej"/>
        <s v="Ja"/>
        <m/>
      </sharedItems>
    </cacheField>
    <cacheField name="Hvilke forhold af jeres psykiske undervisningsmiljø har I kortlagt i jeres undervisningsmiljøvurdering? - Vi har ikke kortlagt vores psykiske undervisningsmiljø" numFmtId="1">
      <sharedItems containsBlank="1" count="3">
        <s v="Nej"/>
        <m/>
        <s v="Ja"/>
      </sharedItems>
    </cacheField>
    <cacheField name="Hvilke forhold af jeres psykiske undervisningsmiljø har I kortlagt i jeres undervisningsmiljøvurdering? - Andet, skriv venligst her:5" numFmtId="0">
      <sharedItems/>
    </cacheField>
    <cacheField name="Indeholder jeres undervisningsmiljøvurdering... - ... en beskrivelse af, hvad jeres kortlægning viste?" numFmtId="0">
      <sharedItems count="4">
        <s v="Ja"/>
        <s v="Ved ikke"/>
        <s v=""/>
        <s v="Nej"/>
      </sharedItems>
    </cacheField>
    <cacheField name="Indeholder jeres undervisningsmiljøvurdering... - ... en beskrivelse af, hvilke problemer med undervisningsmiljøet I vil arbejde på at løse?" numFmtId="0">
      <sharedItems count="4">
        <s v="Ja"/>
        <s v="Ved ikke"/>
        <s v=""/>
        <s v="Nej"/>
      </sharedItems>
    </cacheField>
    <cacheField name="Indeholder jeres undervisningsmiljøvurdering en handlingsplan for at løse udfordringer med undervisningsmiljøet?" numFmtId="0">
      <sharedItems count="4">
        <s v="Ja"/>
        <s v="Nej"/>
        <s v="Ved ikke"/>
        <s v=""/>
      </sharedItems>
    </cacheField>
    <cacheField name="Indeholder jeres undervisningsmiljøvurdering retningslinjer for, hvornår I følger op på handlingsplanen?" numFmtId="0">
      <sharedItems count="4">
        <s v="Ja"/>
        <s v=""/>
        <s v="Nej"/>
        <s v="Ved ikke"/>
      </sharedItems>
    </cacheField>
    <cacheField name="I hvilken grad har I inddraget elever i jeres arbejde med undervisningsmiljøvurderingen i forbindelse med... - ... planlægningen og tilrettelæggelsen af undersøgelsen?" numFmtId="0">
      <sharedItems count="6">
        <s v="I nogen grad"/>
        <s v="Ved ikke"/>
        <s v="Slet ikke"/>
        <s v=""/>
        <s v="I mindre grad"/>
        <s v="I høj grad"/>
      </sharedItems>
    </cacheField>
    <cacheField name="I hvilken grad har I inddraget elever i jeres arbejde med undervisningsmiljøvurderingen i forbindelse med... - ... gennemførelsen af undersøgelsen?" numFmtId="0">
      <sharedItems count="6">
        <s v="I nogen grad"/>
        <s v="I høj grad"/>
        <s v="Ved ikke"/>
        <s v="I mindre grad"/>
        <s v=""/>
        <s v="Slet ikke"/>
      </sharedItems>
    </cacheField>
    <cacheField name="I hvilken grad har I inddraget elever i jeres arbejde med undervisningsmiljøvurderingen i forbindelse med... - ... opfølgningen af undersøgelsen?" numFmtId="0">
      <sharedItems count="6">
        <s v="I høj grad"/>
        <s v="I nogen grad"/>
        <s v="Ved ikke"/>
        <s v=""/>
        <s v="I mindre grad"/>
        <s v="Slet ikke"/>
      </sharedItems>
    </cacheField>
    <cacheField name="Du har svaret, at I ikke har en undervisningsmiljøvurdering. Uddyb gerne her, hvorfor I ikke har en undervisningsmiljøvurdering:" numFmtId="0">
      <sharedItems count="17" longText="1">
        <s v=""/>
        <s v="Den er under udarbejdelse efter at vi har gennemført undersøgelser af elevernes fysiske og psykiske undervisningsmiljø, og efter at vi har uddannet to undervisningsmiljørepræsentanter. Det handler om tid...og dermed også om at vi i ledelsen har måtte prioritere andre opgaver."/>
        <s v="Vi arbejder på sagen"/>
        <s v="Vi har en løbende involvering af eleverne i evaluering af undervisningsmiljøet._x000a__x000a_I den årlige trivselsundersøgelse behandler klasselærer med hver klasse om det sociale miljø i klassen, ETU udvalg bearbejder resultater om læringsmiljøet. Der opstilles indsatser (skriftlige) som der arbejdes med i det kommende skoleår._x000a__x000a_Vi har udvalg hvor elevrepræsentanter med til at evaluere fysiske undervisningsmiljø og deltager f.eks. i indretning i klasselokaler og fællesområder og deltager i indkøb af nye møbler, borde mm.  _x000a__x000a_Vi har ikke samlet det i en rapport, men beslutninger om indsatser beskrives i de forskelle deludvalg."/>
        <s v="Er det et krav?"/>
        <s v="Gennemføres i september 2023"/>
        <s v="del af ETU"/>
        <s v="Vi er underlagt lovgivning for SH"/>
        <s v="Vi har planlagt en undersøgelse i dette efterår"/>
        <s v="Ved ikke hvad det er og om vi er forpligtet til at have det."/>
        <s v="Vi har en  egen evaluering af vores undervisning miljø, der foretages 2 gange om året"/>
        <s v="Vi er ikke en skole men en kostafdeling. _x000a__x000a_Vi har ingen undervisning!"/>
        <s v="Vi har ikke fået udfærdiget en egentlig undervisningsmiljø vurdering"/>
        <s v="ikke relevant for os"/>
        <s v="Ikke relevant"/>
        <s v="Den er over 3 år gammel, men skal laves i efteråret 2023"/>
        <s v="Det er ikke et emne vi har berørt"/>
      </sharedItems>
    </cacheField>
    <cacheField name="Hvor enig eller uenig er I som skole i, at undervisningsmiljøvurderingen er et godt redskab til at sikre et godt undervisningsmiljø på jeres skole?" numFmtId="0">
      <sharedItems count="6">
        <s v="Delvis enig"/>
        <s v="Hverken enig eller uenig"/>
        <s v="Helt enig"/>
        <s v="Delvis uenig"/>
        <s v=""/>
        <s v="Helt uenig"/>
      </sharedItems>
    </cacheField>
    <cacheField name="Nu har du svaret på spørgsmål om skolens arbejde med undervisningsmiljøvurderingen, og du har mulighed for at uddybe dine svar her:" numFmtId="0">
      <sharedItems count="45" longText="1">
        <s v=""/>
        <s v="Vi oplever udfordringer med at få eleverne til at svare på spørgeskemaer generelt. Placeringen af ETU'en ligger dumt i december, da nye tiltag er svære at komme i gang med før vi rammer eksamensperioden og eleverne er optaget af dette."/>
        <s v="Problem: Elever der giver input oplever ofte ikke effekten, da der er korte skoleforløb. På HTX er billedet et andet!"/>
        <s v="Der er på en række områder for stort overlap mellem elevtilfredshedsundersøgelse og undervisningsmiljøvurderingen."/>
        <s v="skolens UMV er en ren afdækning, handleplaner og elevinvolvering sker efterfølgende, på baggrund af afdækningen."/>
        <s v="den er bestemt et godt redskab, men vi skal have den tilpasset så fysisk og psykisk undervisningsmiljø bliver tydligere belyst"/>
        <s v="opfølgning på undersøgelserne står ikke i disse, men indgår i de planlagte indsatsområder, som drøftes og besluttes på bestyrelsesmøderne i marts. Derfor svarede jeg nej til at de (konklusioner og handlingsplaner) står i undervisningsmiljøundersøgelsen. Det gør de ikke, men de fremgår et andet sted."/>
        <s v="Når jeg svarer 'ved ikke', skyldes det formuleringen af spørgsmålet. Det er på baggrund af undersøgelsen, vi kan lave en handleplan. Den genereres ikke pr. automatik."/>
        <s v="Undersøgelsen laves årligt - det giver ringe grad for effektmåling - vi gør meget arbejde - og det giver ganske enkelt for lidt udbytte at lave undersøgelerne årligt (den udsendes af UVM og er pligtig -derfor er spørgsmålet derom også ireltevant)"/>
        <s v="Vi har retningslinjer i vores kvalitets-årshjul for, hvem og hvordan der følges op på undervisningsmiljøvurderingen. Men hvis ikke resultatet giver anledning til nye indsatser, så udarbejdes der ikke en specifik handlingsplan._x000a__x000a__x000a__x000a_Foruden undervisningsmiljøvurderingen og ETU gennemfører vi undervisningsevalueringer, som indeholder lærer-elev-relationer, feedback mm. (nogle af de emner, som I her nævner under det psykiske undervisningsmiljø). Der følges systematisk op på undervisningsevalueringerne både lærer/elev og lærer/leder."/>
        <s v="Vores vurdering indgår som en del af vores APV."/>
        <s v="Da der der er sammenfald mellem spørgsmål i elevtrivselsundersøgelserne, som er også er obligatoriske på ungdomsuddannelserne, og undervisningsmiljøundersøgelsen, går disse to undersøgelser hånd i hånd. Vi har derfor i det opfølgende arbejde med elevtrivselsundersøgelserne indirekte arbejde med undervisningsmiljøvurderingerne."/>
        <s v="Det er vigtigt der er mange andre indsatser end en undersøgelse hvert 3. år"/>
        <s v="Vi har en stærk tradition for samarbejde på tværs af skolen. Vi drøfter løbende alle mulige forhold - fysisk, psykisk, fællesskabsforhold, samarbejde mellem elever og personale etc. Så det at lave disse undersøgelser er til tider sådan lidt at løbe åbne døre ind."/>
        <s v="Vi har løbende justeringer på undervisningsmiljøet"/>
        <s v="Vi har ingen undervisning."/>
        <s v="der er flere handlinger der bidrager i synergi"/>
        <s v="Vi følger op på undersøgelsen mindst én gang årligt, men foretager kun undersøgelsen hvert 3. år (med mindre andet viser sig nødvendigt)"/>
        <s v="Ift. opfølgning på eventuelle forhold, så inddrager vi selvfølgelig eleverne alt efter, hvad det konkret omhandler."/>
        <s v="Vi skelner mellem undervisningsmiljøvurderingen (undersøgelsen) og den efterfølgende handleplan. Derfor har jeg ikke kunnet svare, at undervisningsmiljøvurderingen indeholder en handleplan._x000a__x000a__x000a__x000a_Når undervisningsmiljøvurderingen helt aktuelt ikke ligger på skolens hjemmeside er det fordi den er helt ny og vi er i gang med at lave en handleplan. Den forventes færdig meget snart og så kommer vurderingen på hjemmesiden._x000a__x000a__x000a__x000a_Jeg savner muligheden for at svare ovenstående i de spørgsmål I har stillet."/>
        <s v="Ikke relevant"/>
        <s v="Det ville være godt, hvis DCUM kunne samarbejde med STUK og STIL og få spørgsmål om undervisningsmiljø med i den nationale elevtrivselsundersøgelse. Så kunne elevtrivselsundersøgelsen være et bedre grundlag for vurderingen."/>
        <s v="Det kan være problematisk at benytte det centrale spørgeskema, da det indeholder punkter som vi ved vi intet kan stille op med og på den måde opnår en dårlig score på nogle områder"/>
        <s v="Handlingsplanen er under udarbejdelse. Vi gennemførte kortlægningen slut 2022."/>
        <s v="Stort overlap med den årlige ETU"/>
        <s v="Vi har den årlige elevtrivselsundersøgelse, hvor vi gennemfører en grundig opfølgning sammen med eleverne - både på klasseniveau, hvor der afsættes et modul pr. klasse,  og sammen med skolens elevråd, hvor vi afsætter en dag til behandlingen af ETU'en.  ETU'en og opfølgningen på den giver os således hvert år en ret detaljeret feedback om elevernes oplevelse af undervisningsmiljøet."/>
        <s v="I vores kostskolearbejde er vi i det daglige tæt på eleverne og vi oplever, at vi løser problemer når de opstår."/>
        <s v="Vil gerne at de forskellige obligatoriske undersøgelser arbejder bedre sammen, således at vi på skolen får en kortlægning som sikre at vi kan handle og iværksætte nye initiativer. Eleverne skal i løbet af kort tid forholder sig til mange forskellige undersøgelser."/>
        <s v="Vi laver årligt en elevtrivselsundersøgelse, som faktisk langt hen af vejen har de samme fokusområder som undervisningsmiljøvurderingen."/>
        <s v="UMV-målingen har tendens til at blive overskygget af ETU-målingen, som vi følger anderledes metodisk op på. Vi synes også der er alt for mange overlap mellem de to målinger. Vi er bevidste om, at UMV-målingen skal indgå mere systematisk i vores arbejde med trivselsindsatser. Og det arbejder vi med."/>
        <s v="De klassebaserede svar er klart de mest anvendelige."/>
        <s v="Nogle af de nævnte spørgsmål indgår i den årlige elevtrivselsundersøgelse. Derfor har vi dem ikke med i undervisningsmiljøvurderingen._x000a__x000a_Vi kobler også handlingsplanen, som følge af undervisningsmiljøvurderingen, sammen med handlingsplanen som følge af elevtrivselsundersøgelsen._x000a__x000a_Inddragelse af elever i arbejdet er forskelligt afhængigt af om det er HHX/HTX (størst inddragelse) eller EUD (lille inddragelse - eleverne er her højst ½ år ad gangen)."/>
        <s v="For ikke AMU skoler, er der sikkert god mening med det... men for en skole der udelukkende beskæftiger sig med AMU, hvor korteste kursus er 2 dage og længste 30 dage... er det reelt kun underviserne der kan kommunikere omkring problemer i undervisningsmiljøet. Derfor er vores UMV og vores APV stort set identiske. Det er de samme folk der har lavet begge."/>
        <s v="Vi har adresseret nogle af de elementer det er muligt at gøre noget ved"/>
        <s v="Undervisningsmiljøvurderingen og de årlige elevtrivselsundersøgelser (ETU) lever et mærkeligt dobbeltliv. ETUen er et nyt lovgivningsmæssigt tiltag hvor undervisningsmiljøvurderingen har flere år på bagen. Skriv de to tekster sammen til én bekendtgørelse. Ryd op."/>
        <s v="igen, vi har så mange undersøgelser - de stakkels unge bliver spurgt så ofte, at de føler det er for meget. Vi har kommunale undersøgelser og statslige undersøgelser (vi er en ungdomsuddannelse)"/>
        <s v="UMV er et godt værktøj, men overlapper hvert 3. År med ETU. Giver voldsomt mange data"/>
        <s v="UVM ses i sammenhæng med vores andre styringsredskaber bl.a. selvevaluering med opfølgningsplan og handleplaner, VTU, ETU, beskrevet kvalitetsarbejde m.m."/>
        <s v="UMV en en måling og kan indikere styrker og udviklingsområder, men kan ikke stå alene._x000a__x000a_De åbne spørgsmål er vigtige, da de afspejler, hvad der betyder noget for eleverne._x000a__x000a_Vi oplever at ETU' en og UMV' en supplerer hinanden, og danner et godt grundlag for fremtidige indsatsområder."/>
        <s v="Vores kvalitetsudvalg har medtaget undervisningsmiljøvurderingen i sit arbejde med handleplan for kommende skoleår"/>
        <s v="Vores opfølgende arbejde med resultaterne af vores UMV indgår som et element af skolens strategiske indsatser."/>
        <s v="umv er et godt, men uhyre upræcist værktøj. Vi kan dog altid udlede tendenser. Resultatet er påvirkeligt af mange eksterne forhold, så en egentlig sammenligning fra år til år er vanskelig"/>
        <s v="Jeg er som nyansat ved at læse mig igennem alle politiker og de ansattes (over 200) personalemapper..."/>
        <s v="Vi har haft tradition for at evaluere det fysiske arbejdsmiljø med 2-3 års mellemrum og forventer derfor at inddrage det senere i 2023. Hele den sociale og psykiske del varetages årligt i de nationale trivselsmålinger, som vi behandler på både skole- og klasseniveau."/>
        <s v="I dag tager Elevtrivselsundersøgelsen, som gennemføres årligt og nationalt, hånd om en stor del af problemstillingerne, som skal behandles ifm UMV - det ville være konstruktiovt, hvis man kunne få indbygget de sidste ting, som ikke er med i EUT'en i den og derigennem få en sammenhæng - også set ift UMV-problemstillingerne samlet set!"/>
      </sharedItems>
    </cacheField>
    <cacheField name="Kender I som skole betegnelsen undervisningsmiljørepræsentanter (UMR)?" numFmtId="0">
      <sharedItems count="4">
        <s v="Ved ikke"/>
        <s v="Ja"/>
        <s v="Nej"/>
        <s v=""/>
      </sharedItems>
    </cacheField>
    <cacheField name="Har I oplyst eleverne om deres ret til at vælge undervisningsmiljørepræsentanter?" numFmtId="0">
      <sharedItems count="4">
        <s v="Ved ikke"/>
        <s v=""/>
        <s v="Ja"/>
        <s v="Nej"/>
      </sharedItems>
    </cacheField>
    <cacheField name="Har I undervisningsmiljørepræsentanter på jeres skole?" numFmtId="0">
      <sharedItems count="4">
        <s v="Nej"/>
        <s v="Ved ikke"/>
        <s v="Ja"/>
        <s v=""/>
      </sharedItems>
    </cacheField>
    <cacheField name="Hvorfor har I ikke undervisningsmiljørepræsentanter på jeres skole?" numFmtId="0">
      <sharedItems count="5">
        <s v="Opgaven, som undervisningsmiljørepræsentanterne varetager, er placeret ved elevrådene"/>
        <s v=""/>
        <s v="Eleverne er ikke blevet oplyst om muligheden for at vælge undervisningsmiljørepræsentanter"/>
        <s v="Eleverne har ikke ønsket at vælge undervisningsmiljørepræsentanter"/>
        <s v="Andet, skriv gerne her"/>
      </sharedItems>
    </cacheField>
    <cacheField name="Hvorfor har I ikke undervisningsmiljørepræsentanter på jeres skole? - Andet, skriv gerne her" numFmtId="0">
      <sharedItems count="39" longText="1">
        <s v=""/>
        <s v="Vi har kun kursister (voksne)"/>
        <s v="Ledelsen har ikke været bevidst om at elevernes ret til at vælge undervisningsmiljørepræsentanter, hvilket vi hurtigst muligt vil sørge for at formidle til vores elevråd"/>
        <s v=".."/>
        <s v="DCUM aflyste desværre kurset for elever i indeværende skoleår, hvor elevrådet havde fået to repræsentanter UMR valgt"/>
        <s v="Vi har ikke været opmærksomme på det. Om eleverne er interesseret, vides ikke, men vi har stærkt elevråd som er gode til at samarbejde med os om alt."/>
        <s v="elevrådet laver trivselstjek, så ordlyden er en anden"/>
        <s v="Hver klasse har valgt en elevrådsrepræsentant hvor emner omkring undervisningsmiljøet bliver taget op i elevrådet"/>
        <s v="Meget korte og spredte elevhold, få elever"/>
        <s v="Det har ikke været aktuelt. Eleverne sidder i Fællesudvalget, hvor vi diskuterer undervisningsmiljø og meget andet i relation til dagligdagen og undervisningen."/>
        <s v="Vi har elever, som sammen med en leder står for undervisningsmiljøvurderingen - vi kalder dem blot ikke undervisningsmiljørepræsentanter"/>
        <s v="drøftes i fælles elevråd"/>
        <s v="Vi har mange afdelinger. Spørgeskemaet gør det svært at svare præcist. Vi har 8 elevråd og ét hovedelevråd. Ikke alle afdelinger har UMR"/>
        <s v="SH"/>
        <s v="Det giver ikke mening for en skole der kun har AMU kursister"/>
        <s v="Vi har ikke være opmærksomme på denne funktion"/>
        <s v="Vi har ikke årselever"/>
        <s v="Opgaven fordeles mellem elevrådsformandskab og elevvalgte bestyrelsesmedlemmer"/>
        <s v="Det er ikke inkorporeret i arbejdet med undervisningsmiljø, vi har trivselsambassadører i alle klasser og et elevråd hvor sager om undervisningsmiljø generelt, samt skolens fysiske rammer kan drøftes og der kan vedtages ændringer (initiativer) til forbedring"/>
        <s v="ikke relevant for os"/>
        <s v="Elevrådsmedlemmer valgt til skoleudvalget EKU (Elevtrivsel- og kvalitetsudvalget) fungerer i praksis som UMR'er"/>
        <s v="Ikke relevant"/>
        <s v="jeg vidste ikke vi havde den mulighed. Flovt nok"/>
        <s v="vi har et MegaBrock råd (formænd og Næstformænd) fra alle elevråd, som taler om disse forhold (og alle andre forhold på skolen) men vi benytter ikke begrebet UMR"/>
        <s v="Elevrådet varetager denne opgave"/>
        <s v="Det vil vi fremover gøre - via elevrådet"/>
        <s v="Vi har en anden konstruktion, hvor vi er i tæt dialog med 2 klasserepræsentanter fra hver klasse"/>
        <s v="AMU skole.. der er ingen elevråd, ingen elevrepræsentanter eller andet i den retning... denne undersøgelse er ret meget spild af vores tid."/>
        <s v="De er med i bestyrelsen, hvor det gennemgåes"/>
        <s v="Området varetages af elevrådsforpersonen"/>
        <s v="Ved ikke"/>
        <s v="Vi er ikke sikre på, at eleverne post Corona har været bevidst om muligheden for at vælge en undervisningsmiljørepræsentant."/>
        <s v="Vi har et elevteam i alle klasser, som bla. taler om undervisningsmiljø"/>
        <s v="En opgave vi drøfter med vores rep. i elevrådet (opgaven ligger her)"/>
        <s v="Vores kursister er kun på skolen i kort tid , da vi kun afholder kurser af maks 30 dages varighed"/>
        <s v="vi har kun 13 elever i gymnasiet så vi taler alle om tingene"/>
        <s v="Se tidligere svar, der også dækker her"/>
        <s v="Der er ikke afholdt valg endnu"/>
        <s v="vi er en privat udbyder hvor arbejdsgiveren betaler uddannelsen - det kræver et ansættelsesforhold og at de studerende til stadighed overholder de regler vi stiller op"/>
      </sharedItems>
    </cacheField>
    <cacheField name="Inviterer I på skolen undervisningsmiljørepræsentanterne til at deltage i jeres arbejdsmiljøgrupper, når I drøfter forhold, der har betydning for undervisningsmiljøet?" numFmtId="0">
      <sharedItems count="5">
        <s v=""/>
        <s v="Altid"/>
        <s v="Nogle gange"/>
        <s v="Sjældent"/>
        <s v="Aldrig"/>
      </sharedItems>
    </cacheField>
    <cacheField name="Nu har du svaret på spørgsmål om skolens arbejde med undervisningsmiljørepræsentanter, og du har mulighed for at uddybe dine svar her:" numFmtId="0">
      <sharedItems count="28" longText="1">
        <s v=""/>
        <s v="Det er svært at få elever til at deltage - især de år, hvor der ikke gennemføres undersøgelse"/>
        <s v="På Nordfyns Gymnasium er elevrådsrepræsentanterne også undervisningsmiljørepræsentanter."/>
        <s v="Der skal være vægt i elevrådets opgaver."/>
        <s v="Skolens elevråd mødes hver 4. Uge i ca. 1,5 timer. Repræsentanterne er også repræsentanter for undervisningsmiljøet._x000a__x000a__x000a__x000a_ETU gennemgås og drøftes/ kvalificeres._x000a__x000a__x000a__x000a_Skolen har nedsat en trivselsgruppe der arbejder kontinuerligt med elevernes trivsel før og under deres uddannelsesrejse."/>
        <s v="Vi bruger ikke begrebet, men arbejder med at der er elevrepræsentanter i alle skolens udvalg og italesætter vigtigheden af at eleverne bidrager til skolens undervisningsmiljø ved at sidde i disse udvalg. Elevrådet inddrages og indgår i arbejdet med at sikre et godt undervisningsmiljø."/>
        <s v="Undervisningsmiljørepræsentanterne vælges ad hoc på skoleperioderne, fordi vores elever veksler rigtig meget mellem skole og praktikforløb, derfor er det svært at skabe kontinuitet i gruppen af rep."/>
        <s v="Det er nyt med UVM-repræsentanter på skolen, hvorfor de endnu ikke indgår i skolens formelle fora. _x000a__x000a_Vi går det således, at UVM-repræsentanterne ifm. dette års UMV-undersøgelse, er deltagende i hele processen, og at denne ligeledes anvendes som &quot;uddannelse&quot; af UMV-repræsentanterne"/>
        <s v="rektor og uddannelsesleder holder løbende møder med vores to undervisningsmiljørepræsentanter (de to elever og vi bærer så ønsker m.m. videre til skolens arbejdsmiljørep. og på SU-møder"/>
        <s v="Vores elevråd er velfungerende og giver gode input til bl.a. undervisningsmiljøet - og laver også undersøgelser om samme på forskellig vis."/>
        <s v="Det er ved at være længe siden, vi på ledelsesniveau har talt om, at der blandt eleverne skulle vælges UMR. Og på EUD er det vanskeligt at fastholde disse på grund af skift mellem læreplads og skole._x000a__x000a_Vi gennemfører undervisningsmiljøundersøgelse til næste forår. Her vil vi tage det op igen."/>
        <s v="Som AMU skole kommer de flere kun 1-3 dage så det giver ikke mening at have en repræsentant._x000a__x000a__x000a__x000a_Vi evaluerer alle kurser og tilretter løbende hvor nødvendigt. Uanset om det er fagligt, socialt, eller de fysiske forhold"/>
        <s v="Elevrådet bliver involveret i arbejdet, eller vælger andre elever til det"/>
        <s v="Vi har et samlet samarbejdsudvalg hvor arbejdsmiljøet er inkorporeret. Eleverne har to undervisningsmiljørepræsentanter med i udvalget. De er udpeget af elevrådet. Eleverne har fx opgaven (med hjælp fra en lærer) at finde ud af hvordan vi skal undersøge det fysiske undervisningsmiljø. På det sundhedsmæssig og trivselsmæssige bruger vi naturligvis den nationale undersøgelse."/>
        <s v="Skolen har nedsat et særligt udvalg, som arbejder med de fysiske rammer omkring undervisningen, her sidder pedeller, ledere, kantine, rengøring, elever mv. _x000a__x000a__x000a__x000a_Undervisningens indhold og tilrettelæggelse, samt det &quot;psykiske&quot; undervisningsmiljø behandles primært gennem elevrådet."/>
        <s v="Undervisningsmiljøet har plads på elevrådsmøder, hvor den lokale ledelse deltager. Der er på den måde plads til indflydelse og samarbejde vedr. undervisningsmiljøet."/>
        <s v="Det har været udfordrende at svare på, da vi er et AMU center med 1 EUD uddannelse, hvor vi uddanner til buschauffører, det stiller krav om hvor gamle vores EUD elever er."/>
        <s v="Vi har et meget aktivt elevråd, de mødes ugentlig. Trivsel i klasserne fylder meget. Vi holder ugentlig bomøder i elevernes bo afsnit, hvor hver opgang holder bomøder og laver regler og  aftaler, som bliver støttet af en lærer."/>
        <s v="Ikke relevant"/>
        <s v="Det er svært at få elever til at melde sig som undervisningsmiljørepræsentanter. På en erhvervsskole er det vanskeligt at få elever til at deltage aktivt i skoleaktiviteter, når de er i oplæringsperioder."/>
        <s v="Elevrådet er blevet orienteret om muligheden for at vælge en undervisningsmiljørepræsentant._x000a__x000a_Eleverne i elevrådet synes ikke, at de har ressourcer eller overskud til at varetage den opgave specifikt, men elevrådet vil gerne være elevernes talefør, hvad angår spørgsmål om undervisningsmiljø."/>
        <s v="Vi inddrager eleverne direkte, f.eks. ved indretning af elevmiljøer ude og inden, deltagelse i forskellige udvalg, som f.eks. affaldssortering, strategiseminar mv."/>
        <s v="Vi har undervisningsmiljørepræsentanter på HHX/HTX. De har deltaget i uddannelse vedrørende deres arbejde som sådanne._x000a__x000a__x000a__x000a_På EUD har vi ikke undervisningsmiljørepræsentanter."/>
        <s v="Se forrige"/>
        <s v="Eleverne har svært ved at se sig selv i denne funktion. Derfor har der ikke været en UMR-repræsentant."/>
        <s v="Vi har et relativt tæt samarbejde med vores elevråd, som også er med til at diskutere emner der har med undervisningsmiljøet at gøre. Men som nyt gymnasium har vi ikke været bevidste om UMR som begreb."/>
        <s v="Hvis jeg skulle svare for Thisted Gymnasium STX og HF (som jeg efter 10 års ansættelse lige har forladt), ville jeg kunne det, men her på Skive College er jeg stadigvæk for ny i gamet."/>
        <s v="Vi har en forventning om, at vores elever vil tage imod tilbuddet i næste skoleår - men de har ikke kunnet finde én i indeværende år."/>
      </sharedItems>
    </cacheField>
    <cacheField name="Inst. nummer" numFmtId="0">
      <sharedItems/>
    </cacheField>
    <cacheField name="Inst. navn" numFmtId="0">
      <sharedItems/>
    </cacheField>
    <cacheField name="Enhedsart" numFmtId="0">
      <sharedItems/>
    </cacheField>
    <cacheField name="Inst. type" numFmtId="0">
      <sharedItems count="2">
        <s v="Gymnasier og HF-kurser"/>
        <s v="Erhvervsskoler m.v."/>
      </sharedItems>
    </cacheField>
    <cacheField name="Ejerkode navn" numFmtId="0">
      <sharedItems count="6">
        <s v="Selvejende, private"/>
        <s v="Selvejende, statslige"/>
        <s v="Statslige"/>
        <s v="Private"/>
        <s v="Andre (Grønland, Færøerne og Tyskland)"/>
        <s v="Kommunale"/>
      </sharedItems>
    </cacheField>
    <cacheField name="Kommune" numFmtId="0">
      <sharedItems/>
    </cacheField>
    <cacheField name="Region" numFmtId="0">
      <sharedItems/>
    </cacheField>
    <cacheField name="Leder navn" numFmtId="0">
      <sharedItems/>
    </cacheField>
    <cacheField name="E-mail" numFmtId="0">
      <sharedItems/>
    </cacheField>
    <cacheField name="Samlet status - Ny" numFmtId="1">
      <sharedItems containsSemiMixedTypes="0" containsString="0" containsNumber="1" containsInteger="1" minValue="0" maxValue="0"/>
    </cacheField>
    <cacheField name="Samlet status - Distribueret" numFmtId="1">
      <sharedItems containsSemiMixedTypes="0" containsString="0" containsNumber="1" containsInteger="1" minValue="0" maxValue="1" count="2">
        <n v="0"/>
        <n v="1"/>
      </sharedItems>
    </cacheField>
    <cacheField name="Samlet status - Nogen svar" numFmtId="1">
      <sharedItems containsSemiMixedTypes="0" containsString="0" containsNumber="1" containsInteger="1" minValue="0" maxValue="1" count="2">
        <n v="0"/>
        <n v="1"/>
      </sharedItems>
    </cacheField>
    <cacheField name="Samlet status - Gennemført" numFmtId="1">
      <sharedItems containsSemiMixedTypes="0" containsString="0" containsNumber="1" containsInteger="1" minValue="0" maxValue="1" count="2">
        <n v="1"/>
        <n v="0"/>
      </sharedItems>
    </cacheField>
    <cacheField name="Samlet status - Frafaldet" numFmtId="1">
      <sharedItems containsSemiMixedTypes="0" containsString="0" containsNumber="1" containsInteger="1" minValue="0" maxValue="0" count="1">
        <n v="0"/>
      </sharedItems>
    </cacheField>
  </cacheFields>
  <extLst>
    <ext xmlns:x14="http://schemas.microsoft.com/office/spreadsheetml/2009/9/main" uri="{725AE2AE-9491-48be-B2B4-4EB974FC3084}">
      <x14:pivotCacheDefinition pivotCacheId="193000001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8">
  <r>
    <x v="0"/>
    <x v="0"/>
    <x v="0"/>
    <x v="0"/>
    <x v="0"/>
    <s v="I nogen grad"/>
    <s v="I høj grad"/>
    <s v="Slet ikke"/>
    <s v="Ja"/>
    <s v="Nej"/>
    <s v="Nej"/>
    <s v="Nej"/>
    <s v="Nej"/>
    <s v="Ja"/>
    <s v="Ja"/>
    <s v="Nej"/>
    <s v="Ja"/>
    <s v="Ja"/>
    <s v="Nej"/>
    <s v="Nej"/>
    <s v="Nej"/>
    <s v="Nej"/>
    <s v="Nej"/>
    <s v=""/>
    <s v="Mobning opstår i høj grad på grund af usikre gruppedynamikker, men elevernes personlighed og familieforhold spiller også en rolle"/>
    <s v="Delvis enig"/>
    <s v=""/>
    <s v="Ja, én gang"/>
    <s v="Ja"/>
    <s v="Ja"/>
    <s v="Ja"/>
    <s v="Ja"/>
    <s v="Nej"/>
    <s v=""/>
    <s v=""/>
    <s v=""/>
    <s v=""/>
    <s v="I nogen grad"/>
    <s v="I nogen grad"/>
    <s v="Nej"/>
    <s v="Ja"/>
    <s v="Nej"/>
    <s v="Ja"/>
    <s v="Nej"/>
    <s v="Nej"/>
    <s v="Nej"/>
    <s v="Nej"/>
    <s v=""/>
    <s v="Nej"/>
    <s v="Ja"/>
    <s v="Nej"/>
    <s v="Nej"/>
    <s v="Ja"/>
    <s v="Nej"/>
    <s v="Nej"/>
    <s v="Nej"/>
    <s v=""/>
    <s v=""/>
    <s v="Ja"/>
    <s v="Ja"/>
    <s v="Ja"/>
    <s v="Hvert tredje år"/>
    <s v="Ja"/>
    <s v="Nej"/>
    <s v="Ja"/>
    <s v="Ja"/>
    <s v="Ja"/>
    <s v="Nej"/>
    <s v="Nej"/>
    <s v="Nej"/>
    <s v="Nej"/>
    <s v="Nej"/>
    <s v="Nej"/>
    <s v="Ja"/>
    <s v="Nej"/>
    <s v="Nej"/>
    <s v=""/>
    <s v="Ja"/>
    <s v="Ja"/>
    <s v="Ja"/>
    <s v="Ja"/>
    <s v="Ja"/>
    <s v="Ja"/>
    <s v="Ja"/>
    <s v="Ja"/>
    <s v="Nej"/>
    <s v="Nej"/>
    <s v="Nej"/>
    <s v="Nej"/>
    <s v="Nej"/>
    <s v="Nej"/>
    <s v=""/>
    <s v="Ja"/>
    <s v="Ja"/>
    <s v="Ja"/>
    <s v="Ja"/>
    <s v="I nogen grad"/>
    <s v="I nogen grad"/>
    <s v="I høj grad"/>
    <s v=""/>
    <s v="Delvis enig"/>
    <s v=""/>
    <s v="Ved ikke"/>
    <s v="Ved ikke"/>
    <s v="Nej"/>
    <s v="Opgaven, som undervisningsmiljørepræsentanterne varetager, er placeret ved elevrådene"/>
    <s v=""/>
    <s v=""/>
    <s v=""/>
    <s v="435007"/>
    <s v="Skolerne i Oure - Sport &amp; Performance"/>
    <s v="Institution uden enheder"/>
    <s v="Gymnasier og HF-kurser"/>
    <s v="Selvejende, private"/>
    <s v="Svendborg Kommune"/>
    <s v="Region Syddanmark"/>
    <s v="Kenneth Vennerstrøm, konst."/>
    <s v="OKG@oure.dk"/>
    <n v="0"/>
    <n v="0"/>
    <n v="0"/>
    <n v="1"/>
    <n v="0"/>
  </r>
  <r>
    <x v="0"/>
    <x v="0"/>
    <x v="1"/>
    <x v="1"/>
    <x v="0"/>
    <s v="I nogen grad"/>
    <s v="Slet ikke"/>
    <s v="Slet ikke"/>
    <s v="Ja"/>
    <s v="Ja"/>
    <s v="Nej"/>
    <s v="Ja"/>
    <s v="Ja"/>
    <s v="Ja"/>
    <s v="Ja"/>
    <s v="Nej"/>
    <s v="Ja"/>
    <s v="Ja"/>
    <s v="Ja"/>
    <s v="Ja"/>
    <s v="Ja"/>
    <s v="Ja"/>
    <s v="Nej"/>
    <s v=""/>
    <s v="Mobning opstår i høj grad på grund af usikre gruppedynamikker, men elevernes personlighed og familieforhold spiller også en rolle"/>
    <s v="Delvis enig"/>
    <s v=""/>
    <s v="Ved ikke"/>
    <m/>
    <m/>
    <m/>
    <m/>
    <m/>
    <s v=""/>
    <s v=""/>
    <s v=""/>
    <s v=""/>
    <s v="I nogen grad"/>
    <s v="I mindre grad"/>
    <s v="Nej"/>
    <s v="Nej"/>
    <s v="Nej"/>
    <s v="Nej"/>
    <s v="Ja"/>
    <s v="Nej"/>
    <s v="Ja"/>
    <s v="Nej"/>
    <s v="Problemet er at udbedre gruppedynamikker, når det først er gået galt"/>
    <s v="Nej"/>
    <s v="Nej"/>
    <s v="Nej"/>
    <s v="Nej"/>
    <s v="Ja"/>
    <s v="Nej"/>
    <s v="Nej"/>
    <s v="Nej"/>
    <s v=""/>
    <s v=""/>
    <s v="Ja"/>
    <s v="Ja"/>
    <s v="Nej"/>
    <s v="Hvert tredje år"/>
    <s v="Ja"/>
    <s v="Ja"/>
    <s v="Ja"/>
    <s v="Ja"/>
    <s v="Ja"/>
    <s v="Ja"/>
    <s v="Ja"/>
    <s v="Ja"/>
    <s v="Ja"/>
    <s v="Ja"/>
    <s v="Ja"/>
    <s v="Ja"/>
    <s v="Ja"/>
    <s v="Nej"/>
    <s v="Vi bruger DCUM´s spørgeramme"/>
    <s v="Ja"/>
    <s v="Ja"/>
    <s v="Ja"/>
    <s v="Ja"/>
    <s v="Ja"/>
    <s v="Ja"/>
    <s v="Ja"/>
    <s v="Ja"/>
    <s v="Ja"/>
    <s v="Ja"/>
    <s v="Ja"/>
    <s v="Ja"/>
    <s v="Ja"/>
    <s v="Nej"/>
    <s v="Vi bruger DCUM´s spørgeramme"/>
    <s v="Ja"/>
    <s v="Ja"/>
    <s v="Ja"/>
    <s v="Ja"/>
    <s v="I nogen grad"/>
    <s v="I høj grad"/>
    <s v="I nogen grad"/>
    <s v=""/>
    <s v="Delvis enig"/>
    <s v=""/>
    <s v="Ja"/>
    <s v="Ved ikke"/>
    <s v="Nej"/>
    <s v="Opgaven, som undervisningsmiljørepræsentanterne varetager, er placeret ved elevrådene"/>
    <s v=""/>
    <s v=""/>
    <s v=""/>
    <s v="281398"/>
    <s v="Mercantec"/>
    <s v="Hovedskole (institution med enheder)"/>
    <s v="Erhvervsskoler m.v."/>
    <s v="Selvejende, statslige"/>
    <s v="Viborg Kommune"/>
    <s v="Region Midtjylland"/>
    <s v="Kirsten Holmgaard"/>
    <s v="mercantec@mercantec.dk"/>
    <n v="0"/>
    <n v="0"/>
    <n v="0"/>
    <n v="1"/>
    <n v="0"/>
  </r>
  <r>
    <x v="0"/>
    <x v="0"/>
    <x v="2"/>
    <x v="2"/>
    <x v="0"/>
    <s v="I nogen grad"/>
    <s v="I mindre grad"/>
    <s v="Slet ikke"/>
    <s v="Ja"/>
    <s v="Ja"/>
    <s v="Ja"/>
    <s v="Ja"/>
    <s v="Nej"/>
    <s v="Ja"/>
    <s v="Ja"/>
    <s v="Nej"/>
    <s v="Ved ikke"/>
    <s v="Nej"/>
    <s v="Nej"/>
    <s v="Ja"/>
    <s v="Nej"/>
    <s v="Nej"/>
    <s v="Nej"/>
    <s v=""/>
    <s v="Mobning opstår i høj grad på grund af usikre gruppedynamikker, men elevernes personlighed og familieforhold spiller også en rolle"/>
    <s v="Delvis enig"/>
    <s v=""/>
    <s v="Ja, én gang"/>
    <s v="Ja"/>
    <s v="Nej"/>
    <s v="Nej"/>
    <s v="Ja"/>
    <s v="Nej"/>
    <s v=""/>
    <s v=""/>
    <s v=""/>
    <s v=""/>
    <s v="I nogen grad"/>
    <s v="I nogen grad"/>
    <s v="Nej"/>
    <s v="Nej"/>
    <s v="Ja"/>
    <s v="Nej"/>
    <s v="Ja"/>
    <s v="Nej"/>
    <s v="Nej"/>
    <s v="Nej"/>
    <s v=""/>
    <s v="Nej"/>
    <s v="Nej"/>
    <s v="Ja"/>
    <s v="Ja"/>
    <s v="Ja"/>
    <s v="Nej"/>
    <s v="Nej"/>
    <s v="Nej"/>
    <s v=""/>
    <s v=""/>
    <s v="Ja"/>
    <s v="Ja"/>
    <s v="Ved ikke"/>
    <s v="Ved ikke"/>
    <s v="Ja"/>
    <s v="Ja"/>
    <s v="Ja"/>
    <s v="Ja"/>
    <s v="Nej"/>
    <s v="Ja"/>
    <s v="Ja"/>
    <s v="Ja"/>
    <s v="Nej"/>
    <s v="Nej"/>
    <s v="Ja"/>
    <s v="Ja"/>
    <s v="Nej"/>
    <s v="Nej"/>
    <s v=""/>
    <s v="Ja"/>
    <s v="Nej"/>
    <s v="Ja"/>
    <s v="Ja"/>
    <s v="Ja"/>
    <s v="Ja"/>
    <s v="Ja"/>
    <s v="Ja"/>
    <s v="Ja"/>
    <s v="Ja"/>
    <s v="Nej"/>
    <s v="Nej"/>
    <s v="Nej"/>
    <s v="Nej"/>
    <s v=""/>
    <s v="Ved ikke"/>
    <s v="Ved ikke"/>
    <s v="Ja"/>
    <s v="Ja"/>
    <s v="Ved ikke"/>
    <s v="Ved ikke"/>
    <s v="Ved ikke"/>
    <s v=""/>
    <s v="Hverken enig eller uenig"/>
    <s v=""/>
    <s v="Ved ikke"/>
    <s v="Ved ikke"/>
    <s v="Ved ikke"/>
    <s v=""/>
    <s v=""/>
    <s v=""/>
    <s v=""/>
    <s v="613011"/>
    <s v="Vejlefjordskolen (gymnasium)"/>
    <s v="Institution uden enheder"/>
    <s v="Gymnasier og HF-kurser"/>
    <s v="Selvejende, private"/>
    <s v="Hedensted Kommune"/>
    <s v="Region Midtjylland"/>
    <s v="Kay Flinker"/>
    <s v="info@vejlefjordskolen.dk"/>
    <n v="0"/>
    <n v="0"/>
    <n v="0"/>
    <n v="1"/>
    <n v="0"/>
  </r>
  <r>
    <x v="0"/>
    <x v="0"/>
    <x v="2"/>
    <x v="3"/>
    <x v="0"/>
    <s v="I høj grad"/>
    <s v="I nogen grad"/>
    <s v="Slet ikke"/>
    <s v="Ja"/>
    <s v="Ja"/>
    <s v="Nej"/>
    <s v="Nej"/>
    <s v="Ja"/>
    <s v="Ja"/>
    <s v="Ja"/>
    <s v="Nej"/>
    <s v="Nej"/>
    <s v="Nej"/>
    <s v="Nej"/>
    <s v="Ja"/>
    <s v="Ja"/>
    <s v="Nej"/>
    <s v="Nej"/>
    <s v=""/>
    <s v="Mobning opstår på grund af usikre gruppedynamikker i klassen"/>
    <s v="Delvis enig"/>
    <s v=""/>
    <s v="Ja, én gang"/>
    <s v="Ja"/>
    <s v="Nej"/>
    <s v="Nej"/>
    <s v="Ja"/>
    <s v="Nej"/>
    <s v=""/>
    <s v=""/>
    <s v=""/>
    <s v=""/>
    <s v="I nogen grad"/>
    <s v="I nogen grad"/>
    <s v="Nej"/>
    <s v="Nej"/>
    <s v="Nej"/>
    <s v="Nej"/>
    <s v="Ja"/>
    <s v="Nej"/>
    <s v="Nej"/>
    <s v="Nej"/>
    <s v=""/>
    <s v="Nej"/>
    <s v="Nej"/>
    <s v="Nej"/>
    <s v="Nej"/>
    <s v="Ja"/>
    <s v="Nej"/>
    <s v="Nej"/>
    <s v="Nej"/>
    <s v=""/>
    <s v=""/>
    <s v="Ja"/>
    <s v="Ja"/>
    <s v="Ja"/>
    <s v="Hvert tredje år"/>
    <s v="Ja"/>
    <s v="Ja"/>
    <s v="Nej"/>
    <s v="Nej"/>
    <s v="Nej"/>
    <s v="Nej"/>
    <s v="Ja"/>
    <s v="Ja"/>
    <s v="Ja"/>
    <s v="Nej"/>
    <s v="Nej"/>
    <s v="Nej"/>
    <s v="Nej"/>
    <s v="Nej"/>
    <s v=""/>
    <s v="Nej"/>
    <s v="Ja"/>
    <s v="Ja"/>
    <s v="Nej"/>
    <s v="Nej"/>
    <s v="Ja"/>
    <s v="Ja"/>
    <s v="Nej"/>
    <s v="Ja"/>
    <s v="Ja"/>
    <s v="Ja"/>
    <s v="Ja"/>
    <s v="Nej"/>
    <s v="Nej"/>
    <s v=""/>
    <s v="Ja"/>
    <s v="Ja"/>
    <s v="Nej"/>
    <s v=""/>
    <s v="I nogen grad"/>
    <s v="I mindre grad"/>
    <s v="I nogen grad"/>
    <s v=""/>
    <s v="Helt enig"/>
    <s v=""/>
    <s v="Nej"/>
    <s v=""/>
    <s v="Nej"/>
    <s v="Eleverne er ikke blevet oplyst om muligheden for at vælge undervisningsmiljørepræsentanter"/>
    <s v=""/>
    <s v=""/>
    <s v=""/>
    <s v="751074"/>
    <s v="Marselisborg Gymnasium"/>
    <s v="Institution uden enheder"/>
    <s v="Gymnasier og HF-kurser"/>
    <s v="Selvejende, statslige"/>
    <s v="Aarhus Kommune"/>
    <s v="Region Midtjylland"/>
    <s v="Kirsten Skov"/>
    <s v="mail@marselisborg-gym.dk"/>
    <n v="0"/>
    <n v="0"/>
    <n v="0"/>
    <n v="1"/>
    <n v="0"/>
  </r>
  <r>
    <x v="0"/>
    <x v="0"/>
    <x v="2"/>
    <x v="1"/>
    <x v="0"/>
    <s v="I nogen grad"/>
    <s v="Slet ikke"/>
    <s v="Slet ikke"/>
    <s v="Ja"/>
    <s v="Ja"/>
    <s v="Ja"/>
    <s v="Nej"/>
    <s v="Ja"/>
    <s v="Ja"/>
    <s v="Ja"/>
    <s v="Nej"/>
    <s v="Ja"/>
    <s v="Ja"/>
    <s v="Nej"/>
    <s v="Nej"/>
    <s v="Nej"/>
    <s v="Nej"/>
    <s v="Nej"/>
    <s v=""/>
    <s v="Dynamikken i klassen og elevernes personlighed har en lige stor betydning for, hvorvidt der er mobning i en klasse"/>
    <s v="Delvis enig"/>
    <s v=""/>
    <s v="Nej, aldrig"/>
    <m/>
    <m/>
    <m/>
    <m/>
    <m/>
    <s v=""/>
    <s v=""/>
    <s v=""/>
    <s v=""/>
    <s v="I nogen grad"/>
    <s v="I høj grad"/>
    <s v="Nej"/>
    <s v="Nej"/>
    <s v="Nej"/>
    <s v="Nej"/>
    <s v="Nej"/>
    <s v="Ja"/>
    <s v="Nej"/>
    <s v="Nej"/>
    <s v=""/>
    <s v="Nej"/>
    <s v="Nej"/>
    <s v="Nej"/>
    <s v="Nej"/>
    <s v="Ja"/>
    <s v="Ja"/>
    <s v="Nej"/>
    <s v="Nej"/>
    <s v=""/>
    <s v=""/>
    <s v="Ja"/>
    <s v="Nej"/>
    <s v="Nej"/>
    <s v="Hvert tredje år"/>
    <s v="Ja"/>
    <s v="Ja"/>
    <s v="Ja"/>
    <s v="Ja"/>
    <s v="Ja"/>
    <s v="Ja"/>
    <s v="Nej"/>
    <s v="Nej"/>
    <s v="Nej"/>
    <s v="Nej"/>
    <s v="Ja"/>
    <s v="Nej"/>
    <s v="Nej"/>
    <s v="Nej"/>
    <s v=""/>
    <s v="Ja"/>
    <s v="Ja"/>
    <s v="Ja"/>
    <s v="Ja"/>
    <s v="Ja"/>
    <s v="Nej"/>
    <s v="Nej"/>
    <s v="Nej"/>
    <s v="Ja"/>
    <s v="Nej"/>
    <s v="Nej"/>
    <s v="Nej"/>
    <s v="Nej"/>
    <s v="Nej"/>
    <s v=""/>
    <s v="Ved ikke"/>
    <s v="Ved ikke"/>
    <s v="Ved ikke"/>
    <s v=""/>
    <s v="Slet ikke"/>
    <s v="I høj grad"/>
    <s v="I høj grad"/>
    <s v=""/>
    <s v="Hverken enig eller uenig"/>
    <s v=""/>
    <s v="Nej"/>
    <s v=""/>
    <s v="Nej"/>
    <s v="Opgaven, som undervisningsmiljørepræsentanterne varetager, er placeret ved elevrådene"/>
    <s v=""/>
    <s v=""/>
    <s v=""/>
    <s v="280991"/>
    <s v="Ribe Katedralskole"/>
    <s v="Hovedskole (institution med enheder)"/>
    <s v="Gymnasier og HF-kurser"/>
    <s v="Selvejende, statslige"/>
    <s v="Esbjerg Kommune"/>
    <s v="Region Syddanmark"/>
    <s v="Kristian Bennike"/>
    <s v="rk@ribekatedralskole.dk"/>
    <n v="0"/>
    <n v="0"/>
    <n v="0"/>
    <n v="1"/>
    <n v="0"/>
  </r>
  <r>
    <x v="0"/>
    <x v="0"/>
    <x v="3"/>
    <x v="1"/>
    <x v="0"/>
    <s v="I høj grad"/>
    <s v="I høj grad"/>
    <s v="Slet ikke"/>
    <s v="Ja"/>
    <s v="Ja"/>
    <s v="Nej"/>
    <s v="Ja"/>
    <s v="Ja"/>
    <s v="Ja"/>
    <s v="Ja"/>
    <s v="Nej"/>
    <s v="Ja"/>
    <s v="Ja"/>
    <s v="Nej"/>
    <s v="Nej"/>
    <s v="Nej"/>
    <s v="Nej"/>
    <s v="Nej"/>
    <s v=""/>
    <s v="Ved ikke"/>
    <s v="Delvis enig"/>
    <s v="Hvis en sådan antimobbestrategi &quot;skal leve&quot; blandt skolens elever, kræver det formentlig lidt mere indsats omkring synliggørelse af den, end vi gør idag."/>
    <s v="Ved ikke"/>
    <m/>
    <m/>
    <m/>
    <m/>
    <m/>
    <s v=""/>
    <s v=""/>
    <s v=""/>
    <s v=""/>
    <s v="I nogen grad"/>
    <s v="I nogen grad"/>
    <s v="Nej"/>
    <s v="Nej"/>
    <s v="Ja"/>
    <s v="Ja"/>
    <s v="Ja"/>
    <s v="Nej"/>
    <s v="Nej"/>
    <s v="Nej"/>
    <s v=""/>
    <s v="Nej"/>
    <s v="Nej"/>
    <s v="Ja"/>
    <s v="Ja"/>
    <s v="Ja"/>
    <s v="Nej"/>
    <s v="Nej"/>
    <s v="Nej"/>
    <s v=""/>
    <s v=""/>
    <s v="Nej"/>
    <s v=""/>
    <s v=""/>
    <s v=""/>
    <m/>
    <m/>
    <m/>
    <m/>
    <m/>
    <m/>
    <m/>
    <m/>
    <m/>
    <m/>
    <m/>
    <m/>
    <m/>
    <m/>
    <s v=""/>
    <m/>
    <m/>
    <m/>
    <m/>
    <m/>
    <m/>
    <m/>
    <m/>
    <m/>
    <m/>
    <m/>
    <m/>
    <m/>
    <m/>
    <s v=""/>
    <s v=""/>
    <s v=""/>
    <s v=""/>
    <s v=""/>
    <s v=""/>
    <s v=""/>
    <s v=""/>
    <s v="Den er under udarbejdelse efter at vi har gennemført undersøgelser af elevernes fysiske og psykiske undervisningsmiljø, og efter at vi har uddannet to undervisningsmiljørepræsentanter. Det handler om tid...og dermed også om at vi i ledelsen har måtte prioritere andre opgaver."/>
    <s v="Delvis enig"/>
    <s v=""/>
    <s v="Ja"/>
    <s v="Ja"/>
    <s v="Ja"/>
    <s v=""/>
    <s v=""/>
    <s v="Altid"/>
    <s v=""/>
    <s v="335008"/>
    <s v="Sorø Akademis Skole"/>
    <s v="Institution uden enheder"/>
    <s v="Gymnasier og HF-kurser"/>
    <s v="Statslige"/>
    <s v="Sorø Kommune"/>
    <s v="Region Sjælland"/>
    <s v="Kristian Jacobsen"/>
    <s v="kontakt@soroeakademi.dk"/>
    <n v="0"/>
    <n v="0"/>
    <n v="0"/>
    <n v="1"/>
    <n v="0"/>
  </r>
  <r>
    <x v="0"/>
    <x v="0"/>
    <x v="3"/>
    <x v="1"/>
    <x v="0"/>
    <s v="I høj grad"/>
    <s v="I høj grad"/>
    <s v="Slet ikke"/>
    <s v="Ja"/>
    <s v="Ja"/>
    <s v="Ja"/>
    <s v="Ja"/>
    <s v="Ja"/>
    <s v="Ja"/>
    <s v="Ja"/>
    <s v="Nej"/>
    <s v="Nej"/>
    <s v="Ja"/>
    <s v="Ja"/>
    <s v="Ja"/>
    <s v="Ja"/>
    <s v="Ja"/>
    <s v="Nej"/>
    <s v=""/>
    <s v="Dynamikken i klassen og elevernes personlighed har en lige stor betydning for, hvorvidt der er mobning i en klasse"/>
    <s v="Delvis enig"/>
    <s v=""/>
    <s v="Ja, flere gange"/>
    <m/>
    <m/>
    <m/>
    <m/>
    <m/>
    <s v="Altid"/>
    <s v="Nogle gange"/>
    <s v="Ved ikke"/>
    <s v="Altid"/>
    <s v="I høj grad"/>
    <s v="I nogen grad"/>
    <s v="Nej"/>
    <s v="Ja"/>
    <s v="Ja"/>
    <s v="Nej"/>
    <s v="Ja"/>
    <s v="Nej"/>
    <s v="Nej"/>
    <s v="Nej"/>
    <s v=""/>
    <s v="Nej"/>
    <s v="Ja"/>
    <s v="Ja"/>
    <s v="Nej"/>
    <s v="Ja"/>
    <s v="Nej"/>
    <s v="Nej"/>
    <s v="Nej"/>
    <s v=""/>
    <s v="Mht. orientering af forældre, så er det sket i de tilfælde, hvor eleven er under 18år."/>
    <s v="Ja"/>
    <s v="Ja"/>
    <s v="Ja"/>
    <s v="Hvert tredje år"/>
    <s v="Ja"/>
    <s v="Ja"/>
    <s v="Ja"/>
    <s v="Ja"/>
    <s v="Ja"/>
    <s v="Ja"/>
    <s v="Ja"/>
    <s v="Ja"/>
    <s v="Ja"/>
    <s v="Nej"/>
    <s v="Nej"/>
    <s v="Ja"/>
    <s v="Ja"/>
    <s v="Nej"/>
    <s v="Brug af digitale værktøjer &amp; arbejdsstillingen"/>
    <s v="Ja"/>
    <s v="Ja"/>
    <s v="Ja"/>
    <s v="Ja"/>
    <s v="Ja"/>
    <s v="Ja"/>
    <s v="Ja"/>
    <s v="Ja"/>
    <s v="Ja"/>
    <s v="Ja"/>
    <s v="Ja"/>
    <s v="Ja"/>
    <s v="Ja"/>
    <s v="Nej"/>
    <s v="alt dette er en del af den lovpligtige ETU"/>
    <s v="Ja"/>
    <s v="Ja"/>
    <s v="Ja"/>
    <s v="Ja"/>
    <s v="I mindre grad"/>
    <s v="I høj grad"/>
    <s v="I høj grad"/>
    <s v=""/>
    <s v="Delvis enig"/>
    <s v="Vi oplever udfordringer med at få eleverne til at svare på spørgeskemaer generelt. Placeringen af ETU'en ligger dumt i december, da nye tiltag er svære at komme i gang med før vi rammer eksamensperioden og eleverne er optaget af dette."/>
    <s v="Ja"/>
    <s v="Ja"/>
    <s v="Ja"/>
    <s v=""/>
    <s v=""/>
    <s v="Altid"/>
    <s v="Det er svært at få elever til at deltage - især de år, hvor der ikke gennemføres undersøgelse"/>
    <s v="215010"/>
    <s v="Gribskov Gymnasium"/>
    <s v="Institution uden enheder"/>
    <s v="Gymnasier og HF-kurser"/>
    <s v="Selvejende, statslige"/>
    <s v="Gribskov Kommune"/>
    <s v="Region Hovedstaden"/>
    <s v="Kristoffer Høy Sidenius"/>
    <s v="post@gribskovgymnasium.dk"/>
    <n v="0"/>
    <n v="0"/>
    <n v="0"/>
    <n v="1"/>
    <n v="0"/>
  </r>
  <r>
    <x v="0"/>
    <x v="0"/>
    <x v="3"/>
    <x v="2"/>
    <x v="0"/>
    <s v="I høj grad"/>
    <s v="I høj grad"/>
    <s v="Slet ikke"/>
    <s v="Nej"/>
    <s v="Nej"/>
    <s v="Nej"/>
    <s v="Ja"/>
    <s v="Nej"/>
    <s v="Ja"/>
    <s v="Ja"/>
    <s v="Nej"/>
    <s v="Ja"/>
    <s v="Ja"/>
    <s v="Ja"/>
    <s v="Ja"/>
    <s v="Ja"/>
    <s v="Ja"/>
    <s v="Nej"/>
    <s v=""/>
    <s v="Dynamikken i klassen og elevernes personlighed har en lige stor betydning for, hvorvidt der er mobning i en klasse"/>
    <s v="Helt enig"/>
    <s v="På Nordfyns Gymnasium skelnes ikke i alvoren mellem former mobning eller platforme for mobning._x000a__x000a_Al mobning er uacceptabel og kræver hurtig indsats._x000a__x000a_Det har været skolens politik i mere end 30 år."/>
    <s v="Ja, flere gange"/>
    <m/>
    <m/>
    <m/>
    <m/>
    <m/>
    <s v="Altid"/>
    <s v="Altid"/>
    <s v="Nogle gange"/>
    <s v="Altid"/>
    <s v="I høj grad"/>
    <s v="I høj grad"/>
    <s v="Nej"/>
    <s v="Nej"/>
    <s v="Nej"/>
    <s v="Ja"/>
    <s v="Ja"/>
    <s v="Nej"/>
    <s v="Nej"/>
    <s v="Nej"/>
    <s v=""/>
    <s v="Nej"/>
    <s v="Nej"/>
    <s v="Nej"/>
    <s v="Ja"/>
    <s v="Ja"/>
    <s v="Nej"/>
    <s v="Nej"/>
    <s v="Nej"/>
    <s v=""/>
    <s v=""/>
    <s v="Ja"/>
    <s v="Ja"/>
    <s v="Nej"/>
    <s v="Hvert tredje år"/>
    <s v="Ja"/>
    <s v="Ja"/>
    <s v="Ja"/>
    <s v="Ja"/>
    <s v="Ja"/>
    <s v="Ja"/>
    <s v="Ja"/>
    <s v="Ja"/>
    <s v="Ja"/>
    <s v="Nej"/>
    <s v="Nej"/>
    <s v="Ja"/>
    <s v="Ja"/>
    <s v="Nej"/>
    <s v="Inventar, idrætsfaciliteter, fællesarealer, netværk..."/>
    <s v="Ja"/>
    <s v="Ja"/>
    <s v="Ja"/>
    <s v="Ja"/>
    <s v="Ja"/>
    <s v="Ja"/>
    <s v="Ja"/>
    <s v="Ja"/>
    <s v="Ja"/>
    <s v="Ja"/>
    <s v="Ja"/>
    <s v="Ja"/>
    <s v="Ja"/>
    <s v="Nej"/>
    <s v="Vi benytter der fælles ETU"/>
    <s v="Ja"/>
    <s v="Ja"/>
    <s v="Ja"/>
    <s v="Ja"/>
    <s v="I høj grad"/>
    <s v="I høj grad"/>
    <s v="I høj grad"/>
    <s v=""/>
    <s v="Helt enig"/>
    <s v=""/>
    <s v="Ja"/>
    <s v="Nej"/>
    <s v="Ja"/>
    <s v=""/>
    <s v=""/>
    <s v="Altid"/>
    <s v="På Nordfyns Gymnasium er elevrådsrepræsentanterne også undervisningsmiljørepræsentanter."/>
    <s v="483008"/>
    <s v="Nordfyns Gymnasium"/>
    <s v="Institution uden enheder"/>
    <s v="Gymnasier og HF-kurser"/>
    <s v="Selvejende, statslige"/>
    <s v="Nordfyns Kommune"/>
    <s v="Region Syddanmark"/>
    <s v="Kurt René Eriksen"/>
    <s v="post@nordfyns-gym.dk"/>
    <n v="0"/>
    <n v="0"/>
    <n v="0"/>
    <n v="1"/>
    <n v="0"/>
  </r>
  <r>
    <x v="0"/>
    <x v="0"/>
    <x v="2"/>
    <x v="2"/>
    <x v="0"/>
    <s v="I høj grad"/>
    <s v="I høj grad"/>
    <s v="Slet ikke"/>
    <s v="Ja"/>
    <s v="Nej"/>
    <s v="Ja"/>
    <s v="Ja"/>
    <s v="Nej"/>
    <s v="Ja"/>
    <s v="Nej"/>
    <s v="Nej"/>
    <s v="Ja"/>
    <m/>
    <m/>
    <m/>
    <m/>
    <m/>
    <m/>
    <s v=""/>
    <s v="Mobning opstår på grund af usikre gruppedynamikker i klassen"/>
    <s v="Delvis enig"/>
    <s v=""/>
    <s v="Nej, aldrig"/>
    <m/>
    <m/>
    <m/>
    <m/>
    <m/>
    <s v=""/>
    <s v=""/>
    <s v=""/>
    <s v=""/>
    <s v="I nogen grad"/>
    <s v="I nogen grad"/>
    <s v="Nej"/>
    <s v="Nej"/>
    <s v="Nej"/>
    <s v="Ja"/>
    <s v="Ja"/>
    <s v="Nej"/>
    <s v="Nej"/>
    <s v="Nej"/>
    <s v=""/>
    <s v="Nej"/>
    <s v="Nej"/>
    <s v="Nej"/>
    <s v="Ja"/>
    <s v="Ja"/>
    <s v="Nej"/>
    <s v="Nej"/>
    <s v="Nej"/>
    <s v=""/>
    <s v=""/>
    <s v="Ja"/>
    <s v="Ja"/>
    <s v="Nej"/>
    <s v="Hvert andet år"/>
    <s v="Ja"/>
    <s v="Ja"/>
    <s v="Ja"/>
    <s v="Ja"/>
    <s v="Ja"/>
    <s v="Ja"/>
    <s v="Ja"/>
    <s v="Ja"/>
    <s v="Ja"/>
    <s v="Nej"/>
    <s v="Ja"/>
    <s v="Ja"/>
    <s v="Nej"/>
    <s v="Nej"/>
    <s v=""/>
    <s v="Ja"/>
    <s v="Ja"/>
    <s v="Ja"/>
    <s v="Ja"/>
    <s v="Ja"/>
    <s v="Ja"/>
    <s v="Ja"/>
    <s v="Ja"/>
    <s v="Ja"/>
    <s v="Ja"/>
    <s v="Nej"/>
    <s v="Nej"/>
    <s v="Nej"/>
    <s v="Nej"/>
    <s v=""/>
    <s v="Ja"/>
    <s v="Nej"/>
    <s v="Ja"/>
    <s v="Nej"/>
    <s v="I mindre grad"/>
    <s v="I mindre grad"/>
    <s v="I nogen grad"/>
    <s v=""/>
    <s v="Delvis enig"/>
    <s v=""/>
    <s v="Nej"/>
    <s v=""/>
    <s v="Nej"/>
    <s v="Opgaven, som undervisningsmiljørepræsentanterne varetager, er placeret ved elevrådene"/>
    <s v=""/>
    <s v=""/>
    <s v=""/>
    <s v="631021"/>
    <s v="Rødkilde Gymnasium"/>
    <s v="Institution uden enheder"/>
    <s v="Gymnasier og HF-kurser"/>
    <s v="Selvejende, statslige"/>
    <s v="Vejle Kommune"/>
    <s v="Region Syddanmark"/>
    <s v="Kristine Kortnum"/>
    <s v="adm@roedkilde-gym.dk"/>
    <n v="0"/>
    <n v="0"/>
    <n v="0"/>
    <n v="1"/>
    <n v="0"/>
  </r>
  <r>
    <x v="0"/>
    <x v="0"/>
    <x v="0"/>
    <x v="0"/>
    <x v="0"/>
    <s v="I nogen grad"/>
    <s v="Ved ikke"/>
    <s v="Slet ikke"/>
    <s v="Ja"/>
    <s v="Ja"/>
    <s v="Ja"/>
    <s v="Ja"/>
    <s v="Nej"/>
    <s v="Ja"/>
    <s v="Ja"/>
    <s v="Nej"/>
    <s v="Ja"/>
    <s v="Ja"/>
    <s v="Ja"/>
    <s v="Ja"/>
    <s v="Ja"/>
    <s v="Ja"/>
    <s v="Nej"/>
    <s v=""/>
    <s v="Mobning opstår på grund af usikre gruppedynamikker i klassen"/>
    <s v="Hverken enig eller uenig"/>
    <s v="Vi differentierer ikke mellem mobning og digital mobning_x000a__x000a_Vi beskriver ikke eksplicit &quot;o. lign.&quot; men kommer med konkrete eksempler"/>
    <s v="Nej, aldrig"/>
    <m/>
    <m/>
    <m/>
    <m/>
    <m/>
    <s v=""/>
    <s v=""/>
    <s v=""/>
    <s v=""/>
    <s v="I nogen grad"/>
    <s v="I nogen grad"/>
    <s v="Nej"/>
    <s v="Ja"/>
    <s v="Nej"/>
    <s v="Ja"/>
    <s v="Nej"/>
    <s v="Nej"/>
    <s v="Nej"/>
    <s v="Nej"/>
    <s v=""/>
    <s v="Nej"/>
    <s v="Nej"/>
    <s v="Nej"/>
    <s v="Nej"/>
    <s v="Ja"/>
    <s v="Nej"/>
    <s v="Nej"/>
    <s v="Nej"/>
    <s v=""/>
    <s v=""/>
    <s v="Ja"/>
    <s v="Ja"/>
    <s v="Ja"/>
    <s v="Når der sker ændringer af betydning for undervisningsmiljøet"/>
    <s v="Ja"/>
    <s v="Ja"/>
    <s v="Ja"/>
    <s v="Ja"/>
    <s v="Ja"/>
    <s v="Ja"/>
    <s v="Ja"/>
    <s v="Ja"/>
    <s v="Ja"/>
    <s v="Ja"/>
    <s v="Ja"/>
    <s v="Ja"/>
    <s v="Nej"/>
    <s v="Nej"/>
    <s v=""/>
    <s v="Ja"/>
    <s v="Ja"/>
    <s v="Ja"/>
    <s v="Ja"/>
    <s v="Ja"/>
    <s v="Ja"/>
    <s v="Ja"/>
    <s v="Ja"/>
    <s v="Ja"/>
    <s v="Ja"/>
    <s v="Ja"/>
    <s v="Ja"/>
    <s v="Nej"/>
    <s v="Nej"/>
    <s v=""/>
    <s v="Ja"/>
    <s v="Ja"/>
    <s v="Ja"/>
    <s v="Ja"/>
    <s v="Slet ikke"/>
    <s v="I nogen grad"/>
    <s v="I nogen grad"/>
    <s v=""/>
    <s v="Delvis enig"/>
    <s v="Problem: Elever der giver input oplever ofte ikke effekten, da der er korte skoleforløb. På HTX er billedet et andet!"/>
    <s v="Nej"/>
    <s v=""/>
    <s v="Nej"/>
    <s v="Opgaven, som undervisningsmiljørepræsentanterne varetager, er placeret ved elevrådene"/>
    <s v=""/>
    <s v=""/>
    <s v="Der skal være vægt i elevrådets opgaver."/>
    <s v="461452"/>
    <s v="Syddansk Erhvervsskole Odense-Vejle"/>
    <s v="Hovedskole (institution med enheder)"/>
    <s v="Erhvervsskoler m.v."/>
    <s v="Selvejende, statslige"/>
    <s v="Odense Kommune"/>
    <s v="Region Syddanmark"/>
    <s v="Lars Bregnehøj Hansen"/>
    <s v="sde@sde.dk"/>
    <n v="0"/>
    <n v="0"/>
    <n v="0"/>
    <n v="1"/>
    <n v="0"/>
  </r>
  <r>
    <x v="0"/>
    <x v="0"/>
    <x v="4"/>
    <x v="4"/>
    <x v="1"/>
    <s v="Ved ikke"/>
    <s v="Ved ikke"/>
    <s v="Ved ikke"/>
    <s v="Ja"/>
    <s v="Nej"/>
    <s v="Nej"/>
    <s v="Nej"/>
    <s v="Nej"/>
    <s v="Ja"/>
    <s v="Ja"/>
    <s v="Nej"/>
    <s v="Nej"/>
    <s v="Ja"/>
    <s v="Ja"/>
    <s v="Ja"/>
    <s v="Ja"/>
    <s v="Ja"/>
    <s v="Nej"/>
    <s v=""/>
    <s v="Mobning opstår på grund af usikre gruppedynamikker i klassen"/>
    <s v="Helt enig"/>
    <s v="Jeg er ny rektor og var ikke på skolen, da strategien blev udarbejdet. Vicerektor er langtidssygemeldt, så jeg kan ikke &quot;ringe til en ven&quot;."/>
    <s v="Ja, én gang"/>
    <s v="Ja"/>
    <s v="Ja"/>
    <s v="Nej"/>
    <s v="Nej"/>
    <s v="Nej"/>
    <s v=""/>
    <s v=""/>
    <s v=""/>
    <s v=""/>
    <s v="I nogen grad"/>
    <s v="I nogen grad"/>
    <s v="Nej"/>
    <s v="Nej"/>
    <s v="Nej"/>
    <s v="Nej"/>
    <s v="Nej"/>
    <s v="Nej"/>
    <s v="Nej"/>
    <s v="Ja"/>
    <s v=""/>
    <s v="Nej"/>
    <s v="Nej"/>
    <s v="Nej"/>
    <s v="Nej"/>
    <s v="Nej"/>
    <s v="Nej"/>
    <s v="Nej"/>
    <s v="Ja"/>
    <s v=""/>
    <s v=""/>
    <s v="Ved ikke"/>
    <s v=""/>
    <s v=""/>
    <s v=""/>
    <m/>
    <m/>
    <m/>
    <m/>
    <m/>
    <m/>
    <m/>
    <m/>
    <m/>
    <m/>
    <m/>
    <m/>
    <m/>
    <m/>
    <s v=""/>
    <m/>
    <m/>
    <m/>
    <m/>
    <m/>
    <m/>
    <m/>
    <m/>
    <m/>
    <m/>
    <m/>
    <m/>
    <m/>
    <m/>
    <s v=""/>
    <s v=""/>
    <s v=""/>
    <s v=""/>
    <s v=""/>
    <s v=""/>
    <s v=""/>
    <s v=""/>
    <s v=""/>
    <s v="Hverken enig eller uenig"/>
    <s v=""/>
    <s v="Ved ikke"/>
    <s v="Ved ikke"/>
    <s v="Ved ikke"/>
    <s v=""/>
    <s v=""/>
    <s v=""/>
    <s v=""/>
    <s v="773024"/>
    <s v="Morsø Gymnasium"/>
    <s v="Institution uden enheder"/>
    <s v="Gymnasier og HF-kurser"/>
    <s v="Selvejende, statslige"/>
    <s v="Morsø Kommune"/>
    <s v="Region Nordjylland"/>
    <s v="Kurt Sonne Thomsen, rektor"/>
    <s v="adm@morsoe-gym.dk"/>
    <n v="0"/>
    <n v="0"/>
    <n v="0"/>
    <n v="1"/>
    <n v="0"/>
  </r>
  <r>
    <x v="0"/>
    <x v="0"/>
    <x v="0"/>
    <x v="0"/>
    <x v="0"/>
    <s v="I nogen grad"/>
    <s v="I nogen grad"/>
    <s v="Slet ikke"/>
    <s v="Nej"/>
    <s v="Nej"/>
    <s v="Ja"/>
    <s v="Nej"/>
    <s v="Nej"/>
    <s v="Nej"/>
    <s v="Ja"/>
    <s v="Nej"/>
    <s v="Nej"/>
    <s v="Nej"/>
    <s v="Nej"/>
    <s v="Nej"/>
    <s v="Nej"/>
    <s v="Nej"/>
    <s v="Ja"/>
    <s v=""/>
    <s v="Ved ikke"/>
    <s v="Helt enig"/>
    <s v=""/>
    <s v="Ja, én gang"/>
    <s v="Ja"/>
    <s v="Nej"/>
    <s v="Nej"/>
    <s v="Ja"/>
    <s v="Nej"/>
    <s v=""/>
    <s v=""/>
    <s v=""/>
    <s v=""/>
    <s v="I høj grad"/>
    <s v="I nogen grad"/>
    <s v="Nej"/>
    <s v="Nej"/>
    <s v="Nej"/>
    <s v="Nej"/>
    <s v="Ja"/>
    <s v="Nej"/>
    <s v="Nej"/>
    <s v="Nej"/>
    <s v=""/>
    <s v="Nej"/>
    <s v="Ja"/>
    <s v="Nej"/>
    <s v="Ja"/>
    <s v="Nej"/>
    <s v="Nej"/>
    <s v="Nej"/>
    <s v="Nej"/>
    <s v=""/>
    <s v=""/>
    <s v="Ja"/>
    <s v="Ja"/>
    <s v="Nej"/>
    <s v="Hvert tredje år"/>
    <s v="Ja"/>
    <s v="Ja"/>
    <s v="Ja"/>
    <s v="Ja"/>
    <s v="Ja"/>
    <s v="Ja"/>
    <s v="Ja"/>
    <s v="Ja"/>
    <s v="Nej"/>
    <s v="Nej"/>
    <s v="Ja"/>
    <s v="Ja"/>
    <s v="Nej"/>
    <s v="Nej"/>
    <s v=""/>
    <s v="Ja"/>
    <s v="Ja"/>
    <s v="Ja"/>
    <s v="Ja"/>
    <s v="Ja"/>
    <s v="Ja"/>
    <s v="Ja"/>
    <s v="Ja"/>
    <s v="Ja"/>
    <s v="Ja"/>
    <s v="Ja"/>
    <s v="Ja"/>
    <s v="Nej"/>
    <s v="Nej"/>
    <s v=""/>
    <s v="Nej"/>
    <s v="Nej"/>
    <s v="Nej"/>
    <s v=""/>
    <s v="I mindre grad"/>
    <s v="I nogen grad"/>
    <s v="I nogen grad"/>
    <s v=""/>
    <s v="Hverken enig eller uenig"/>
    <s v=""/>
    <s v="Nej"/>
    <s v=""/>
    <s v="Nej"/>
    <s v="Opgaven, som undervisningsmiljørepræsentanterne varetager, er placeret ved elevrådene"/>
    <s v=""/>
    <s v=""/>
    <s v=""/>
    <s v="575012"/>
    <s v="Vejen Gymnasium og HF"/>
    <s v="Institution uden enheder"/>
    <s v="Gymnasier og HF-kurser"/>
    <s v="Selvejende, statslige"/>
    <s v="Vejen Kommune"/>
    <s v="Region Syddanmark"/>
    <s v="Lars Amdisen Bossen"/>
    <s v="vg@vejengymnasium.dk"/>
    <n v="0"/>
    <n v="0"/>
    <n v="0"/>
    <n v="1"/>
    <n v="0"/>
  </r>
  <r>
    <x v="0"/>
    <x v="0"/>
    <x v="2"/>
    <x v="2"/>
    <x v="0"/>
    <s v="Slet ikke"/>
    <s v="I mindre grad"/>
    <s v="Slet ikke"/>
    <s v="Ja"/>
    <s v="Ja"/>
    <s v="Nej"/>
    <s v="Nej"/>
    <s v="Nej"/>
    <s v="Nej"/>
    <s v="Ja"/>
    <s v="Nej"/>
    <s v="Nej"/>
    <s v="Nej"/>
    <s v="Nej"/>
    <s v="Nej"/>
    <s v="Nej"/>
    <s v="Nej"/>
    <s v="Ja"/>
    <s v=""/>
    <s v="Dynamikken i klassen og elevernes personlighed har en lige stor betydning for, hvorvidt der er mobning i en klasse"/>
    <s v="Delvis uenig"/>
    <s v="Vi har koncentreret strategien på beskrivelse af mobning og sanktioner"/>
    <s v="Ja, flere gange"/>
    <m/>
    <m/>
    <m/>
    <m/>
    <m/>
    <s v="Altid"/>
    <s v="Aldrig"/>
    <s v="Nogle gange"/>
    <s v="Altid"/>
    <s v="I mindre grad"/>
    <s v="I mindre grad"/>
    <s v="Nej"/>
    <s v="Ja"/>
    <s v="Nej"/>
    <s v="Ja"/>
    <s v="Ja"/>
    <s v="Ja"/>
    <s v="Nej"/>
    <s v="Nej"/>
    <s v=""/>
    <s v="Nej"/>
    <s v="Ja"/>
    <s v="Nej"/>
    <s v="Ja"/>
    <s v="Ja"/>
    <s v="Ja"/>
    <s v="Nej"/>
    <s v="Nej"/>
    <s v=""/>
    <s v=""/>
    <s v="Nej"/>
    <s v=""/>
    <s v=""/>
    <s v=""/>
    <m/>
    <m/>
    <m/>
    <m/>
    <m/>
    <m/>
    <m/>
    <m/>
    <m/>
    <m/>
    <m/>
    <m/>
    <m/>
    <m/>
    <s v=""/>
    <m/>
    <m/>
    <m/>
    <m/>
    <m/>
    <m/>
    <m/>
    <m/>
    <m/>
    <m/>
    <m/>
    <m/>
    <m/>
    <m/>
    <s v=""/>
    <s v=""/>
    <s v=""/>
    <s v=""/>
    <s v=""/>
    <s v=""/>
    <s v=""/>
    <s v=""/>
    <s v="Vi arbejder på sagen"/>
    <s v="Hverken enig eller uenig"/>
    <s v=""/>
    <s v="Ja"/>
    <s v="Ja"/>
    <s v="Nej"/>
    <s v="Eleverne har ikke ønsket at vælge undervisningsmiljørepræsentanter"/>
    <s v=""/>
    <s v=""/>
    <s v=""/>
    <s v="369013"/>
    <s v="Nykøbing Katedralskole"/>
    <s v="Institution uden enheder"/>
    <s v="Gymnasier og HF-kurser"/>
    <s v="Selvejende, statslige"/>
    <s v="Guldborgsund Kommune"/>
    <s v="Region Sjælland"/>
    <s v="Lars Jørgensen, konst."/>
    <s v="nk@nykgym.dk"/>
    <n v="0"/>
    <n v="0"/>
    <n v="0"/>
    <n v="1"/>
    <n v="0"/>
  </r>
  <r>
    <x v="0"/>
    <x v="0"/>
    <x v="0"/>
    <x v="2"/>
    <x v="0"/>
    <s v="I mindre grad"/>
    <s v="I nogen grad"/>
    <s v="Slet ikke"/>
    <s v="Ja"/>
    <s v="Ja"/>
    <s v="Ja"/>
    <s v="Ja"/>
    <s v="Ja"/>
    <s v="Ja"/>
    <s v="Ja"/>
    <s v="Nej"/>
    <s v="Nej"/>
    <s v="Ja"/>
    <s v="Nej"/>
    <s v="Ja"/>
    <s v="Ja"/>
    <s v="Ja"/>
    <s v="Nej"/>
    <s v=""/>
    <s v="Mobning opstår på grund af usikre gruppedynamikker i klassen"/>
    <s v="Delvis uenig"/>
    <s v=""/>
    <s v="Ja, én gang"/>
    <s v="Ja"/>
    <s v="Nej"/>
    <s v="Nej"/>
    <s v="Ja"/>
    <s v="Nej"/>
    <s v=""/>
    <s v=""/>
    <s v=""/>
    <s v=""/>
    <s v="I høj grad"/>
    <s v="I nogen grad"/>
    <s v="Nej"/>
    <s v="Nej"/>
    <s v="Nej"/>
    <s v="Nej"/>
    <s v="Nej"/>
    <s v="Nej"/>
    <s v="Nej"/>
    <s v="Ja"/>
    <s v=""/>
    <s v="Nej"/>
    <s v="Nej"/>
    <s v="Nej"/>
    <s v="Nej"/>
    <s v="Nej"/>
    <s v="Nej"/>
    <s v="Nej"/>
    <s v="Ja"/>
    <s v=""/>
    <s v=""/>
    <s v="Ja"/>
    <s v="Ja"/>
    <s v="Ved ikke"/>
    <s v="Hvert år"/>
    <s v="Ja"/>
    <s v="Ja"/>
    <s v="Ja"/>
    <s v="Ja"/>
    <s v="Ja"/>
    <s v="Ja"/>
    <s v="Ja"/>
    <s v="Ja"/>
    <s v="Ja"/>
    <s v="Ja"/>
    <s v="Ja"/>
    <s v="Ja"/>
    <s v="Nej"/>
    <s v="Nej"/>
    <s v=""/>
    <s v="Ja"/>
    <s v="Ja"/>
    <s v="Ja"/>
    <s v="Ja"/>
    <s v="Ja"/>
    <s v="Ja"/>
    <s v="Ja"/>
    <s v="Ja"/>
    <s v="Ja"/>
    <s v="Ja"/>
    <s v="Ja"/>
    <s v="Ja"/>
    <s v="Nej"/>
    <s v="Nej"/>
    <s v=""/>
    <s v="Ved ikke"/>
    <s v="Ved ikke"/>
    <s v="Ja"/>
    <s v="Ja"/>
    <s v="Slet ikke"/>
    <s v="Slet ikke"/>
    <s v="I nogen grad"/>
    <s v=""/>
    <s v="Hverken enig eller uenig"/>
    <s v=""/>
    <s v="Nej"/>
    <s v=""/>
    <s v="Nej"/>
    <s v="Opgaven, som undervisningsmiljørepræsentanterne varetager, er placeret ved elevrådene"/>
    <s v=""/>
    <s v=""/>
    <s v=""/>
    <s v="779012"/>
    <s v="Skive Gymnasium"/>
    <s v="Institution uden enheder"/>
    <s v="Gymnasier og HF-kurser"/>
    <s v="Selvejende, statslige"/>
    <s v="Skive Kommune"/>
    <s v="Region Midtjylland"/>
    <s v="Lars Erik Nielsen"/>
    <s v="epost@skivegym.dk"/>
    <n v="0"/>
    <n v="0"/>
    <n v="0"/>
    <n v="1"/>
    <n v="0"/>
  </r>
  <r>
    <x v="0"/>
    <x v="0"/>
    <x v="0"/>
    <x v="2"/>
    <x v="2"/>
    <s v="I nogen grad"/>
    <s v="I høj grad"/>
    <s v="Slet ikke"/>
    <s v="Ja"/>
    <s v="Ja"/>
    <s v="Ja"/>
    <s v="Ja"/>
    <s v="Ja"/>
    <s v="Ja"/>
    <s v="Ja"/>
    <s v="Nej"/>
    <s v="Ja"/>
    <s v="Ja"/>
    <s v="Ja"/>
    <s v="Ja"/>
    <s v="Nej"/>
    <s v="Ja"/>
    <s v="Nej"/>
    <s v=""/>
    <s v="Mobning opstår på grund af usikre gruppedynamikker i klassen"/>
    <s v="Delvis enig"/>
    <s v=""/>
    <s v="Ja, flere gange"/>
    <m/>
    <m/>
    <m/>
    <m/>
    <m/>
    <s v="Sjældent"/>
    <s v="Altid"/>
    <s v="Nogle gange"/>
    <s v="Altid"/>
    <s v="I høj grad"/>
    <s v="I høj grad"/>
    <s v="Nej"/>
    <s v="Nej"/>
    <s v="Ja"/>
    <s v="Ja"/>
    <s v="Ja"/>
    <s v="Nej"/>
    <s v="Nej"/>
    <s v="Nej"/>
    <s v=""/>
    <s v="Nej"/>
    <s v="Nej"/>
    <s v="Nej"/>
    <s v="Nej"/>
    <s v="Ja"/>
    <s v="Nej"/>
    <s v="Nej"/>
    <s v="Nej"/>
    <s v=""/>
    <s v=""/>
    <s v="Ja"/>
    <s v="Ja"/>
    <s v="Ja"/>
    <s v="Hvert tredje år"/>
    <s v="Ja"/>
    <s v="Ja"/>
    <s v="Ja"/>
    <s v="Ja"/>
    <s v="Ja"/>
    <s v="Nej"/>
    <s v="Nej"/>
    <s v="Nej"/>
    <s v="Nej"/>
    <s v="Nej"/>
    <s v="Ja"/>
    <s v="Ja"/>
    <s v="Nej"/>
    <s v="Nej"/>
    <s v=""/>
    <s v="Ja"/>
    <s v="Ja"/>
    <s v="Ja"/>
    <s v="Ja"/>
    <s v="Ja"/>
    <s v="Ja"/>
    <s v="Nej"/>
    <s v="Nej"/>
    <s v="Ja"/>
    <s v="Ja"/>
    <s v="Nej"/>
    <s v="Nej"/>
    <s v="Nej"/>
    <s v="Nej"/>
    <s v=""/>
    <s v="Ja"/>
    <s v="Ja"/>
    <s v="Ja"/>
    <s v="Ja"/>
    <s v="I høj grad"/>
    <s v="I høj grad"/>
    <s v="I høj grad"/>
    <s v=""/>
    <s v="Delvis enig"/>
    <s v=""/>
    <s v="Ja"/>
    <s v="Ja"/>
    <s v="Ja"/>
    <s v=""/>
    <s v=""/>
    <s v="Altid"/>
    <s v="Skolens elevråd mødes hver 4. Uge i ca. 1,5 timer. Repræsentanterne er også repræsentanter for undervisningsmiljøet._x000a__x000a__x000a__x000a_ETU gennemgås og drøftes/ kvalificeres._x000a__x000a__x000a__x000a_Skolen har nedsat en trivselsgruppe der arbejder kontinuerligt med elevernes trivsel før og under deres uddannelsesrejse."/>
    <s v="791300"/>
    <s v="Asmildkloster Landbrugsskole"/>
    <s v="Institution uden enheder"/>
    <s v="Erhvervsskoler m.v."/>
    <s v="Selvejende, statslige"/>
    <s v="Viborg Kommune"/>
    <s v="Region Midtjylland"/>
    <s v="Lars M. Andersen"/>
    <s v="asmildkloster@asmildkloster.dk"/>
    <n v="0"/>
    <n v="0"/>
    <n v="0"/>
    <n v="1"/>
    <n v="0"/>
  </r>
  <r>
    <x v="0"/>
    <x v="0"/>
    <x v="2"/>
    <x v="1"/>
    <x v="0"/>
    <s v="I høj grad"/>
    <s v="I nogen grad"/>
    <s v="Slet ikke"/>
    <s v="Ja"/>
    <s v="Ja"/>
    <s v="Nej"/>
    <s v="Ja"/>
    <s v="Ja"/>
    <s v="Ja"/>
    <s v="Ja"/>
    <s v="Nej"/>
    <s v="Ja"/>
    <s v="Ja"/>
    <s v="Nej"/>
    <s v="Ja"/>
    <s v="Ja"/>
    <s v="Ja"/>
    <s v="Nej"/>
    <s v=""/>
    <s v="Mobning opstår på grund af usikre gruppedynamikker i klassen"/>
    <s v="Delvis enig"/>
    <s v=""/>
    <s v="Ja, flere gange"/>
    <m/>
    <m/>
    <m/>
    <m/>
    <m/>
    <s v="Altid"/>
    <s v="Nogle gange"/>
    <s v="Altid"/>
    <s v="Altid"/>
    <s v="I nogen grad"/>
    <s v="I nogen grad"/>
    <s v="Nej"/>
    <s v="Nej"/>
    <s v="Ja"/>
    <s v="Ja"/>
    <s v="Nej"/>
    <s v="Nej"/>
    <s v="Nej"/>
    <s v="Nej"/>
    <s v=""/>
    <s v="Nej"/>
    <s v="Nej"/>
    <s v="Ja"/>
    <s v="Ja"/>
    <s v="Nej"/>
    <s v="Nej"/>
    <s v="Nej"/>
    <s v="Nej"/>
    <s v=""/>
    <s v=""/>
    <s v="Ja"/>
    <s v="Ja"/>
    <s v="Ja"/>
    <s v="Hvert tredje år"/>
    <s v="Ja"/>
    <s v="Ja"/>
    <s v="Ja"/>
    <s v="Ja"/>
    <s v="Ja"/>
    <s v="Ja"/>
    <s v="Ja"/>
    <s v="Ja"/>
    <s v="Ja"/>
    <s v="Ja"/>
    <s v="Ja"/>
    <s v="Ja"/>
    <s v="Nej"/>
    <s v="Nej"/>
    <s v=""/>
    <s v="Ja"/>
    <s v="Ja"/>
    <s v="Ja"/>
    <s v="Ja"/>
    <s v="Ja"/>
    <s v="Ja"/>
    <s v="Ja"/>
    <s v="Ja"/>
    <s v="Ja"/>
    <s v="Ja"/>
    <s v="Ja"/>
    <s v="Ja"/>
    <s v="Nej"/>
    <s v="Nej"/>
    <s v=""/>
    <s v="Ja"/>
    <s v="Ja"/>
    <s v="Ja"/>
    <s v="Ja"/>
    <s v="I høj grad"/>
    <s v="I nogen grad"/>
    <s v="I høj grad"/>
    <s v=""/>
    <s v="Delvis enig"/>
    <s v=""/>
    <s v="Ja"/>
    <s v="Ja"/>
    <s v="Nej"/>
    <s v="Opgaven, som undervisningsmiljørepræsentanterne varetager, er placeret ved elevrådene"/>
    <s v=""/>
    <s v=""/>
    <s v=""/>
    <s v="280051"/>
    <s v="Tradium, Erhvervsskole og -gymnasier, Randers"/>
    <s v="Hovedskole (institution med enheder)"/>
    <s v="Erhvervsskoler m.v."/>
    <s v="Selvejende, statslige"/>
    <s v="Randers Kommune"/>
    <s v="Region Midtjylland"/>
    <s v="Lars Michael Madsen"/>
    <s v="info@tradium.dk"/>
    <n v="0"/>
    <n v="0"/>
    <n v="0"/>
    <n v="1"/>
    <n v="0"/>
  </r>
  <r>
    <x v="0"/>
    <x v="0"/>
    <x v="0"/>
    <x v="2"/>
    <x v="0"/>
    <s v="I høj grad"/>
    <s v="I nogen grad"/>
    <s v="Slet ikke"/>
    <s v="Ja"/>
    <s v="Nej"/>
    <s v="Nej"/>
    <s v="Nej"/>
    <s v="Nej"/>
    <s v="Nej"/>
    <s v="Ja"/>
    <s v="Nej"/>
    <s v="Ja"/>
    <s v="Nej"/>
    <s v="Nej"/>
    <s v="Nej"/>
    <s v="Nej"/>
    <s v="Nej"/>
    <s v="Ja"/>
    <s v=""/>
    <s v="Mobning opstår på grund af elevernes personlighed og familieforhold"/>
    <s v="Helt enig"/>
    <s v=""/>
    <s v="Ved ikke"/>
    <m/>
    <m/>
    <m/>
    <m/>
    <m/>
    <s v=""/>
    <s v=""/>
    <s v=""/>
    <s v=""/>
    <s v="I høj grad"/>
    <s v="I høj grad"/>
    <s v="Nej"/>
    <s v="Ja"/>
    <s v="Ja"/>
    <s v="Nej"/>
    <s v="Nej"/>
    <s v="Ja"/>
    <s v="Nej"/>
    <s v="Nej"/>
    <s v=""/>
    <s v="Nej"/>
    <s v="Nej"/>
    <s v="Nej"/>
    <s v="Ja"/>
    <s v="Nej"/>
    <s v="Nej"/>
    <s v="Nej"/>
    <s v="Nej"/>
    <s v=""/>
    <s v=""/>
    <s v="Ja"/>
    <s v="Ja"/>
    <s v="Ved ikke"/>
    <s v="Hvert år"/>
    <s v="Nej"/>
    <s v="Ja"/>
    <s v="Ja"/>
    <s v="Ja"/>
    <s v="Ja"/>
    <s v="Ja"/>
    <s v="Nej"/>
    <s v="Nej"/>
    <s v="Ja"/>
    <s v="Nej"/>
    <s v="Nej"/>
    <s v="Nej"/>
    <s v="Nej"/>
    <s v="Nej"/>
    <s v=""/>
    <s v="Nej"/>
    <s v="Nej"/>
    <s v="Ja"/>
    <s v="Ja"/>
    <s v="Nej"/>
    <s v="Nej"/>
    <s v="Ja"/>
    <s v="Nej"/>
    <s v="Nej"/>
    <s v="Nej"/>
    <s v="Nej"/>
    <s v="Nej"/>
    <s v="Nej"/>
    <s v="Nej"/>
    <s v=""/>
    <s v="Ved ikke"/>
    <s v="Ved ikke"/>
    <s v="Ja"/>
    <s v="Ved ikke"/>
    <s v="I mindre grad"/>
    <s v="I mindre grad"/>
    <s v="I nogen grad"/>
    <s v=""/>
    <s v="Hverken enig eller uenig"/>
    <s v=""/>
    <s v="Ja"/>
    <s v="Ved ikke"/>
    <s v="Ved ikke"/>
    <s v=""/>
    <s v=""/>
    <s v=""/>
    <s v=""/>
    <s v="607405"/>
    <s v="EUC Lillebælt"/>
    <s v="Institution uden enheder"/>
    <s v="Erhvervsskoler m.v."/>
    <s v="Selvejende, statslige"/>
    <s v="Fredericia Kommune"/>
    <s v="Region Syddanmark"/>
    <s v="Lars Middelboe"/>
    <s v="info@eucl.dk"/>
    <n v="0"/>
    <n v="0"/>
    <n v="0"/>
    <n v="1"/>
    <n v="0"/>
  </r>
  <r>
    <x v="0"/>
    <x v="0"/>
    <x v="0"/>
    <x v="0"/>
    <x v="0"/>
    <s v="I høj grad"/>
    <s v="Slet ikke"/>
    <s v="Slet ikke"/>
    <s v="Ja"/>
    <s v="Nej"/>
    <s v="Ja"/>
    <s v="Ja"/>
    <s v="Nej"/>
    <s v="Ja"/>
    <s v="Ja"/>
    <s v="Nej"/>
    <s v="Ja"/>
    <s v="Ja"/>
    <s v="Nej"/>
    <s v="Nej"/>
    <s v="Nej"/>
    <s v="Nej"/>
    <s v="Nej"/>
    <s v=""/>
    <s v="Ved ikke"/>
    <s v="Helt enig"/>
    <s v=""/>
    <s v="Ja, én gang"/>
    <s v="Nej"/>
    <s v="Ja"/>
    <s v="Nej"/>
    <s v="Nej"/>
    <s v="Nej"/>
    <s v=""/>
    <s v=""/>
    <s v=""/>
    <s v=""/>
    <s v="I høj grad"/>
    <s v="I høj grad"/>
    <s v="Nej"/>
    <s v="Nej"/>
    <s v="Ja"/>
    <s v="Nej"/>
    <s v="Nej"/>
    <s v="Nej"/>
    <s v="Nej"/>
    <s v="Nej"/>
    <s v=""/>
    <s v="Nej"/>
    <s v="Nej"/>
    <s v="Ja"/>
    <s v="Nej"/>
    <s v="Nej"/>
    <s v="Nej"/>
    <s v="Nej"/>
    <s v="Nej"/>
    <s v=""/>
    <s v=""/>
    <s v="Ja"/>
    <s v="Ja"/>
    <s v="Nej"/>
    <s v="Hvert tredje år"/>
    <s v="Nej"/>
    <s v="Ja"/>
    <s v="Ja"/>
    <s v="Ja"/>
    <s v="Ja"/>
    <s v="Ja"/>
    <s v="Ja"/>
    <s v="Nej"/>
    <s v="Nej"/>
    <s v="Nej"/>
    <s v="Nej"/>
    <s v="Nej"/>
    <s v="Nej"/>
    <s v="Nej"/>
    <s v=""/>
    <s v="Nej"/>
    <s v="Nej"/>
    <s v="Nej"/>
    <s v="Ja"/>
    <s v="Nej"/>
    <s v="Ja"/>
    <s v="Nej"/>
    <s v="Nej"/>
    <s v="Ja"/>
    <s v="Ja"/>
    <s v="Ja"/>
    <s v="Nej"/>
    <s v="Nej"/>
    <s v="Nej"/>
    <s v=""/>
    <s v="Ja"/>
    <s v="Ja"/>
    <s v="Ja"/>
    <s v="Ved ikke"/>
    <s v="Slet ikke"/>
    <s v="I høj grad"/>
    <s v="Ved ikke"/>
    <s v=""/>
    <s v="Delvis enig"/>
    <s v=""/>
    <s v="Ved ikke"/>
    <s v="Nej"/>
    <s v="Nej"/>
    <s v="Andet, skriv gerne her"/>
    <s v="Vi har kun kursister (voksne)"/>
    <s v=""/>
    <s v=""/>
    <s v="461420"/>
    <s v="AMU-Fyn"/>
    <s v="Hovedskole (institution med enheder)"/>
    <s v="Erhvervsskoler m.v."/>
    <s v="Selvejende, statslige"/>
    <s v="Odense Kommune"/>
    <s v="Region Syddanmark"/>
    <s v="Lars Thore Jensen"/>
    <s v="amu-fyn@amu-fyn.dk"/>
    <n v="0"/>
    <n v="0"/>
    <n v="0"/>
    <n v="1"/>
    <n v="0"/>
  </r>
  <r>
    <x v="1"/>
    <x v="1"/>
    <x v="5"/>
    <x v="5"/>
    <x v="3"/>
    <s v=""/>
    <s v=""/>
    <s v=""/>
    <m/>
    <m/>
    <m/>
    <m/>
    <m/>
    <m/>
    <m/>
    <m/>
    <s v=""/>
    <m/>
    <m/>
    <m/>
    <m/>
    <m/>
    <m/>
    <s v="Vores værdigrundlag og ordensreglement indeholde til sammen alle de elementer vi ville inddrage i en egentlig strategi. Vi har et klart og tydeligt antimobnings-kodeks. Dette formidles for eleverne ved alle mulige lejligheder, og vi reagerer promte, hvis der er optræk til mobning eller får underretning om, at det er sket."/>
    <s v="Dynamikken i klassen og elevernes personlighed har en lige stor betydning for, hvorvidt der er mobning i en klasse"/>
    <s v="Delvis enig"/>
    <s v="At vi ikke har en egentlig strategi for området, opfatter vi ikke som en hæmsko for arbejdet mod mobning - det ligger implicit i alt hvad vi foretager os."/>
    <s v="Ja, én gang"/>
    <s v="Ja"/>
    <s v="Nej"/>
    <s v="Ja"/>
    <s v="Ja"/>
    <s v="Nej"/>
    <s v=""/>
    <s v=""/>
    <s v=""/>
    <s v=""/>
    <s v="I høj grad"/>
    <s v="I høj grad"/>
    <s v="Nej"/>
    <s v="Ja"/>
    <s v="Ja"/>
    <s v="Nej"/>
    <s v="Nej"/>
    <s v="Nej"/>
    <s v="Nej"/>
    <s v="Nej"/>
    <s v=""/>
    <s v="Nej"/>
    <s v="Ja"/>
    <s v="Nej"/>
    <s v="Nej"/>
    <s v="Nej"/>
    <s v="Nej"/>
    <s v="Nej"/>
    <s v="Nej"/>
    <s v=""/>
    <s v=""/>
    <s v="Ja"/>
    <s v="Ja"/>
    <s v="Nej"/>
    <s v="Hvert år"/>
    <s v="Ja"/>
    <s v="Ja"/>
    <s v="Ja"/>
    <s v="Ja"/>
    <s v="Ja"/>
    <s v="Ja"/>
    <s v="Ja"/>
    <s v="Ja"/>
    <s v="Nej"/>
    <s v="Nej"/>
    <s v="Ja"/>
    <s v="Ja"/>
    <s v="Nej"/>
    <s v="Nej"/>
    <s v=""/>
    <s v="Ja"/>
    <s v="Ja"/>
    <s v="Ja"/>
    <s v="Ja"/>
    <s v="Ja"/>
    <s v="Ja"/>
    <s v="Ja"/>
    <s v="Ja"/>
    <s v="Ja"/>
    <s v="Ja"/>
    <s v="Nej"/>
    <s v="Nej"/>
    <s v="Nej"/>
    <s v="Nej"/>
    <s v=""/>
    <s v="Ja"/>
    <s v="Ja"/>
    <s v="Ja"/>
    <s v="Nej"/>
    <s v="I mindre grad"/>
    <s v="I høj grad"/>
    <s v="I nogen grad"/>
    <s v=""/>
    <s v="Helt enig"/>
    <s v=""/>
    <s v="Ja"/>
    <s v="Ja"/>
    <s v="Ja"/>
    <s v=""/>
    <s v=""/>
    <s v="Nogle gange"/>
    <s v=""/>
    <s v="807010"/>
    <s v="Dronninglund Gymnasium"/>
    <s v="Institution uden enheder"/>
    <s v="Gymnasier og HF-kurser"/>
    <s v="Selvejende, statslige"/>
    <s v="Brønderslev Kommune"/>
    <s v="Region Nordjylland"/>
    <s v="Lars Nørgaard Jørgensen"/>
    <s v="dg@drlund-gym.dk"/>
    <n v="0"/>
    <n v="0"/>
    <n v="0"/>
    <n v="1"/>
    <n v="0"/>
  </r>
  <r>
    <x v="2"/>
    <x v="1"/>
    <x v="5"/>
    <x v="5"/>
    <x v="3"/>
    <s v=""/>
    <s v=""/>
    <s v=""/>
    <m/>
    <m/>
    <m/>
    <m/>
    <m/>
    <m/>
    <m/>
    <m/>
    <s v=""/>
    <m/>
    <m/>
    <m/>
    <m/>
    <m/>
    <m/>
    <s v=""/>
    <s v="Dynamikken i klassen og elevernes personlighed har en lige stor betydning for, hvorvidt der er mobning i en klasse"/>
    <s v="Hverken enig eller uenig"/>
    <s v=""/>
    <s v="Nej, aldrig"/>
    <m/>
    <m/>
    <m/>
    <m/>
    <m/>
    <s v=""/>
    <s v=""/>
    <s v=""/>
    <s v=""/>
    <s v="I nogen grad"/>
    <s v="I nogen grad"/>
    <s v="Nej"/>
    <s v="Nej"/>
    <s v="Ja"/>
    <s v="Nej"/>
    <s v="Nej"/>
    <s v="Nej"/>
    <s v="Nej"/>
    <s v="Nej"/>
    <s v=""/>
    <s v="Nej"/>
    <s v="Nej"/>
    <s v="Ja"/>
    <s v="Nej"/>
    <s v="Nej"/>
    <s v="Nej"/>
    <s v="Nej"/>
    <s v="Nej"/>
    <s v=""/>
    <s v=""/>
    <s v="Ved ikke"/>
    <s v=""/>
    <s v=""/>
    <s v=""/>
    <m/>
    <m/>
    <m/>
    <m/>
    <m/>
    <m/>
    <m/>
    <m/>
    <m/>
    <m/>
    <m/>
    <m/>
    <m/>
    <m/>
    <s v=""/>
    <m/>
    <m/>
    <m/>
    <m/>
    <m/>
    <m/>
    <m/>
    <m/>
    <m/>
    <m/>
    <m/>
    <m/>
    <m/>
    <m/>
    <s v=""/>
    <s v=""/>
    <s v=""/>
    <s v=""/>
    <s v=""/>
    <s v=""/>
    <s v=""/>
    <s v=""/>
    <s v=""/>
    <s v="Hverken enig eller uenig"/>
    <s v=""/>
    <s v="Ved ikke"/>
    <s v="Ved ikke"/>
    <s v="Ved ikke"/>
    <s v=""/>
    <s v=""/>
    <s v=""/>
    <s v=""/>
    <s v="265414"/>
    <s v="AMU JUUL"/>
    <s v="Institution uden enheder"/>
    <s v="Erhvervsskoler m.v."/>
    <s v="Selvejende, private"/>
    <s v="Roskilde Kommune"/>
    <s v="Region Sjælland"/>
    <s v="Lejf Juul"/>
    <s v="info@amujuul.dk"/>
    <n v="0"/>
    <n v="0"/>
    <n v="0"/>
    <n v="1"/>
    <n v="0"/>
  </r>
  <r>
    <x v="0"/>
    <x v="0"/>
    <x v="3"/>
    <x v="3"/>
    <x v="0"/>
    <s v="I høj grad"/>
    <s v="I høj grad"/>
    <s v="Slet ikke"/>
    <s v="Ja"/>
    <s v="Ja"/>
    <s v="Nej"/>
    <s v="Ja"/>
    <s v="Ja"/>
    <s v="Ja"/>
    <s v="Ja"/>
    <s v="Nej"/>
    <s v="Nej"/>
    <s v="Ja"/>
    <s v="Ja"/>
    <s v="Ja"/>
    <s v="Ja"/>
    <s v="Ja"/>
    <s v="Nej"/>
    <s v=""/>
    <s v="Mobning opstår på grund af usikre gruppedynamikker i klassen"/>
    <s v="Helt enig"/>
    <s v=""/>
    <s v="Ja, én gang"/>
    <s v="Ja"/>
    <s v="Nej"/>
    <s v="Ja"/>
    <s v="Ja"/>
    <s v="Nej"/>
    <s v=""/>
    <s v=""/>
    <s v=""/>
    <s v=""/>
    <s v="I nogen grad"/>
    <s v="I nogen grad"/>
    <s v="Nej"/>
    <s v="Nej"/>
    <s v="Ja"/>
    <s v="Ja"/>
    <s v="Nej"/>
    <s v="Nej"/>
    <s v="Nej"/>
    <s v="Nej"/>
    <s v=""/>
    <s v="Nej"/>
    <s v="Nej"/>
    <s v="Ja"/>
    <s v="Nej"/>
    <s v="Nej"/>
    <s v="Nej"/>
    <s v="Nej"/>
    <s v="Nej"/>
    <s v=""/>
    <s v=""/>
    <s v="Nej"/>
    <s v=""/>
    <s v=""/>
    <s v=""/>
    <m/>
    <m/>
    <m/>
    <m/>
    <m/>
    <m/>
    <m/>
    <m/>
    <m/>
    <m/>
    <m/>
    <m/>
    <m/>
    <m/>
    <s v=""/>
    <m/>
    <m/>
    <m/>
    <m/>
    <m/>
    <m/>
    <m/>
    <m/>
    <m/>
    <m/>
    <m/>
    <m/>
    <m/>
    <m/>
    <s v=""/>
    <s v=""/>
    <s v=""/>
    <s v=""/>
    <s v=""/>
    <s v=""/>
    <s v=""/>
    <s v=""/>
    <s v="Vi har en løbende involvering af eleverne i evaluering af undervisningsmiljøet._x000a__x000a_I den årlige trivselsundersøgelse behandler klasselærer med hver klasse om det sociale miljø i klassen, ETU udvalg bearbejder resultater om læringsmiljøet. Der opstilles indsatser (skriftlige) som der arbejdes med i det kommende skoleår._x000a__x000a_Vi har udvalg hvor elevrepræsentanter med til at evaluere fysiske undervisningsmiljø og deltager f.eks. i indretning i klasselokaler og fællesområder og deltager i indkøb af nye møbler, borde mm.  _x000a__x000a_Vi har ikke samlet det i en rapport, men beslutninger om indsatser beskrives i de forskelle deludvalg."/>
    <s v="Delvis enig"/>
    <s v=""/>
    <s v="Ja"/>
    <s v="Ved ikke"/>
    <s v="Ved ikke"/>
    <s v=""/>
    <s v=""/>
    <s v=""/>
    <s v="Vi bruger ikke begrebet, men arbejder med at der er elevrepræsentanter i alle skolens udvalg og italesætter vigtigheden af at eleverne bidrager til skolens undervisningsmiljø ved at sidde i disse udvalg. Elevrådet inddrages og indgår i arbejdet med at sikre et godt undervisningsmiljø."/>
    <s v="320003"/>
    <s v="Midtsjællands Gymnasium"/>
    <s v="Hovedskole (institution med enheder)"/>
    <s v="Gymnasier og HF-kurser"/>
    <s v="Selvejende, statslige"/>
    <s v="Faxe Kommune"/>
    <s v="Region Sjælland"/>
    <s v="Lene Eilertsen"/>
    <s v="kontor@msg-gym.dk"/>
    <n v="0"/>
    <n v="0"/>
    <n v="0"/>
    <n v="1"/>
    <n v="0"/>
  </r>
  <r>
    <x v="0"/>
    <x v="0"/>
    <x v="6"/>
    <x v="1"/>
    <x v="0"/>
    <s v="I nogen grad"/>
    <s v="I mindre grad"/>
    <s v="Slet ikke"/>
    <s v="Ja"/>
    <s v="Ja"/>
    <s v="Ja"/>
    <s v="Ja"/>
    <s v="Ja"/>
    <s v="Ja"/>
    <s v="Ja"/>
    <s v="Nej"/>
    <s v="Ja"/>
    <s v="Ja"/>
    <s v="Ja"/>
    <s v="Ja"/>
    <s v="Ja"/>
    <s v="Ja"/>
    <s v="Nej"/>
    <s v=""/>
    <s v="Dynamikken i klassen og elevernes personlighed har en lige stor betydning for, hvorvidt der er mobning i en klasse"/>
    <s v="Helt enig"/>
    <s v="På skolens hjemmeside findes hele antimobbestrategien, hvor både formål, værdibaseret regelsæt, definition ad mobning, forebyggelse, håndtering af mobning, handleplan, foranstaltninger der sættes i værk med det samme og beskrivelse af elementer der kan være i handleplanen, deling af krænkende materiale, sanktioner og klagemuligheder."/>
    <s v="Ja, flere gange"/>
    <m/>
    <m/>
    <m/>
    <m/>
    <m/>
    <s v="Altid"/>
    <s v="Nogle gange"/>
    <s v="Sjældent"/>
    <s v="Nogle gange"/>
    <s v="I nogen grad"/>
    <s v="I høj grad"/>
    <s v="Nej"/>
    <s v="Nej"/>
    <s v="Nej"/>
    <s v="Nej"/>
    <s v="Ja"/>
    <s v="Nej"/>
    <s v="Nej"/>
    <s v="Nej"/>
    <s v=""/>
    <s v="Nej"/>
    <s v="Nej"/>
    <s v="Nej"/>
    <s v="Nej"/>
    <s v="Ja"/>
    <s v="Nej"/>
    <s v="Nej"/>
    <s v="Nej"/>
    <s v=""/>
    <s v=""/>
    <s v="Ja"/>
    <s v="Ja"/>
    <s v="Ja"/>
    <s v="Hvert tredje år"/>
    <s v="Ja"/>
    <s v="Ja"/>
    <s v="Ja"/>
    <s v="Ja"/>
    <s v="Ja"/>
    <s v="Ja"/>
    <s v="Ja"/>
    <s v="Ja"/>
    <s v="Ja"/>
    <s v="Ja"/>
    <s v="Ja"/>
    <s v="Nej"/>
    <s v="Nej"/>
    <s v="Nej"/>
    <s v=""/>
    <s v="Nej"/>
    <s v="Nej"/>
    <s v="Ja"/>
    <s v="Ja"/>
    <s v="Ja"/>
    <s v="Ja"/>
    <s v="Ja"/>
    <s v="Nej"/>
    <s v="Ja"/>
    <s v="Ja"/>
    <s v="Ja"/>
    <s v="Ja"/>
    <s v="Nej"/>
    <s v="Nej"/>
    <s v=""/>
    <s v="Ja"/>
    <s v="Ja"/>
    <s v="Ja"/>
    <s v="Ved ikke"/>
    <s v="I mindre grad"/>
    <s v="I høj grad"/>
    <s v="I nogen grad"/>
    <s v=""/>
    <s v="Delvis enig"/>
    <s v=""/>
    <s v="Ja"/>
    <s v="Ja"/>
    <s v="Ja"/>
    <s v=""/>
    <s v=""/>
    <s v="Sjældent"/>
    <s v="Undervisningsmiljørepræsentanterne vælges ad hoc på skoleperioderne, fordi vores elever veksler rigtig meget mellem skole og praktikforløb, derfor er det svært at skabe kontinuitet i gruppen af rep."/>
    <s v="787409"/>
    <s v="Social- og Sundhedsskolen Skive-Thisted-Viborg"/>
    <s v="Hovedskole (institution med enheder)"/>
    <s v="Erhvervsskoler m.v."/>
    <s v="Selvejende, statslige"/>
    <s v="Skive Kommune"/>
    <s v="Region Midtjylland"/>
    <s v="Lene Dahlgaard, konst."/>
    <s v="skive@sosu-stv.dk"/>
    <n v="0"/>
    <n v="0"/>
    <n v="0"/>
    <n v="1"/>
    <n v="0"/>
  </r>
  <r>
    <x v="0"/>
    <x v="2"/>
    <x v="1"/>
    <x v="2"/>
    <x v="0"/>
    <s v="I nogen grad"/>
    <s v="I nogen grad"/>
    <s v="Slet ikke"/>
    <s v="Nej"/>
    <s v="Nej"/>
    <s v="Ja"/>
    <s v="Nej"/>
    <s v="Ja"/>
    <s v="Ja"/>
    <s v="Ja"/>
    <s v="Nej"/>
    <s v="Nej"/>
    <s v="Ja"/>
    <s v="Ja"/>
    <s v="Ja"/>
    <s v="Nej"/>
    <s v="Nej"/>
    <s v="Nej"/>
    <s v=""/>
    <s v="Mobning opstår i høj grad på grund af usikre gruppedynamikker, men elevernes personlighed og familieforhold spiller også en rolle"/>
    <s v="Helt enig"/>
    <s v=""/>
    <s v="Ja, flere gange"/>
    <m/>
    <m/>
    <m/>
    <m/>
    <m/>
    <s v="Nogle gange"/>
    <s v="Altid"/>
    <s v="Sjældent"/>
    <s v="Altid"/>
    <s v="I nogen grad"/>
    <s v="I nogen grad"/>
    <s v="Nej"/>
    <s v="Nej"/>
    <s v="Ja"/>
    <s v="Nej"/>
    <s v="Ja"/>
    <s v="Nej"/>
    <s v="Nej"/>
    <s v="Nej"/>
    <s v=""/>
    <s v="Nej"/>
    <s v="Nej"/>
    <s v="Ja"/>
    <s v="Ja"/>
    <s v="Ja"/>
    <s v="Nej"/>
    <s v="Nej"/>
    <s v="Nej"/>
    <s v=""/>
    <s v=""/>
    <s v="Ja"/>
    <s v="Ja"/>
    <s v="Ja"/>
    <s v="Hvert år"/>
    <s v="Nej"/>
    <s v="Ja"/>
    <s v="Ja"/>
    <s v="Ja"/>
    <s v="Ja"/>
    <s v="Ja"/>
    <s v="Ja"/>
    <s v="Nej"/>
    <s v="Ja"/>
    <s v="Nej"/>
    <s v="Nej"/>
    <s v="Ja"/>
    <s v="Nej"/>
    <s v="Nej"/>
    <s v=""/>
    <s v="Ja"/>
    <s v="Ja"/>
    <s v="Ja"/>
    <s v="Ja"/>
    <s v="Ja"/>
    <s v="Ja"/>
    <s v="Ja"/>
    <s v="Nej"/>
    <s v="Ja"/>
    <s v="Ja"/>
    <s v="Nej"/>
    <s v="Nej"/>
    <s v="Nej"/>
    <s v="Nej"/>
    <s v=""/>
    <s v="Ja"/>
    <s v="Ja"/>
    <s v="Ja"/>
    <s v="Ja"/>
    <s v="I nogen grad"/>
    <s v="I høj grad"/>
    <s v="I nogen grad"/>
    <s v=""/>
    <s v="Helt enig"/>
    <s v=""/>
    <s v="Nej"/>
    <s v=""/>
    <s v="Nej"/>
    <s v="Opgaven, som undervisningsmiljørepræsentanterne varetager, er placeret ved elevrådene"/>
    <s v=""/>
    <s v=""/>
    <s v=""/>
    <s v="561415"/>
    <s v="Social- og Sundhedsskolen Esbjerg"/>
    <s v="Institution uden enheder"/>
    <s v="Erhvervsskoler m.v."/>
    <s v="Selvejende, statslige"/>
    <s v="Esbjerg Kommune"/>
    <s v="Region Syddanmark"/>
    <s v="Lisbeth Nørgaard"/>
    <s v="post@sosuesbjerg.dk"/>
    <n v="0"/>
    <n v="0"/>
    <n v="0"/>
    <n v="1"/>
    <n v="0"/>
  </r>
  <r>
    <x v="0"/>
    <x v="0"/>
    <x v="7"/>
    <x v="2"/>
    <x v="0"/>
    <s v="I høj grad"/>
    <s v="I høj grad"/>
    <s v="Slet ikke"/>
    <s v="Ja"/>
    <s v="Ja"/>
    <s v="Nej"/>
    <s v="Nej"/>
    <s v="Ja"/>
    <s v="Ja"/>
    <s v="Ja"/>
    <s v="Nej"/>
    <s v="Ja"/>
    <s v="Nej"/>
    <s v="Ja"/>
    <s v="Nej"/>
    <s v="Nej"/>
    <s v="Nej"/>
    <s v="Nej"/>
    <s v=""/>
    <s v="Mobning opstår på grund af usikre gruppedynamikker i klassen"/>
    <s v="Helt enig"/>
    <s v=""/>
    <s v="Ja, flere gange"/>
    <m/>
    <m/>
    <m/>
    <m/>
    <m/>
    <s v="Nogle gange"/>
    <s v="Nogle gange"/>
    <s v="Nogle gange"/>
    <s v="Nogle gange"/>
    <s v="I nogen grad"/>
    <s v="I nogen grad"/>
    <s v="Nej"/>
    <s v="Ja"/>
    <s v="Nej"/>
    <s v="Ja"/>
    <s v="Nej"/>
    <s v="Ja"/>
    <s v="Nej"/>
    <s v="Nej"/>
    <s v=""/>
    <s v="Nej"/>
    <s v="Nej"/>
    <s v="Nej"/>
    <s v="Nej"/>
    <s v="Ja"/>
    <s v="Nej"/>
    <s v="Ja"/>
    <s v="Nej"/>
    <s v="Underviserne har behov for grundlæggende viden om hvilke krav der er til dokumentation, hvis en konflikt/moppesituation udvikler sig så langt, at det er nødvendigt at sanktionere eleven ift. skolens ordensreglement"/>
    <s v=""/>
    <s v="Ja"/>
    <s v="Nej"/>
    <s v="Nej"/>
    <s v="Hvert tredje år"/>
    <s v="Ja"/>
    <s v="Ja"/>
    <s v="Nej"/>
    <s v="Nej"/>
    <s v="Ja"/>
    <s v="Ja"/>
    <s v="Ja"/>
    <s v="Ja"/>
    <s v="Nej"/>
    <s v="Nej"/>
    <s v="Nej"/>
    <s v="Nej"/>
    <s v="Nej"/>
    <s v="Nej"/>
    <s v=""/>
    <s v="Nej"/>
    <s v="Nej"/>
    <s v="Nej"/>
    <s v="Ja"/>
    <s v="Nej"/>
    <s v="Ja"/>
    <s v="Ja"/>
    <s v="Nej"/>
    <s v="Ja"/>
    <s v="Nej"/>
    <s v="Nej"/>
    <s v="Nej"/>
    <s v="Nej"/>
    <s v="Nej"/>
    <s v=""/>
    <s v="Ved ikke"/>
    <s v="Ved ikke"/>
    <s v="Ved ikke"/>
    <s v=""/>
    <s v="I nogen grad"/>
    <s v="I høj grad"/>
    <s v="I nogen grad"/>
    <s v=""/>
    <s v="Delvis uenig"/>
    <s v="Der er på en række områder for stort overlap mellem elevtilfredshedsundersøgelse og undervisningsmiljøvurderingen."/>
    <s v="Nej"/>
    <s v=""/>
    <s v="Nej"/>
    <s v="Andet, skriv gerne her"/>
    <s v="Ledelsen har ikke været bevidst om at elevernes ret til at vælge undervisningsmiljørepræsentanter, hvilket vi hurtigst muligt vil sørge for at formidle til vores elevråd"/>
    <s v=""/>
    <s v=""/>
    <s v="851452"/>
    <s v="SOSU Nord"/>
    <s v="Hovedskole (institution med enheder)"/>
    <s v="Erhvervsskoler m.v."/>
    <s v="Selvejende, statslige"/>
    <s v="Aalborg Kommune"/>
    <s v="Region Nordjylland"/>
    <s v="Lene Kvist"/>
    <s v="SOSUnord@SOSUnord.dk"/>
    <n v="0"/>
    <n v="0"/>
    <n v="0"/>
    <n v="1"/>
    <n v="0"/>
  </r>
  <r>
    <x v="0"/>
    <x v="0"/>
    <x v="1"/>
    <x v="0"/>
    <x v="0"/>
    <s v="I høj grad"/>
    <s v="I nogen grad"/>
    <s v="Slet ikke"/>
    <s v="Ja"/>
    <s v="Nej"/>
    <s v="Nej"/>
    <s v="Nej"/>
    <s v="Nej"/>
    <s v="Ja"/>
    <s v="Ja"/>
    <s v="Nej"/>
    <s v="Ja"/>
    <s v="Ja"/>
    <s v="Nej"/>
    <s v="Ja"/>
    <s v="Nej"/>
    <s v="Nej"/>
    <s v="Nej"/>
    <s v=""/>
    <s v="Mobning opstår på grund af usikre gruppedynamikker i klassen"/>
    <s v="Delvis enig"/>
    <s v=""/>
    <s v="Ja, flere gange"/>
    <m/>
    <m/>
    <m/>
    <m/>
    <m/>
    <s v="Nogle gange"/>
    <s v="Altid"/>
    <s v="Ved ikke"/>
    <s v="Altid"/>
    <s v="I høj grad"/>
    <s v="I høj grad"/>
    <s v="Nej"/>
    <s v="Nej"/>
    <s v="Nej"/>
    <s v="Nej"/>
    <s v="Ja"/>
    <s v="Nej"/>
    <s v="Nej"/>
    <s v="Nej"/>
    <s v=""/>
    <s v="Nej"/>
    <s v="Nej"/>
    <s v="Nej"/>
    <s v="Nej"/>
    <s v="Ja"/>
    <s v="Nej"/>
    <s v="Nej"/>
    <s v="Nej"/>
    <s v=""/>
    <s v=""/>
    <s v="Ja"/>
    <s v="Ja"/>
    <s v="Nej"/>
    <s v="Hvert tredje år"/>
    <s v="Ja"/>
    <s v="Ja"/>
    <s v="Ja"/>
    <s v="Ja"/>
    <s v="Ja"/>
    <s v="Ja"/>
    <s v="Ja"/>
    <s v="Ja"/>
    <s v="Ja"/>
    <s v="Ja"/>
    <s v="Ja"/>
    <s v="Nej"/>
    <s v="Nej"/>
    <s v="Nej"/>
    <s v=""/>
    <s v="Ja"/>
    <s v="Ja"/>
    <s v="Ja"/>
    <s v="Ja"/>
    <s v="Ja"/>
    <s v="Ja"/>
    <s v="Ja"/>
    <s v="Nej"/>
    <s v="Ja"/>
    <s v="Nej"/>
    <s v="Nej"/>
    <s v="Nej"/>
    <s v="Nej"/>
    <s v="Nej"/>
    <s v=""/>
    <s v="Ja"/>
    <s v="Ja"/>
    <s v="Ved ikke"/>
    <s v=""/>
    <s v="Slet ikke"/>
    <s v="Slet ikke"/>
    <s v="I mindre grad"/>
    <s v=""/>
    <s v="Helt enig"/>
    <s v=""/>
    <s v="Ved ikke"/>
    <s v="Ved ikke"/>
    <s v="Nej"/>
    <s v="Opgaven, som undervisningsmiljørepræsentanterne varetager, er placeret ved elevrådene"/>
    <s v=""/>
    <s v=""/>
    <s v=""/>
    <s v="565301"/>
    <s v="Grindsted Landbrugsskole"/>
    <s v="Institution uden enheder"/>
    <s v="Erhvervsskoler m.v."/>
    <s v="Selvejende, statslige"/>
    <s v="Billund Kommune"/>
    <s v="Region Syddanmark"/>
    <s v="Lene Søholt Jacobsen"/>
    <s v="grindls@grindls.dk"/>
    <n v="0"/>
    <n v="0"/>
    <n v="0"/>
    <n v="1"/>
    <n v="0"/>
  </r>
  <r>
    <x v="0"/>
    <x v="0"/>
    <x v="7"/>
    <x v="4"/>
    <x v="1"/>
    <s v="Ved ikke"/>
    <s v="Ved ikke"/>
    <s v="Ved ikke"/>
    <s v="Ja"/>
    <s v="Ja"/>
    <s v="Ja"/>
    <s v="Ja"/>
    <s v="Ja"/>
    <s v="Ja"/>
    <s v="Ja"/>
    <s v="Nej"/>
    <s v="Nej"/>
    <s v="Ja"/>
    <s v="Nej"/>
    <s v="Ja"/>
    <s v="Ja"/>
    <s v="Ja"/>
    <s v="Nej"/>
    <s v=""/>
    <s v="Mobning opstår i høj grad på grund af usikre gruppedynamikker, men elevernes personlighed og familieforhold spiller også en rolle"/>
    <s v="Hverken enig eller uenig"/>
    <s v=""/>
    <s v="Ja, én gang"/>
    <s v="Ja"/>
    <s v="Ja"/>
    <s v="Ja"/>
    <s v="Ja"/>
    <s v="Nej"/>
    <s v=""/>
    <s v=""/>
    <s v=""/>
    <s v=""/>
    <s v="I mindre grad"/>
    <s v="I nogen grad"/>
    <s v="Nej"/>
    <s v="Nej"/>
    <s v="Ja"/>
    <s v="Ja"/>
    <s v="Ja"/>
    <s v="Nej"/>
    <s v="Nej"/>
    <s v="Nej"/>
    <s v=""/>
    <s v="Nej"/>
    <s v="Nej"/>
    <s v="Ja"/>
    <s v="Nej"/>
    <s v="Nej"/>
    <s v="Nej"/>
    <s v="Nej"/>
    <s v="Nej"/>
    <s v=""/>
    <s v=""/>
    <s v="Ja"/>
    <s v="Ja"/>
    <s v="Nej"/>
    <s v="Hvert tredje år"/>
    <s v="Ja"/>
    <s v="Ja"/>
    <s v="Ja"/>
    <s v="Ja"/>
    <s v="Ja"/>
    <s v="Ja"/>
    <s v="Ja"/>
    <s v="Nej"/>
    <s v="Ja"/>
    <s v="Ja"/>
    <s v="Ja"/>
    <s v="Ja"/>
    <s v="Nej"/>
    <s v="Nej"/>
    <s v=""/>
    <s v="Nej"/>
    <s v="Ja"/>
    <s v="Nej"/>
    <s v="Ja"/>
    <s v="Nej"/>
    <s v="Ja"/>
    <s v="Ja"/>
    <s v="Nej"/>
    <s v="Ja"/>
    <s v="Nej"/>
    <s v="Nej"/>
    <s v="Nej"/>
    <s v="Nej"/>
    <s v="Nej"/>
    <s v=""/>
    <s v="Ved ikke"/>
    <s v="Ved ikke"/>
    <s v="Ja"/>
    <s v="Ved ikke"/>
    <s v="Slet ikke"/>
    <s v="I høj grad"/>
    <s v="I høj grad"/>
    <s v=""/>
    <s v="Delvis enig"/>
    <s v=""/>
    <s v="Ja"/>
    <s v="Ved ikke"/>
    <s v="Nej"/>
    <s v="Opgaven, som undervisningsmiljørepræsentanterne varetager, er placeret ved elevrådene"/>
    <s v=""/>
    <s v=""/>
    <s v=""/>
    <s v="319008"/>
    <s v="Høng Gymnasium og HF"/>
    <s v="Institution uden enheder"/>
    <s v="Gymnasier og HF-kurser"/>
    <s v="Selvejende, statslige"/>
    <s v="Kalundborg Kommune"/>
    <s v="Region Sjælland"/>
    <s v="Lise Houkjær"/>
    <s v="hoeng.gymnasium@hoeng-gymhf.dk"/>
    <n v="0"/>
    <n v="0"/>
    <n v="0"/>
    <n v="1"/>
    <n v="0"/>
  </r>
  <r>
    <x v="0"/>
    <x v="0"/>
    <x v="3"/>
    <x v="1"/>
    <x v="0"/>
    <s v="I mindre grad"/>
    <s v="I mindre grad"/>
    <s v="Slet ikke"/>
    <s v="Ja"/>
    <s v="Ja"/>
    <s v="Ja"/>
    <s v="Ja"/>
    <s v="Nej"/>
    <s v="Ja"/>
    <s v="Ja"/>
    <s v="Nej"/>
    <s v="Ja"/>
    <s v="Ja"/>
    <s v="Ja"/>
    <s v="Ja"/>
    <s v="Nej"/>
    <s v="Ja"/>
    <s v="Nej"/>
    <s v=""/>
    <s v="Mobning opstår på grund af usikre gruppedynamikker i klassen"/>
    <s v="Helt enig"/>
    <s v=""/>
    <s v="Ja, flere gange"/>
    <m/>
    <m/>
    <m/>
    <m/>
    <m/>
    <s v="Altid"/>
    <s v="Ved ikke"/>
    <s v="Ved ikke"/>
    <s v="Altid"/>
    <s v="I nogen grad"/>
    <s v="I høj grad"/>
    <s v="Nej"/>
    <s v="Nej"/>
    <s v="Ja"/>
    <s v="Ja"/>
    <s v="Ja"/>
    <s v="Nej"/>
    <s v="Nej"/>
    <s v="Nej"/>
    <s v=""/>
    <s v="Nej"/>
    <s v="Nej"/>
    <s v="Nej"/>
    <s v="Ja"/>
    <s v="Ja"/>
    <s v="Nej"/>
    <s v="Nej"/>
    <s v="Nej"/>
    <s v=""/>
    <s v=""/>
    <s v="Ja"/>
    <s v="Ja"/>
    <s v="Nej"/>
    <s v="Hvert tredje år"/>
    <s v="Ja"/>
    <s v="Ja"/>
    <s v="Ja"/>
    <s v="Ja"/>
    <s v="Ja"/>
    <s v="Ja"/>
    <s v="Ja"/>
    <s v="Nej"/>
    <s v="Nej"/>
    <s v="Nej"/>
    <s v="Nej"/>
    <s v="Ja"/>
    <s v="Nej"/>
    <s v="Nej"/>
    <s v=""/>
    <s v="Ja"/>
    <s v="Ja"/>
    <s v="Ja"/>
    <s v="Ja"/>
    <s v="Ja"/>
    <s v="Ja"/>
    <s v="Ja"/>
    <s v="Ja"/>
    <s v="Ja"/>
    <s v="Ja"/>
    <s v="Nej"/>
    <s v="Nej"/>
    <s v="Ja"/>
    <s v="Nej"/>
    <s v="Ovenstående er kortlagt via den centrale elevtrivselsundersøgelse"/>
    <s v="Ja"/>
    <s v="Ja"/>
    <s v="Ja"/>
    <s v="Ja"/>
    <s v="I nogen grad"/>
    <s v="I høj grad"/>
    <s v="I nogen grad"/>
    <s v=""/>
    <s v="Helt enig"/>
    <s v=""/>
    <s v="Nej"/>
    <s v=""/>
    <s v="Nej"/>
    <s v="Opgaven, som undervisningsmiljørepræsentanterne varetager, er placeret ved elevrådene"/>
    <s v=""/>
    <s v=""/>
    <s v=""/>
    <s v="731022"/>
    <s v="Randers Statsskole"/>
    <s v="Institution uden enheder"/>
    <s v="Gymnasier og HF-kurser"/>
    <s v="Selvejende, statslige"/>
    <s v="Randers Kommune"/>
    <s v="Region Midtjylland"/>
    <s v="Lone Andersen"/>
    <s v="adm@rs-gym.dk"/>
    <n v="0"/>
    <n v="0"/>
    <n v="0"/>
    <n v="1"/>
    <n v="0"/>
  </r>
  <r>
    <x v="0"/>
    <x v="0"/>
    <x v="3"/>
    <x v="1"/>
    <x v="0"/>
    <s v="I høj grad"/>
    <s v="I høj grad"/>
    <s v="Slet ikke"/>
    <s v="Ja"/>
    <s v="Ja"/>
    <s v="Nej"/>
    <s v="Ja"/>
    <s v="Nej"/>
    <s v="Ja"/>
    <s v="Ja"/>
    <s v="Nej"/>
    <s v="Nej"/>
    <s v="Ja"/>
    <s v="Ja"/>
    <s v="Ja"/>
    <s v="Nej"/>
    <s v="Ja"/>
    <s v="Nej"/>
    <s v=""/>
    <s v="Mobning opstår på grund af usikre gruppedynamikker i klassen"/>
    <s v="Hverken enig eller uenig"/>
    <s v=""/>
    <s v="Ja, én gang"/>
    <s v="Ja"/>
    <s v="Ja"/>
    <s v="Ja"/>
    <s v="Ja"/>
    <s v="Nej"/>
    <s v=""/>
    <s v=""/>
    <s v=""/>
    <s v=""/>
    <s v="I høj grad"/>
    <s v="I nogen grad"/>
    <s v="Nej"/>
    <s v="Nej"/>
    <s v="Ja"/>
    <s v="Nej"/>
    <s v="Nej"/>
    <s v="Nej"/>
    <s v="Nej"/>
    <s v="Ja"/>
    <s v=""/>
    <s v="Nej"/>
    <s v="Nej"/>
    <s v="Ja"/>
    <s v="Nej"/>
    <s v="Nej"/>
    <s v="Nej"/>
    <s v="Nej"/>
    <s v="Ja"/>
    <s v=""/>
    <s v=""/>
    <s v="Ja"/>
    <s v="Nej"/>
    <s v="Ja"/>
    <s v="Hvert tredje år"/>
    <s v="Ja"/>
    <s v="Ja"/>
    <s v="Ja"/>
    <s v="Ja"/>
    <s v="Ja"/>
    <s v="Ja"/>
    <s v="Ja"/>
    <s v="Ja"/>
    <s v="Nej"/>
    <s v="Nej"/>
    <s v="Nej"/>
    <s v="Ja"/>
    <s v="Nej"/>
    <s v="Ja"/>
    <s v=""/>
    <s v="Ja"/>
    <s v="Ja"/>
    <s v="Ja"/>
    <s v="Ja"/>
    <s v="Ja"/>
    <s v="Ja"/>
    <s v="Ja"/>
    <s v="Ja"/>
    <s v="Ja"/>
    <s v="Nej"/>
    <s v="Nej"/>
    <s v="Nej"/>
    <s v="Nej"/>
    <s v="Ja"/>
    <s v=""/>
    <s v=""/>
    <s v=""/>
    <s v="Ja"/>
    <s v="Nej"/>
    <s v="Slet ikke"/>
    <s v="Slet ikke"/>
    <s v="I nogen grad"/>
    <s v=""/>
    <s v="Delvis enig"/>
    <s v=""/>
    <s v="Nej"/>
    <s v=""/>
    <s v="Nej"/>
    <s v="Opgaven, som undervisningsmiljørepræsentanterne varetager, er placeret ved elevrådene"/>
    <s v=""/>
    <s v=""/>
    <s v=""/>
    <s v="461050"/>
    <s v="Odense Katedralskole"/>
    <s v="Institution uden enheder"/>
    <s v="Gymnasier og HF-kurser"/>
    <s v="Selvejende, statslige"/>
    <s v="Odense Kommune"/>
    <s v="Region Syddanmark"/>
    <s v="Lone Bjørndal Thomsen"/>
    <s v="post@odensekatedralskole.dk"/>
    <n v="0"/>
    <n v="0"/>
    <n v="0"/>
    <n v="1"/>
    <n v="0"/>
  </r>
  <r>
    <x v="0"/>
    <x v="0"/>
    <x v="6"/>
    <x v="3"/>
    <x v="0"/>
    <s v="I høj grad"/>
    <s v="I høj grad"/>
    <s v="Slet ikke"/>
    <s v="Ja"/>
    <s v="Ja"/>
    <s v="Nej"/>
    <s v="Ja"/>
    <s v="Ja"/>
    <s v="Ja"/>
    <s v="Ja"/>
    <s v="Nej"/>
    <s v="Nej"/>
    <s v="Ja"/>
    <s v="Ja"/>
    <s v="Ja"/>
    <s v="Ja"/>
    <s v="Ja"/>
    <s v="Nej"/>
    <s v=""/>
    <s v="Mobning opstår i høj grad på grund af usikre gruppedynamikker, men elevernes personlighed og familieforhold spiller også en rolle"/>
    <s v="Hverken enig eller uenig"/>
    <s v=""/>
    <s v="Nej, aldrig"/>
    <m/>
    <m/>
    <m/>
    <m/>
    <m/>
    <s v=""/>
    <s v=""/>
    <s v=""/>
    <s v=""/>
    <s v="I høj grad"/>
    <s v="I høj grad"/>
    <s v="Nej"/>
    <s v="Nej"/>
    <s v="Nej"/>
    <s v="Nej"/>
    <s v="Nej"/>
    <s v="Nej"/>
    <s v="Nej"/>
    <s v="Ja"/>
    <s v=""/>
    <s v="Nej"/>
    <s v="Nej"/>
    <s v="Nej"/>
    <s v="Nej"/>
    <s v="Nej"/>
    <s v="Nej"/>
    <s v="Nej"/>
    <s v="Ja"/>
    <s v=""/>
    <s v=""/>
    <s v="Ja"/>
    <s v="Nej"/>
    <s v="Nej"/>
    <s v="Hvert tredje år"/>
    <s v="Ja"/>
    <s v="Ja"/>
    <s v="Ja"/>
    <s v="Ja"/>
    <s v="Ja"/>
    <s v="Ja"/>
    <s v="Ja"/>
    <s v="Nej"/>
    <s v="Nej"/>
    <s v="Nej"/>
    <s v="Nej"/>
    <s v="Ja"/>
    <s v="Nej"/>
    <s v="Nej"/>
    <s v=""/>
    <s v="Nej"/>
    <s v="Ja"/>
    <s v="Ja"/>
    <s v="Ja"/>
    <s v="Ja"/>
    <s v="Nej"/>
    <s v="Ja"/>
    <s v="Nej"/>
    <s v="Ja"/>
    <s v="Ja"/>
    <s v="Nej"/>
    <s v="Nej"/>
    <s v="Nej"/>
    <s v="Nej"/>
    <s v=""/>
    <s v="Ja"/>
    <s v="Ja"/>
    <s v="Ja"/>
    <s v="Ja"/>
    <s v="Slet ikke"/>
    <s v="I mindre grad"/>
    <s v="I høj grad"/>
    <s v=""/>
    <s v="Hverken enig eller uenig"/>
    <s v=""/>
    <s v="Nej"/>
    <s v=""/>
    <s v="Nej"/>
    <s v="Opgaven, som undervisningsmiljørepræsentanterne varetager, er placeret ved elevrådene"/>
    <s v=""/>
    <s v=""/>
    <s v=""/>
    <s v="791017"/>
    <s v="Viborg Gymnasium"/>
    <s v="Hovedskole (institution med enheder)"/>
    <s v="Gymnasier og HF-kurser"/>
    <s v="Selvejende, statslige"/>
    <s v="Viborg Kommune"/>
    <s v="Region Midtjylland"/>
    <s v="Lise Nygaard Markussen, konst."/>
    <s v="vghf@vghf.dk"/>
    <n v="0"/>
    <n v="0"/>
    <n v="0"/>
    <n v="1"/>
    <n v="0"/>
  </r>
  <r>
    <x v="0"/>
    <x v="0"/>
    <x v="2"/>
    <x v="1"/>
    <x v="0"/>
    <s v="I høj grad"/>
    <s v="I høj grad"/>
    <s v="Slet ikke"/>
    <s v="Ja"/>
    <s v="Ja"/>
    <s v="Nej"/>
    <s v="Ja"/>
    <s v="Ja"/>
    <s v="Ja"/>
    <s v="Ja"/>
    <s v="Nej"/>
    <s v="Ja"/>
    <s v="Ja"/>
    <s v="Nej"/>
    <s v="Ja"/>
    <s v="Nej"/>
    <s v="Ja"/>
    <s v="Nej"/>
    <s v=""/>
    <s v="Ved ikke"/>
    <s v="Helt enig"/>
    <s v=""/>
    <s v="Nej, aldrig"/>
    <m/>
    <m/>
    <m/>
    <m/>
    <m/>
    <s v=""/>
    <s v=""/>
    <s v=""/>
    <s v=""/>
    <s v="I høj grad"/>
    <s v="I høj grad"/>
    <s v="Nej"/>
    <s v="Nej"/>
    <s v="Nej"/>
    <s v="Nej"/>
    <s v="Nej"/>
    <s v="Nej"/>
    <s v="Nej"/>
    <s v="Ja"/>
    <s v=""/>
    <s v="Nej"/>
    <s v="Nej"/>
    <s v="Nej"/>
    <s v="Nej"/>
    <s v="Nej"/>
    <s v="Nej"/>
    <s v="Nej"/>
    <s v="Ja"/>
    <s v=""/>
    <s v=""/>
    <s v="Ja"/>
    <s v="Ja"/>
    <s v="Ja"/>
    <s v="Hvert tredje år"/>
    <s v="Ja"/>
    <s v="Ja"/>
    <s v="Ja"/>
    <s v="Ja"/>
    <s v="Ja"/>
    <s v="Ja"/>
    <s v="Ja"/>
    <s v="Ja"/>
    <s v="Nej"/>
    <s v="Nej"/>
    <s v="Nej"/>
    <s v="Ja"/>
    <s v="Nej"/>
    <s v="Nej"/>
    <s v=""/>
    <s v="Ja"/>
    <s v="Ja"/>
    <s v="Ja"/>
    <s v="Ja"/>
    <s v="Ja"/>
    <s v="Ja"/>
    <s v="Ja"/>
    <s v="Ja"/>
    <s v="Ja"/>
    <s v="Ja"/>
    <s v="Ja"/>
    <s v="Ja"/>
    <s v="Ja"/>
    <s v="Nej"/>
    <s v="Vi gennemfører den obligatoriske undersøgelse"/>
    <s v="Ja"/>
    <s v="Ja"/>
    <s v="Ja"/>
    <s v="Ja"/>
    <s v="I høj grad"/>
    <s v="I nogen grad"/>
    <s v="I høj grad"/>
    <s v=""/>
    <s v="Helt enig"/>
    <s v=""/>
    <s v="Ja"/>
    <s v="Ja"/>
    <s v="Ja"/>
    <s v=""/>
    <s v=""/>
    <s v="Altid"/>
    <s v=""/>
    <s v="751071"/>
    <s v="Aarhus Katedralskole"/>
    <s v="Institution uden enheder"/>
    <s v="Gymnasier og HF-kurser"/>
    <s v="Selvejende, statslige"/>
    <s v="Aarhus Kommune"/>
    <s v="Region Midtjylland"/>
    <s v="Lone Eibye Mikkelsen"/>
    <s v="akat@akat.dk"/>
    <n v="0"/>
    <n v="0"/>
    <n v="0"/>
    <n v="1"/>
    <n v="0"/>
  </r>
  <r>
    <x v="0"/>
    <x v="0"/>
    <x v="3"/>
    <x v="1"/>
    <x v="0"/>
    <s v="I høj grad"/>
    <s v="I nogen grad"/>
    <s v="Slet ikke"/>
    <s v="Ja"/>
    <s v="Ja"/>
    <s v="Nej"/>
    <s v="Ja"/>
    <s v="Nej"/>
    <s v="Ja"/>
    <s v="Ja"/>
    <s v="Ja"/>
    <s v="Nej"/>
    <s v="Ja"/>
    <s v="Ja"/>
    <s v="Ja"/>
    <s v="Ja"/>
    <s v="Ja"/>
    <s v="Nej"/>
    <s v=""/>
    <s v="Ved ikke"/>
    <s v="Delvis enig"/>
    <s v=""/>
    <s v="Ja, én gang"/>
    <s v="Ja"/>
    <s v="Ja"/>
    <s v="Ja"/>
    <s v="Ja"/>
    <s v="Nej"/>
    <s v=""/>
    <s v=""/>
    <s v=""/>
    <s v=""/>
    <s v="I høj grad"/>
    <s v="I nogen grad"/>
    <s v="Ja"/>
    <s v="Ja"/>
    <s v="Ja"/>
    <s v="Ja"/>
    <s v="Ja"/>
    <s v="Nej"/>
    <s v="Nej"/>
    <s v="Nej"/>
    <s v=""/>
    <s v="Ja"/>
    <s v="Ja"/>
    <s v="Ja"/>
    <s v="Ja"/>
    <s v="Ja"/>
    <s v="Ja"/>
    <s v="Nej"/>
    <s v="Nej"/>
    <s v=""/>
    <s v="Vi ved en del og arbejder med det - men derfor kan vi godt blive klogere. Derfor har vi markeret, at vi gerne vil vide mere:)"/>
    <s v="Ja"/>
    <s v="Ja"/>
    <s v="Nej"/>
    <s v="Hvert tredje år"/>
    <s v="Ja"/>
    <s v="Ja"/>
    <s v="Nej"/>
    <s v="Ja"/>
    <s v="Ja"/>
    <s v="Ja"/>
    <s v="Ja"/>
    <s v="Nej"/>
    <s v="Ja"/>
    <s v="Nej"/>
    <s v="Nej"/>
    <s v="Ja"/>
    <s v="Nej"/>
    <s v="Nej"/>
    <s v=""/>
    <s v="Ja"/>
    <s v="Ja"/>
    <s v="Ja"/>
    <s v="Ja"/>
    <s v="Ja"/>
    <s v="Ja"/>
    <s v="Ja"/>
    <s v="Ja"/>
    <s v="Ja"/>
    <s v="Ja"/>
    <s v="Nej"/>
    <s v="Nej"/>
    <s v="Nej"/>
    <s v="Nej"/>
    <s v=""/>
    <s v="Ja"/>
    <s v="Ja"/>
    <s v="Ja"/>
    <s v="Ja"/>
    <s v="Slet ikke"/>
    <s v="Slet ikke"/>
    <s v="I nogen grad"/>
    <s v=""/>
    <s v="Delvis enig"/>
    <s v=""/>
    <s v="Ja"/>
    <s v="Ja"/>
    <s v="Ja"/>
    <s v=""/>
    <s v=""/>
    <s v="Nogle gange"/>
    <s v=""/>
    <s v="545008"/>
    <s v="Aabenraa Statsskole"/>
    <s v="Institution uden enheder"/>
    <s v="Gymnasier og HF-kurser"/>
    <s v="Selvejende, statslige"/>
    <s v="Aabenraa Kommune"/>
    <s v="Region Syddanmark"/>
    <s v="Lone Lundorff Mailandt-Poulsen"/>
    <s v="Aabenraa@Statsskole.dk"/>
    <n v="0"/>
    <n v="0"/>
    <n v="0"/>
    <n v="1"/>
    <n v="0"/>
  </r>
  <r>
    <x v="0"/>
    <x v="0"/>
    <x v="6"/>
    <x v="0"/>
    <x v="0"/>
    <s v="I mindre grad"/>
    <s v="I mindre grad"/>
    <s v="Slet ikke"/>
    <s v="Nej"/>
    <s v="Ja"/>
    <s v="Nej"/>
    <s v="Nej"/>
    <s v="Nej"/>
    <s v="Nej"/>
    <s v="Ja"/>
    <s v="Nej"/>
    <s v="Ved ikke"/>
    <s v="Nej"/>
    <s v="Nej"/>
    <s v="Nej"/>
    <s v="Nej"/>
    <s v="Nej"/>
    <s v="Ja"/>
    <s v=""/>
    <s v="Mobning opstår i høj grad på grund af usikre gruppedynamikker, men elevernes personlighed og familieforhold spiller også en rolle"/>
    <s v="Hverken enig eller uenig"/>
    <s v=""/>
    <s v="Nej, aldrig"/>
    <m/>
    <m/>
    <m/>
    <m/>
    <m/>
    <s v=""/>
    <s v=""/>
    <s v=""/>
    <s v=""/>
    <s v="I nogen grad"/>
    <s v="I nogen grad"/>
    <s v="Nej"/>
    <s v="Nej"/>
    <s v="Nej"/>
    <s v="Ja"/>
    <s v="Ja"/>
    <s v="Nej"/>
    <s v="Nej"/>
    <s v="Nej"/>
    <s v=""/>
    <s v="Nej"/>
    <s v="Nej"/>
    <s v="Nej"/>
    <s v="Nej"/>
    <s v="Ja"/>
    <s v="Nej"/>
    <s v="Nej"/>
    <s v="Nej"/>
    <s v=""/>
    <s v=""/>
    <s v="Ja"/>
    <s v="Ja"/>
    <s v="Nej"/>
    <s v="Hvert tredje år"/>
    <s v="Nej"/>
    <s v="Ja"/>
    <s v="Ja"/>
    <s v="Ja"/>
    <s v="Ja"/>
    <s v="Ja"/>
    <s v="Ja"/>
    <s v="Nej"/>
    <s v="Nej"/>
    <s v="Nej"/>
    <s v="Nej"/>
    <s v="Ja"/>
    <s v="Nej"/>
    <s v="Nej"/>
    <s v=""/>
    <s v="Ja"/>
    <s v="Ja"/>
    <s v="Ja"/>
    <s v="Ja"/>
    <s v="Ja"/>
    <s v="Ja"/>
    <s v="Ja"/>
    <s v="Ja"/>
    <s v="Ja"/>
    <s v="Nej"/>
    <s v="Nej"/>
    <s v="Nej"/>
    <s v="Nej"/>
    <s v="Nej"/>
    <s v=""/>
    <s v="Ja"/>
    <s v="Ja"/>
    <s v="Ja"/>
    <s v="Ved ikke"/>
    <s v="Slet ikke"/>
    <s v="I nogen grad"/>
    <s v="I nogen grad"/>
    <s v=""/>
    <s v="Delvis enig"/>
    <s v=""/>
    <s v="Nej"/>
    <s v=""/>
    <s v="Nej"/>
    <s v="Andet, skriv gerne her"/>
    <s v=".."/>
    <s v=""/>
    <s v=""/>
    <s v="205007"/>
    <s v="Birkerød Gymnasium HF IB &amp; Kostskole"/>
    <s v="Institution uden enheder"/>
    <s v="Gymnasier og HF-kurser"/>
    <s v="Selvejende, statslige"/>
    <s v="Rudersdal Kommune"/>
    <s v="Region Hovedstaden"/>
    <s v="Lone Häckert, konst."/>
    <s v="mail@birke-gym.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333013"/>
    <s v="Slagelse Gymnasium"/>
    <s v="Institution uden enheder"/>
    <s v="Gymnasier og HF-kurser"/>
    <s v="Selvejende, statslige"/>
    <s v="Slagelse Kommune"/>
    <s v="Region Sjælland"/>
    <s v="Lotte Büchert"/>
    <s v="info@slagelse-gym.dk"/>
    <n v="0"/>
    <n v="1"/>
    <n v="0"/>
    <n v="0"/>
    <n v="0"/>
  </r>
  <r>
    <x v="0"/>
    <x v="0"/>
    <x v="7"/>
    <x v="0"/>
    <x v="0"/>
    <s v="I høj grad"/>
    <s v="Slet ikke"/>
    <s v="Slet ikke"/>
    <s v="Ja"/>
    <s v="Nej"/>
    <s v="Nej"/>
    <s v="Ja"/>
    <s v="Nej"/>
    <s v="Ja"/>
    <s v="Ja"/>
    <s v="Nej"/>
    <s v="Ja"/>
    <s v="Nej"/>
    <s v="Nej"/>
    <s v="Nej"/>
    <s v="Nej"/>
    <s v="Nej"/>
    <s v="Ja"/>
    <s v=""/>
    <s v="Ved ikke"/>
    <s v="Helt enig"/>
    <s v=""/>
    <s v="Nej, aldrig"/>
    <m/>
    <m/>
    <m/>
    <m/>
    <m/>
    <s v=""/>
    <s v=""/>
    <s v=""/>
    <s v=""/>
    <s v="I høj grad"/>
    <s v="I høj grad"/>
    <s v="Nej"/>
    <s v="Nej"/>
    <s v="Ja"/>
    <s v="Nej"/>
    <s v="Nej"/>
    <s v="Nej"/>
    <s v="Nej"/>
    <s v="Nej"/>
    <s v=""/>
    <s v="Nej"/>
    <s v="Nej"/>
    <s v="Ja"/>
    <s v="Nej"/>
    <s v="Nej"/>
    <s v="Nej"/>
    <s v="Nej"/>
    <s v="Nej"/>
    <s v=""/>
    <s v=""/>
    <s v="Ja"/>
    <s v="Ja"/>
    <s v="Nej"/>
    <s v="Hvert tredje år"/>
    <s v="Nej"/>
    <s v="Ja"/>
    <s v="Ja"/>
    <s v="Ja"/>
    <s v="Ja"/>
    <s v="Ja"/>
    <s v="Ja"/>
    <s v="Nej"/>
    <s v="Ja"/>
    <s v="Nej"/>
    <s v="Nej"/>
    <s v="Ja"/>
    <s v="Ja"/>
    <s v="Nej"/>
    <s v="stole og borde"/>
    <s v="Ja"/>
    <s v="Ja"/>
    <s v="Ja"/>
    <s v="Ja"/>
    <s v="Ja"/>
    <s v="Ja"/>
    <s v="Ja"/>
    <s v="Ja"/>
    <s v="Ja"/>
    <s v="Nej"/>
    <s v="Nej"/>
    <s v="Ja"/>
    <s v="Nej"/>
    <s v="Nej"/>
    <s v=""/>
    <s v="Ja"/>
    <s v="Ja"/>
    <s v="Nej"/>
    <s v=""/>
    <s v="Slet ikke"/>
    <s v="Slet ikke"/>
    <s v="Slet ikke"/>
    <s v=""/>
    <s v="Delvis enig"/>
    <s v=""/>
    <s v="Ja"/>
    <s v="Ja"/>
    <s v="Nej"/>
    <s v="Andet, skriv gerne her"/>
    <s v="DCUM aflyste desværre kurset for elever i indeværende skoleår, hvor elevrådet havde fået to repræsentanter UMR valgt"/>
    <s v=""/>
    <s v=""/>
    <s v="751076"/>
    <s v="Viby Gymnasium"/>
    <s v="Institution uden enheder"/>
    <s v="Gymnasier og HF-kurser"/>
    <s v="Selvejende, statslige"/>
    <s v="Aarhus Kommune"/>
    <s v="Region Midtjylland"/>
    <s v="Lone Sandholdt Jacobsen"/>
    <s v="mail@vibygym.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101125"/>
    <s v="Niels Steensens Gymnasium"/>
    <s v="Institution uden enheder"/>
    <s v="Gymnasier og HF-kurser"/>
    <s v="Selvejende, private"/>
    <s v="Københavns Kommune"/>
    <s v="Region Hovedstaden"/>
    <s v="Louise Holte, konst."/>
    <s v="nsg@nsg.dk"/>
    <n v="0"/>
    <n v="1"/>
    <n v="0"/>
    <n v="0"/>
    <n v="0"/>
  </r>
  <r>
    <x v="0"/>
    <x v="0"/>
    <x v="7"/>
    <x v="2"/>
    <x v="0"/>
    <s v="I høj grad"/>
    <s v="I nogen grad"/>
    <s v="Slet ikke"/>
    <s v="Ja"/>
    <s v="Nej"/>
    <s v="Nej"/>
    <s v="Ja"/>
    <s v="Ja"/>
    <s v="Ja"/>
    <s v="Ja"/>
    <s v="Nej"/>
    <s v="Nej"/>
    <s v="Ja"/>
    <s v="Ja"/>
    <s v="Ja"/>
    <s v="Ja"/>
    <s v="Ja"/>
    <s v="Nej"/>
    <s v=""/>
    <s v="Ved ikke"/>
    <s v="Delvis enig"/>
    <s v=""/>
    <s v="Ja, flere gange"/>
    <m/>
    <m/>
    <m/>
    <m/>
    <m/>
    <s v="Nogle gange"/>
    <s v="Altid"/>
    <s v="Altid"/>
    <s v="Altid"/>
    <s v="I nogen grad"/>
    <s v="I nogen grad"/>
    <s v="Nej"/>
    <s v="Nej"/>
    <s v="Ja"/>
    <s v="Nej"/>
    <s v="Nej"/>
    <s v="Nej"/>
    <s v="Nej"/>
    <s v="Nej"/>
    <s v=""/>
    <s v="Nej"/>
    <s v="Nej"/>
    <s v="Ja"/>
    <s v="Nej"/>
    <s v="Nej"/>
    <s v="Nej"/>
    <s v="Nej"/>
    <s v="Nej"/>
    <s v=""/>
    <s v=""/>
    <s v="Ja"/>
    <s v="Ja"/>
    <s v="Ved ikke"/>
    <s v="Hvert tredje år"/>
    <s v="Ja"/>
    <s v="Ja"/>
    <s v="Ja"/>
    <s v="Ja"/>
    <s v="Ja"/>
    <s v="Ja"/>
    <s v="Ja"/>
    <s v="Ja"/>
    <s v="Ja"/>
    <s v="Ja"/>
    <s v="Ja"/>
    <s v="Ja"/>
    <s v="Ja"/>
    <s v="Nej"/>
    <s v="faglokaler, laboratorier og værksteder"/>
    <s v="Nej"/>
    <s v="Nej"/>
    <s v="Ja"/>
    <s v="Ja"/>
    <s v="Ja"/>
    <s v="Ja"/>
    <s v="Ja"/>
    <s v="Ja"/>
    <s v="Ja"/>
    <s v="Nej"/>
    <s v="Nej"/>
    <s v="Nej"/>
    <s v="Ja"/>
    <s v="Nej"/>
    <s v="motivation, medbestemmelse, krænkelser indgår i ETU"/>
    <s v="Ja"/>
    <s v="Nej"/>
    <s v="Nej"/>
    <s v=""/>
    <s v="I mindre grad"/>
    <s v="I høj grad"/>
    <s v="Slet ikke"/>
    <s v=""/>
    <s v="Delvis enig"/>
    <s v="skolens UMV er en ren afdækning, handleplaner og elevinvolvering sker efterfølgende, på baggrund af afdækningen."/>
    <s v="Ja"/>
    <s v="Ved ikke"/>
    <s v="Nej"/>
    <s v="Opgaven, som undervisningsmiljørepræsentanterne varetager, er placeret ved elevrådene"/>
    <s v=""/>
    <s v=""/>
    <s v=""/>
    <s v="545406"/>
    <s v="Social- og Sundhedsskolen Syd"/>
    <s v="Hovedskole (institution med enheder)"/>
    <s v="Erhvervsskoler m.v."/>
    <s v="Selvejende, statslige"/>
    <s v="Aabenraa Kommune"/>
    <s v="Region Syddanmark"/>
    <s v="Lotte Dalegaard Pedersen"/>
    <s v="sosu@sosu-syd.dk"/>
    <n v="0"/>
    <n v="0"/>
    <n v="0"/>
    <n v="1"/>
    <n v="0"/>
  </r>
  <r>
    <x v="0"/>
    <x v="2"/>
    <x v="0"/>
    <x v="0"/>
    <x v="0"/>
    <s v="I høj grad"/>
    <s v="I nogen grad"/>
    <s v="Slet ikke"/>
    <m/>
    <m/>
    <m/>
    <m/>
    <m/>
    <m/>
    <m/>
    <m/>
    <s v=""/>
    <m/>
    <m/>
    <m/>
    <m/>
    <m/>
    <m/>
    <s v=""/>
    <s v=""/>
    <s v=""/>
    <s v=""/>
    <s v=""/>
    <m/>
    <m/>
    <m/>
    <m/>
    <m/>
    <s v=""/>
    <s v=""/>
    <s v=""/>
    <s v=""/>
    <s v=""/>
    <s v=""/>
    <m/>
    <m/>
    <m/>
    <m/>
    <m/>
    <m/>
    <m/>
    <m/>
    <m/>
    <m/>
    <m/>
    <m/>
    <m/>
    <m/>
    <m/>
    <m/>
    <m/>
    <s v=""/>
    <s v=""/>
    <s v=""/>
    <s v=""/>
    <s v=""/>
    <s v=""/>
    <m/>
    <m/>
    <m/>
    <m/>
    <m/>
    <m/>
    <m/>
    <m/>
    <m/>
    <m/>
    <m/>
    <m/>
    <m/>
    <m/>
    <s v=""/>
    <m/>
    <m/>
    <m/>
    <m/>
    <m/>
    <m/>
    <m/>
    <m/>
    <m/>
    <m/>
    <m/>
    <m/>
    <m/>
    <m/>
    <s v=""/>
    <s v=""/>
    <s v=""/>
    <s v=""/>
    <s v=""/>
    <s v=""/>
    <s v=""/>
    <s v=""/>
    <s v=""/>
    <s v=""/>
    <s v=""/>
    <s v=""/>
    <s v=""/>
    <s v=""/>
    <s v=""/>
    <s v=""/>
    <s v=""/>
    <s v=""/>
    <s v="219406"/>
    <s v="Pharmakon"/>
    <s v="Institution uden enheder"/>
    <s v="Erhvervsskoler m.v."/>
    <s v="Selvejende, private"/>
    <s v="Hillerød Kommune"/>
    <s v="Region Hovedstaden"/>
    <s v="Lotte Fonnesbæk"/>
    <s v="info@pharmakon.dk"/>
    <n v="0"/>
    <n v="0"/>
    <n v="1"/>
    <n v="0"/>
    <n v="0"/>
  </r>
  <r>
    <x v="0"/>
    <x v="0"/>
    <x v="0"/>
    <x v="2"/>
    <x v="0"/>
    <s v="I nogen grad"/>
    <s v="I mindre grad"/>
    <s v="Slet ikke"/>
    <s v="Ja"/>
    <s v="Ja"/>
    <s v="Nej"/>
    <s v="Ja"/>
    <s v="Ja"/>
    <s v="Ja"/>
    <s v="Ja"/>
    <s v="Nej"/>
    <s v="Ja"/>
    <s v="Ja"/>
    <s v="Ja"/>
    <s v="Ja"/>
    <s v="Ja"/>
    <s v="Ja"/>
    <s v="Nej"/>
    <s v=""/>
    <s v="Dynamikken i klassen og elevernes personlighed har en lige stor betydning for, hvorvidt der er mobning i en klasse"/>
    <s v="Helt enig"/>
    <s v=""/>
    <s v="Ja, én gang"/>
    <s v="Ja"/>
    <s v="Ja"/>
    <s v="Ja"/>
    <s v="Ja"/>
    <s v="Nej"/>
    <s v=""/>
    <s v=""/>
    <s v=""/>
    <s v=""/>
    <s v="I høj grad"/>
    <s v="I høj grad"/>
    <s v="Nej"/>
    <s v="Nej"/>
    <s v="Nej"/>
    <s v="Nej"/>
    <s v="Ja"/>
    <s v="Nej"/>
    <s v="Nej"/>
    <s v="Nej"/>
    <s v=""/>
    <s v="Nej"/>
    <s v="Nej"/>
    <s v="Nej"/>
    <s v="Nej"/>
    <s v="Ja"/>
    <s v="Nej"/>
    <s v="Nej"/>
    <s v="Nej"/>
    <s v=""/>
    <s v=""/>
    <s v="Ja"/>
    <s v="Ja"/>
    <s v="Nej"/>
    <s v="Hvert tredje år"/>
    <s v="Ja"/>
    <s v="Ja"/>
    <s v="Ja"/>
    <s v="Ja"/>
    <s v="Ja"/>
    <s v="Ja"/>
    <s v="Ja"/>
    <s v="Ja"/>
    <s v="Ja"/>
    <s v="Nej"/>
    <s v="Ja"/>
    <s v="Ja"/>
    <s v="Nej"/>
    <s v="Nej"/>
    <s v=""/>
    <s v="Nej"/>
    <s v="Nej"/>
    <s v="Nej"/>
    <s v="Nej"/>
    <s v="Nej"/>
    <s v="Nej"/>
    <s v="Nej"/>
    <s v="Nej"/>
    <s v="Nej"/>
    <s v="Nej"/>
    <s v="Nej"/>
    <s v="Nej"/>
    <s v="Ja"/>
    <s v="Nej"/>
    <s v="Vi afdækker det psykiske undervisningsmiljø på de nævnte parametre via den nationale årlige trivselsundersøgelse"/>
    <s v="Ja"/>
    <s v="Ja"/>
    <s v="Ja"/>
    <s v="Ja"/>
    <s v="I mindre grad"/>
    <s v="I mindre grad"/>
    <s v="I nogen grad"/>
    <s v=""/>
    <s v="Hverken enig eller uenig"/>
    <s v=""/>
    <s v="Nej"/>
    <s v=""/>
    <s v="Nej"/>
    <s v="Andet, skriv gerne her"/>
    <s v="Vi har ikke været opmærksomme på det. Om eleverne er interesseret, vides ikke, men vi har stærkt elevråd som er gode til at samarbejde med os om alt."/>
    <s v=""/>
    <s v=""/>
    <s v="671014"/>
    <s v="Struer Statsgymnasium"/>
    <s v="Hovedskole (institution med enheder)"/>
    <s v="Gymnasier og HF-kurser"/>
    <s v="Selvejende, statslige"/>
    <s v="Struer Kommune"/>
    <s v="Region Midtjylland"/>
    <s v="Mads Brinkmann Pedersen"/>
    <s v="struer-statsgym@stgym.dk"/>
    <n v="0"/>
    <n v="0"/>
    <n v="0"/>
    <n v="1"/>
    <n v="0"/>
  </r>
  <r>
    <x v="0"/>
    <x v="0"/>
    <x v="0"/>
    <x v="4"/>
    <x v="0"/>
    <s v="I høj grad"/>
    <s v="Ved ikke"/>
    <s v="Ved ikke"/>
    <s v="Nej"/>
    <s v="Nej"/>
    <s v="Nej"/>
    <s v="Nej"/>
    <s v="Nej"/>
    <s v="Nej"/>
    <s v="Ja"/>
    <s v="Nej"/>
    <s v="Nej"/>
    <s v="Nej"/>
    <s v="Nej"/>
    <s v="Nej"/>
    <s v="Nej"/>
    <s v="Nej"/>
    <s v="Ja"/>
    <s v=""/>
    <s v="Mobning opstår i høj grad på grund af usikre gruppedynamikker, men elevernes personlighed og familieforhold spiller også en rolle"/>
    <s v="Hverken enig eller uenig"/>
    <s v=""/>
    <s v="Ja, én gang"/>
    <s v="Ja"/>
    <s v="Nej"/>
    <s v="Nej"/>
    <s v="Nej"/>
    <s v="Nej"/>
    <s v=""/>
    <s v=""/>
    <s v=""/>
    <s v=""/>
    <s v="I nogen grad"/>
    <s v="I nogen grad"/>
    <s v="Nej"/>
    <s v="Ja"/>
    <s v="Nej"/>
    <s v="Nej"/>
    <s v="Nej"/>
    <s v="Nej"/>
    <s v="Nej"/>
    <s v="Nej"/>
    <s v=""/>
    <s v="Nej"/>
    <s v="Ja"/>
    <s v="Nej"/>
    <s v="Nej"/>
    <s v="Nej"/>
    <s v="Nej"/>
    <s v="Nej"/>
    <s v="Nej"/>
    <s v=""/>
    <s v=""/>
    <s v="Ja"/>
    <s v="Ja"/>
    <s v="Ja"/>
    <s v="Hvert tredje år"/>
    <s v="Ja"/>
    <s v="Ja"/>
    <s v="Ja"/>
    <s v="Ja"/>
    <s v="Ja"/>
    <s v="Ja"/>
    <s v="Ja"/>
    <s v="Ja"/>
    <s v="Nej"/>
    <s v="Nej"/>
    <s v="Nej"/>
    <s v="Ja"/>
    <s v="Nej"/>
    <s v="Nej"/>
    <s v=""/>
    <s v="Nej"/>
    <s v="Nej"/>
    <s v="Nej"/>
    <s v="Nej"/>
    <s v="Nej"/>
    <s v="Ja"/>
    <s v="Ja"/>
    <s v="Nej"/>
    <s v="Ja"/>
    <s v="Nej"/>
    <s v="Nej"/>
    <s v="Nej"/>
    <s v="Nej"/>
    <s v="Nej"/>
    <s v=""/>
    <s v="Ja"/>
    <s v="Ja"/>
    <s v="Nej"/>
    <s v=""/>
    <s v="I mindre grad"/>
    <s v="I høj grad"/>
    <s v="I høj grad"/>
    <s v=""/>
    <s v="Hverken enig eller uenig"/>
    <s v=""/>
    <s v="Nej"/>
    <s v=""/>
    <s v="Nej"/>
    <s v="Opgaven, som undervisningsmiljørepræsentanterne varetager, er placeret ved elevrådene"/>
    <s v=""/>
    <s v=""/>
    <s v=""/>
    <s v="147415"/>
    <s v="Diakonissestiftelsen"/>
    <s v="Institution uden enheder"/>
    <s v="Erhvervsskoler m.v."/>
    <s v="Selvejende, private"/>
    <s v="Frederiksberg Kommune"/>
    <s v="Region Hovedstaden"/>
    <s v="Louise Kristine Elmgaard Thiem"/>
    <s v="sosu@diakonissen.dk"/>
    <n v="0"/>
    <n v="0"/>
    <n v="0"/>
    <n v="1"/>
    <n v="0"/>
  </r>
  <r>
    <x v="0"/>
    <x v="0"/>
    <x v="0"/>
    <x v="1"/>
    <x v="0"/>
    <s v="I mindre grad"/>
    <s v="I høj grad"/>
    <s v="Slet ikke"/>
    <s v="Ja"/>
    <s v="Ja"/>
    <s v="Nej"/>
    <s v="Ja"/>
    <s v="Nej"/>
    <s v="Ja"/>
    <s v="Ja"/>
    <s v="Nej"/>
    <s v="Nej"/>
    <s v="Nej"/>
    <s v="Nej"/>
    <s v="Ja"/>
    <s v="Nej"/>
    <s v="Nej"/>
    <s v="Nej"/>
    <s v=""/>
    <s v="Mobning opstår på grund af usikre gruppedynamikker i klassen"/>
    <s v="Hverken enig eller uenig"/>
    <s v=""/>
    <s v="Ja, flere gange"/>
    <m/>
    <m/>
    <m/>
    <m/>
    <m/>
    <s v="Nogle gange"/>
    <s v="Altid"/>
    <s v="Nogle gange"/>
    <s v="Altid"/>
    <s v="I nogen grad"/>
    <s v="I nogen grad"/>
    <s v="Nej"/>
    <s v="Ja"/>
    <s v="Ja"/>
    <s v="Ja"/>
    <s v="Ja"/>
    <s v="Nej"/>
    <s v="Nej"/>
    <s v="Nej"/>
    <s v=""/>
    <s v="Nej"/>
    <s v="Nej"/>
    <s v="Ja"/>
    <s v="Ja"/>
    <s v="Ja"/>
    <s v="Nej"/>
    <s v="Nej"/>
    <s v="Nej"/>
    <s v=""/>
    <s v=""/>
    <s v="Ja"/>
    <s v="Ved ikke"/>
    <s v="Ja"/>
    <s v="Hvert andet år"/>
    <s v="Ja"/>
    <s v="Ja"/>
    <s v="Ja"/>
    <s v="Ja"/>
    <s v="Ja"/>
    <s v="Ja"/>
    <s v="Ja"/>
    <s v="Nej"/>
    <s v="Ja"/>
    <s v="Ja"/>
    <s v="Ja"/>
    <s v="Nej"/>
    <s v="Nej"/>
    <s v="Nej"/>
    <s v=""/>
    <s v="Ja"/>
    <s v="Ja"/>
    <s v="Nej"/>
    <s v="Ja"/>
    <s v="Nej"/>
    <s v="Ja"/>
    <s v="Nej"/>
    <s v="Ja"/>
    <s v="Nej"/>
    <s v="Ja"/>
    <s v="Ja"/>
    <s v="Ja"/>
    <s v="Nej"/>
    <s v="Nej"/>
    <s v=""/>
    <s v="Ja"/>
    <s v="Ja"/>
    <s v="Ja"/>
    <s v="Ja"/>
    <s v="I nogen grad"/>
    <s v="I nogen grad"/>
    <s v="I nogen grad"/>
    <s v=""/>
    <s v="Delvis enig"/>
    <s v=""/>
    <s v="Nej"/>
    <s v=""/>
    <s v="Nej"/>
    <s v="Andet, skriv gerne her"/>
    <s v="elevrådet laver trivselstjek, så ordlyden er en anden"/>
    <s v=""/>
    <s v=""/>
    <s v="101577"/>
    <s v="Ørestad Gymnasium"/>
    <s v="Institution uden enheder"/>
    <s v="Gymnasier og HF-kurser"/>
    <s v="Selvejende, statslige"/>
    <s v="Københavns Kommune"/>
    <s v="Region Hovedstaden"/>
    <s v="Mads Lyngby Skrubbetrang"/>
    <s v="mail@adm.oegnet.dk"/>
    <n v="0"/>
    <n v="0"/>
    <n v="0"/>
    <n v="1"/>
    <n v="0"/>
  </r>
  <r>
    <x v="0"/>
    <x v="0"/>
    <x v="4"/>
    <x v="1"/>
    <x v="0"/>
    <s v="I høj grad"/>
    <s v="I høj grad"/>
    <s v="Slet ikke"/>
    <s v="Ja"/>
    <s v="Ja"/>
    <s v="Ja"/>
    <s v="Ja"/>
    <s v="Ja"/>
    <s v="Ja"/>
    <s v="Ja"/>
    <s v="Nej"/>
    <s v="Ja"/>
    <s v="Ja"/>
    <s v="Ja"/>
    <s v="Ja"/>
    <s v="Ja"/>
    <s v="Ja"/>
    <s v="Nej"/>
    <s v=""/>
    <s v="Mobning opstår i høj grad på grund af usikre gruppedynamikker, men elevernes personlighed og familieforhold spiller også en rolle"/>
    <s v="Delvis enig"/>
    <s v=""/>
    <s v="Ja, én gang"/>
    <s v="Ja"/>
    <s v="Nej"/>
    <s v="Nej"/>
    <s v="Nej"/>
    <s v="Nej"/>
    <s v=""/>
    <s v=""/>
    <s v=""/>
    <s v=""/>
    <s v="I nogen grad"/>
    <s v="I nogen grad"/>
    <s v="Nej"/>
    <s v="Nej"/>
    <s v="Ja"/>
    <s v="Nej"/>
    <s v="Nej"/>
    <s v="Nej"/>
    <s v="Nej"/>
    <s v="Nej"/>
    <s v=""/>
    <s v="Nej"/>
    <s v="Nej"/>
    <s v="Ja"/>
    <s v="Nej"/>
    <s v="Nej"/>
    <s v="Nej"/>
    <s v="Nej"/>
    <s v="Nej"/>
    <s v=""/>
    <s v=""/>
    <s v="Ja"/>
    <s v="Ja"/>
    <s v="Nej"/>
    <s v="Hvert tredje år"/>
    <s v="Ja"/>
    <s v="Ja"/>
    <s v="Ja"/>
    <s v="Ja"/>
    <s v="Ja"/>
    <s v="Ja"/>
    <s v="Ja"/>
    <s v="Ja"/>
    <s v="Nej"/>
    <s v="Nej"/>
    <s v="Ja"/>
    <s v="Ja"/>
    <s v="Nej"/>
    <s v="Nej"/>
    <s v=""/>
    <s v="Ja"/>
    <s v="Ja"/>
    <s v="Ja"/>
    <s v="Ja"/>
    <s v="Ja"/>
    <s v="Ja"/>
    <s v="Ja"/>
    <s v="Ja"/>
    <s v="Ja"/>
    <s v="Nej"/>
    <s v="Nej"/>
    <s v="Nej"/>
    <s v="Nej"/>
    <s v="Nej"/>
    <s v=""/>
    <s v="Ja"/>
    <s v="Ja"/>
    <s v="Ja"/>
    <s v="Nej"/>
    <s v="I mindre grad"/>
    <s v="I høj grad"/>
    <s v="I mindre grad"/>
    <s v=""/>
    <s v="Delvis enig"/>
    <s v=""/>
    <s v="Ja"/>
    <s v="Ja"/>
    <s v="Ja"/>
    <s v=""/>
    <s v=""/>
    <s v="Aldrig"/>
    <s v="Det er nyt med UVM-repræsentanter på skolen, hvorfor de endnu ikke indgår i skolens formelle fora. _x000a__x000a_Vi går det således, at UVM-repræsentanterne ifm. dette års UMV-undersøgelse, er deltagende i hele processen, og at denne ligeledes anvendes som &quot;uddannelse&quot; af UMV-repræsentanterne"/>
    <s v="731409"/>
    <s v="Randers Social- og Sundhedsskole"/>
    <s v="Hovedskole (institution med enheder)"/>
    <s v="Erhvervsskoler m.v."/>
    <s v="Selvejende, statslige"/>
    <s v="Randers Kommune"/>
    <s v="Region Midtjylland"/>
    <s v="Maria Dyhrberg Rasmussen"/>
    <s v="info@sosuranders.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663007"/>
    <s v="Ikast-Brande Gymnasium"/>
    <s v="Institution uden enheder"/>
    <s v="Gymnasier og HF-kurser"/>
    <s v="Selvejende, statslige"/>
    <s v="Ikast-Brande Kommune"/>
    <s v="Region Midtjylland"/>
    <s v="Marianne Dose Hvid"/>
    <s v="ig@ikast-gym.dk"/>
    <n v="0"/>
    <n v="1"/>
    <n v="0"/>
    <n v="0"/>
    <n v="0"/>
  </r>
  <r>
    <x v="1"/>
    <x v="1"/>
    <x v="5"/>
    <x v="5"/>
    <x v="3"/>
    <s v=""/>
    <s v=""/>
    <s v=""/>
    <m/>
    <m/>
    <m/>
    <m/>
    <m/>
    <m/>
    <m/>
    <m/>
    <s v=""/>
    <m/>
    <m/>
    <m/>
    <m/>
    <m/>
    <m/>
    <s v="Det har ikke været aktuelt at udarbejde en sådan."/>
    <s v="Mobning opstår på grund af usikre gruppedynamikker i klassen"/>
    <s v="Hverken enig eller uenig"/>
    <s v=""/>
    <s v="Nej, aldrig"/>
    <m/>
    <m/>
    <m/>
    <m/>
    <m/>
    <s v=""/>
    <s v=""/>
    <s v=""/>
    <s v=""/>
    <s v="I høj grad"/>
    <s v="I høj grad"/>
    <s v="Nej"/>
    <s v="Nej"/>
    <s v="Nej"/>
    <s v="Nej"/>
    <s v="Nej"/>
    <s v="Nej"/>
    <s v="Nej"/>
    <s v="Ja"/>
    <s v=""/>
    <s v="Nej"/>
    <s v="Nej"/>
    <s v="Nej"/>
    <s v="Nej"/>
    <s v="Nej"/>
    <s v="Nej"/>
    <s v="Nej"/>
    <s v="Ja"/>
    <s v=""/>
    <s v=""/>
    <s v="Ja"/>
    <s v="Ved ikke"/>
    <s v="Nej"/>
    <s v="Hvert tredje år"/>
    <s v="Nej"/>
    <s v="Nej"/>
    <s v="Nej"/>
    <s v="Nej"/>
    <s v="Nej"/>
    <s v="Nej"/>
    <s v="Nej"/>
    <s v="Nej"/>
    <s v="Nej"/>
    <s v="Nej"/>
    <s v="Nej"/>
    <s v="Nej"/>
    <s v="Nej"/>
    <s v="Ja"/>
    <s v=""/>
    <s v="Nej"/>
    <s v="Nej"/>
    <s v="Nej"/>
    <s v="Nej"/>
    <s v="Nej"/>
    <s v="Nej"/>
    <s v="Nej"/>
    <s v="Nej"/>
    <s v="Nej"/>
    <s v="Nej"/>
    <s v="Nej"/>
    <s v="Nej"/>
    <s v="Ja"/>
    <s v="Nej"/>
    <s v="Ved ikke"/>
    <s v="Ved ikke"/>
    <s v="Ved ikke"/>
    <s v="Ved ikke"/>
    <s v=""/>
    <s v="Ved ikke"/>
    <s v="Ved ikke"/>
    <s v="Ved ikke"/>
    <s v=""/>
    <s v="Delvis uenig"/>
    <s v=""/>
    <s v="Ja"/>
    <s v="Nej"/>
    <s v="Nej"/>
    <s v="Eleverne er ikke blevet oplyst om muligheden for at vælge undervisningsmiljørepræsentanter"/>
    <s v=""/>
    <s v=""/>
    <s v=""/>
    <s v="791411"/>
    <s v="Medieskolerne, Viborg Mediecenter"/>
    <s v="Institution uden enheder"/>
    <s v="Erhvervsskoler m.v."/>
    <s v="Selvejende, private"/>
    <s v="Viborg Kommune"/>
    <s v="Region Midtjylland"/>
    <s v="Mads Schmidt Haagensen"/>
    <s v="mail@medieskolerne.dk"/>
    <n v="0"/>
    <n v="0"/>
    <n v="0"/>
    <n v="1"/>
    <n v="0"/>
  </r>
  <r>
    <x v="0"/>
    <x v="0"/>
    <x v="3"/>
    <x v="1"/>
    <x v="0"/>
    <s v="I høj grad"/>
    <s v="I høj grad"/>
    <s v="Slet ikke"/>
    <s v="Ja"/>
    <s v="Ja"/>
    <s v="Nej"/>
    <s v="Nej"/>
    <s v="Nej"/>
    <s v="Ja"/>
    <s v="Ja"/>
    <s v="Nej"/>
    <s v=""/>
    <m/>
    <m/>
    <m/>
    <m/>
    <m/>
    <m/>
    <s v=""/>
    <s v=""/>
    <s v=""/>
    <s v=""/>
    <s v=""/>
    <m/>
    <m/>
    <m/>
    <m/>
    <m/>
    <s v=""/>
    <s v=""/>
    <s v=""/>
    <s v=""/>
    <s v=""/>
    <s v=""/>
    <m/>
    <m/>
    <m/>
    <m/>
    <m/>
    <m/>
    <m/>
    <m/>
    <m/>
    <m/>
    <m/>
    <m/>
    <m/>
    <m/>
    <m/>
    <m/>
    <m/>
    <s v=""/>
    <s v=""/>
    <s v=""/>
    <s v=""/>
    <s v=""/>
    <s v=""/>
    <m/>
    <m/>
    <m/>
    <m/>
    <m/>
    <m/>
    <m/>
    <m/>
    <m/>
    <m/>
    <m/>
    <m/>
    <m/>
    <m/>
    <s v=""/>
    <m/>
    <m/>
    <m/>
    <m/>
    <m/>
    <m/>
    <m/>
    <m/>
    <m/>
    <m/>
    <m/>
    <m/>
    <m/>
    <m/>
    <s v=""/>
    <s v=""/>
    <s v=""/>
    <s v=""/>
    <s v=""/>
    <s v=""/>
    <s v=""/>
    <s v=""/>
    <s v=""/>
    <s v=""/>
    <s v=""/>
    <s v=""/>
    <s v=""/>
    <s v=""/>
    <s v=""/>
    <s v=""/>
    <s v=""/>
    <s v=""/>
    <s v="147025"/>
    <s v="Frederiksberg Gymnasium"/>
    <s v="Institution uden enheder"/>
    <s v="Gymnasier og HF-kurser"/>
    <s v="Selvejende, statslige"/>
    <s v="Frederiksberg Kommune"/>
    <s v="Region Hovedstaden"/>
    <s v="Maja Bødtcher-Hansen"/>
    <s v="mail@frederiksberggymnasium.dk"/>
    <n v="0"/>
    <n v="0"/>
    <n v="1"/>
    <n v="0"/>
    <n v="0"/>
  </r>
  <r>
    <x v="0"/>
    <x v="0"/>
    <x v="1"/>
    <x v="3"/>
    <x v="0"/>
    <s v="I nogen grad"/>
    <s v="I nogen grad"/>
    <s v="Slet ikke"/>
    <s v="Ja"/>
    <s v="Ja"/>
    <s v="Ja"/>
    <s v="Ja"/>
    <s v="Ja"/>
    <s v="Ja"/>
    <s v="Ja"/>
    <s v="Nej"/>
    <s v="Ja"/>
    <s v="Ja"/>
    <s v="Nej"/>
    <s v="Ja"/>
    <s v="Ja"/>
    <s v="Ja"/>
    <s v="Nej"/>
    <s v=""/>
    <s v="Dynamikken i klassen og elevernes personlighed har en lige stor betydning for, hvorvidt der er mobning i en klasse"/>
    <s v="Helt enig"/>
    <s v="Vi har ikke nævnt at handleplanen skal være udført inden 10 dage, vi har skrevet at der gribes hurtigt ind."/>
    <s v="Ved ikke"/>
    <m/>
    <m/>
    <m/>
    <m/>
    <m/>
    <s v=""/>
    <s v=""/>
    <s v=""/>
    <s v=""/>
    <s v="I høj grad"/>
    <s v="I høj grad"/>
    <s v="Nej"/>
    <s v="Nej"/>
    <s v="Ja"/>
    <s v="Nej"/>
    <s v="Nej"/>
    <s v="Nej"/>
    <s v="Ja"/>
    <s v="Nej"/>
    <s v="hvordan man håndterer ekskluderende adfærd, der ligger på grænsen til mobning"/>
    <s v="Nej"/>
    <s v="Nej"/>
    <s v="Ja"/>
    <s v="Nej"/>
    <s v="Nej"/>
    <s v="Nej"/>
    <s v="Ja"/>
    <s v="Nej"/>
    <s v="viden om ekskluderende adfærd blandt unge (som forrige)"/>
    <s v=""/>
    <s v="Ja"/>
    <s v="Ja"/>
    <s v="Ved ikke"/>
    <s v="Hvert tredje år"/>
    <s v="Nej"/>
    <s v="Ja"/>
    <s v="Nej"/>
    <s v="Nej"/>
    <s v="Nej"/>
    <s v="Nej"/>
    <s v="Ja"/>
    <s v="Nej"/>
    <s v="Nej"/>
    <s v="Nej"/>
    <s v="Nej"/>
    <s v="Ja"/>
    <s v="Nej"/>
    <s v="Nej"/>
    <s v=""/>
    <s v="Nej"/>
    <s v="Nej"/>
    <s v="Nej"/>
    <s v="Nej"/>
    <s v="Ja"/>
    <s v="Ja"/>
    <s v="Nej"/>
    <s v="Nej"/>
    <s v="Nej"/>
    <s v="Nej"/>
    <s v="Nej"/>
    <s v="Nej"/>
    <s v="Nej"/>
    <s v="Nej"/>
    <s v=""/>
    <s v="Ja"/>
    <s v="Ja"/>
    <s v="Ja"/>
    <s v="Ja"/>
    <s v="I mindre grad"/>
    <s v="I høj grad"/>
    <s v="I nogen grad"/>
    <s v=""/>
    <s v="Helt enig"/>
    <s v="den er bestemt et godt redskab, men vi skal have den tilpasset så fysisk og psykisk undervisningsmiljø bliver tydligere belyst"/>
    <s v="Nej"/>
    <s v=""/>
    <s v="Nej"/>
    <s v="Opgaven, som undervisningsmiljørepræsentanterne varetager, er placeret ved elevrådene"/>
    <s v=""/>
    <s v=""/>
    <s v=""/>
    <s v="760401"/>
    <s v="UCRS"/>
    <s v="Hovedskole (institution med enheder)"/>
    <s v="Erhvervsskoler m.v."/>
    <s v="Selvejende, statslige"/>
    <s v="Ringkøbing-Skjern Kommune"/>
    <s v="Region Midtjylland"/>
    <s v="Marianne Oksbjerre"/>
    <s v="uc@ucrs.dk"/>
    <n v="0"/>
    <n v="0"/>
    <n v="0"/>
    <n v="1"/>
    <n v="0"/>
  </r>
  <r>
    <x v="0"/>
    <x v="0"/>
    <x v="1"/>
    <x v="0"/>
    <x v="0"/>
    <s v="I høj grad"/>
    <s v="I mindre grad"/>
    <s v="Slet ikke"/>
    <s v="Ja"/>
    <s v="Ja"/>
    <s v="Ja"/>
    <s v="Nej"/>
    <s v="Nej"/>
    <s v="Nej"/>
    <s v="Ja"/>
    <s v="Nej"/>
    <s v="Ja"/>
    <s v="Nej"/>
    <s v="Nej"/>
    <s v="Nej"/>
    <s v="Ja"/>
    <s v="Nej"/>
    <s v="Nej"/>
    <s v=""/>
    <s v="Mobning opstår i høj grad på grund af usikre gruppedynamikker, men elevernes personlighed og familieforhold spiller også en rolle"/>
    <s v="Delvis enig"/>
    <s v=""/>
    <s v="Nej, aldrig"/>
    <m/>
    <m/>
    <m/>
    <m/>
    <m/>
    <s v=""/>
    <s v=""/>
    <s v=""/>
    <s v=""/>
    <s v="I høj grad"/>
    <s v="I nogen grad"/>
    <s v="Nej"/>
    <s v="Ja"/>
    <s v="Nej"/>
    <s v="Nej"/>
    <s v="Nej"/>
    <s v="Nej"/>
    <s v="Nej"/>
    <s v="Nej"/>
    <s v=""/>
    <s v="Nej"/>
    <s v="Ja"/>
    <s v="Ja"/>
    <s v="Nej"/>
    <s v="Nej"/>
    <s v="Nej"/>
    <s v="Nej"/>
    <s v="Nej"/>
    <s v=""/>
    <s v=""/>
    <s v="Ja"/>
    <s v="Ja"/>
    <s v="Nej"/>
    <s v="Hvert tredje år"/>
    <s v="Ja"/>
    <s v="Ja"/>
    <s v="Ja"/>
    <s v="Ja"/>
    <s v="Ja"/>
    <s v="Ja"/>
    <s v="Ja"/>
    <s v="Nej"/>
    <s v="Nej"/>
    <s v="Nej"/>
    <s v="Nej"/>
    <s v="Nej"/>
    <s v="Nej"/>
    <s v="Nej"/>
    <s v=""/>
    <s v="Nej"/>
    <s v="Nej"/>
    <s v="Ja"/>
    <s v="Nej"/>
    <s v="Nej"/>
    <s v="Ja"/>
    <s v="Ja"/>
    <s v="Nej"/>
    <s v="Nej"/>
    <s v="Nej"/>
    <s v="Nej"/>
    <s v="Nej"/>
    <s v="Nej"/>
    <s v="Nej"/>
    <s v=""/>
    <s v="Ja"/>
    <s v="Ja"/>
    <s v="Nej"/>
    <s v=""/>
    <s v="I mindre grad"/>
    <s v="I nogen grad"/>
    <s v="I nogen grad"/>
    <s v=""/>
    <s v="Delvis enig"/>
    <s v=""/>
    <s v="Nej"/>
    <s v=""/>
    <s v="Nej"/>
    <s v="Opgaven, som undervisningsmiljørepræsentanterne varetager, er placeret ved elevrådene"/>
    <s v=""/>
    <s v=""/>
    <s v=""/>
    <s v="851057"/>
    <s v="Aalborg City Gymnasium"/>
    <s v="Institution uden enheder"/>
    <s v="Gymnasier og HF-kurser"/>
    <s v="Selvejende, private"/>
    <s v="Aalborg Kommune"/>
    <s v="Region Nordjylland"/>
    <s v="Mette Bilstrup"/>
    <s v="adm@aacg.dk"/>
    <n v="0"/>
    <n v="0"/>
    <n v="0"/>
    <n v="1"/>
    <n v="0"/>
  </r>
  <r>
    <x v="1"/>
    <x v="1"/>
    <x v="5"/>
    <x v="5"/>
    <x v="3"/>
    <s v=""/>
    <s v=""/>
    <s v=""/>
    <m/>
    <m/>
    <m/>
    <m/>
    <m/>
    <m/>
    <m/>
    <m/>
    <s v=""/>
    <m/>
    <m/>
    <m/>
    <m/>
    <m/>
    <m/>
    <s v="Vi er ved at udvikle mange nye politikker. Antimobbestrategi er et af de områder, vi når i mål med i efteråret 2023. Vi arbejder målrettet med mange aspekter af trivsel og således også mobning."/>
    <s v="Mobning opstår på grund af usikre gruppedynamikker i klassen"/>
    <s v="Delvis enig"/>
    <s v=""/>
    <s v="Ja, flere gange"/>
    <m/>
    <m/>
    <m/>
    <m/>
    <m/>
    <s v="Altid"/>
    <s v="Altid"/>
    <s v="Altid"/>
    <s v="Altid"/>
    <s v="I nogen grad"/>
    <s v="I nogen grad"/>
    <s v="Nej"/>
    <s v="Nej"/>
    <s v="Ja"/>
    <s v="Ja"/>
    <s v="Ja"/>
    <s v="Nej"/>
    <s v="Nej"/>
    <s v="Nej"/>
    <s v=""/>
    <s v="Nej"/>
    <s v="Nej"/>
    <s v="Ja"/>
    <s v="Ja"/>
    <s v="Ja"/>
    <s v="Nej"/>
    <s v="Nej"/>
    <s v="Nej"/>
    <s v=""/>
    <s v=""/>
    <s v="Ja"/>
    <s v="Nej"/>
    <s v="Nej"/>
    <s v="Hvert andet år"/>
    <s v="Ja"/>
    <s v="Ja"/>
    <s v="Ja"/>
    <s v="Ja"/>
    <s v="Ja"/>
    <s v="Ja"/>
    <s v="Ja"/>
    <s v="Ja"/>
    <s v="Ja"/>
    <s v="Ja"/>
    <s v="Ja"/>
    <s v="Nej"/>
    <s v="Nej"/>
    <s v="Nej"/>
    <s v=""/>
    <s v="Ja"/>
    <s v="Ja"/>
    <s v="Ja"/>
    <s v="Ja"/>
    <s v="Ja"/>
    <s v="Ja"/>
    <s v="Ja"/>
    <s v="Ja"/>
    <s v="Ja"/>
    <s v="Ja"/>
    <s v="Nej"/>
    <s v="Nej"/>
    <s v="Nej"/>
    <s v="Nej"/>
    <s v=""/>
    <s v="Ja"/>
    <s v="Ja"/>
    <s v="Ja"/>
    <s v="Nej"/>
    <s v="Slet ikke"/>
    <s v="Slet ikke"/>
    <s v="I nogen grad"/>
    <s v=""/>
    <s v="Hverken enig eller uenig"/>
    <s v=""/>
    <s v="Nej"/>
    <s v=""/>
    <s v="Nej"/>
    <s v="Opgaven, som undervisningsmiljørepræsentanterne varetager, er placeret ved elevrådene"/>
    <s v=""/>
    <s v=""/>
    <s v=""/>
    <s v="147037"/>
    <s v="Frederiksberg HF-Kursus"/>
    <s v="Institution uden enheder"/>
    <s v="Gymnasier og HF-kurser"/>
    <s v="Selvejende, statslige"/>
    <s v="Frederiksberg Kommune"/>
    <s v="Region Hovedstaden"/>
    <s v="Marianne Leth Weile"/>
    <s v="ma@frberg-hf.dk"/>
    <n v="0"/>
    <n v="0"/>
    <n v="0"/>
    <n v="1"/>
    <n v="0"/>
  </r>
  <r>
    <x v="0"/>
    <x v="0"/>
    <x v="3"/>
    <x v="3"/>
    <x v="0"/>
    <s v="I nogen grad"/>
    <s v="I nogen grad"/>
    <s v="Slet ikke"/>
    <s v="Ja"/>
    <s v="Ja"/>
    <s v="Nej"/>
    <s v="Ja"/>
    <s v="Ja"/>
    <s v="Ja"/>
    <s v="Ja"/>
    <s v="Nej"/>
    <s v="Nej"/>
    <s v="Ja"/>
    <s v="Ja"/>
    <s v="Nej"/>
    <s v="Ja"/>
    <s v="Ja"/>
    <s v="Nej"/>
    <s v=""/>
    <s v="Mobning opstår i høj grad på grund af usikre gruppedynamikker, men elevernes personlighed og familieforhold spiller også en rolle"/>
    <s v="Hverken enig eller uenig"/>
    <s v="jeg opfatter mere antimobbestrategien som et instrument, hvis der opstår mobning. Forebyggelsen af mobning ligger i de mange andre tiltag, som sikrer sociale fællesskaber og god klasserumskultur"/>
    <s v="Ja, flere gange"/>
    <m/>
    <m/>
    <m/>
    <m/>
    <m/>
    <s v="Altid"/>
    <s v="Nogle gange"/>
    <s v="Nogle gange"/>
    <s v="Nogle gange"/>
    <s v="I nogen grad"/>
    <s v="I nogen grad"/>
    <s v="Nej"/>
    <s v="Nej"/>
    <s v="Nej"/>
    <s v="Nej"/>
    <s v="Ja"/>
    <s v="Nej"/>
    <s v="Ja"/>
    <s v="Nej"/>
    <s v="gode redskaber til at ændre gruppeadfærd i klasser med elever som allerede kender hinanden for godt i forvejen og derfor tager disse &quot;eksisterende&quot; roller/konflikter med ind i de nye klasser. Det er ikke muligt at fordele eleverne på forskellige klasser, da de ønsker givne studieretninger og derfor ender de i samme klasse (igen)"/>
    <s v="Nej"/>
    <s v="Nej"/>
    <s v="Nej"/>
    <s v="Nej"/>
    <s v="Nej"/>
    <s v="Nej"/>
    <s v="Ja"/>
    <s v="Nej"/>
    <s v="Som før - gode redskaber til at ændre gruppeadfærd i klasser med elever som allerede kender hinanden for godt i forvejen og derfor tager disse &quot;eksisterende&quot; roller med ind i de nye klasser."/>
    <s v=""/>
    <s v="Ja"/>
    <s v="Ja"/>
    <s v="Nej"/>
    <s v="Hvert tredje år"/>
    <s v="Ja"/>
    <s v="Ja"/>
    <s v="Ja"/>
    <s v="Ja"/>
    <s v="Nej"/>
    <s v="Ja"/>
    <s v="Ja"/>
    <s v="Ja"/>
    <s v="Nej"/>
    <s v="Nej"/>
    <s v="Nej"/>
    <s v="Ja"/>
    <s v="Ja"/>
    <s v="Nej"/>
    <s v="omklædningsforhold, wifi dækning, digitale tavlers funktion, service hos TAP/IT-gruppen, kantinen"/>
    <s v="Nej"/>
    <s v="Nej"/>
    <s v="Nej"/>
    <s v="Nej"/>
    <s v="Nej"/>
    <s v="Nej"/>
    <s v="Nej"/>
    <s v="Nej"/>
    <s v="Nej"/>
    <s v="Nej"/>
    <s v="Nej"/>
    <s v="Nej"/>
    <s v="Ja"/>
    <s v="Nej"/>
    <s v="Eleverne udfylder ETU undersøgelsen hvert år, hvor alle disse emner/ting indgår akkurat som eleverne også min. en gang årligt evaluerer deres læreres undervisning skriftligt og anonymt, men det indgår ikke i undervisningsmiljøvurderingen"/>
    <s v="Ja"/>
    <s v="Ja"/>
    <s v="Nej"/>
    <s v=""/>
    <s v="I nogen grad"/>
    <s v="I mindre grad"/>
    <s v="I høj grad"/>
    <s v=""/>
    <s v="Delvis enig"/>
    <s v="opfølgning på undersøgelserne står ikke i disse, men indgår i de planlagte indsatsområder, som drøftes og besluttes på bestyrelsesmøderne i marts. Derfor svarede jeg nej til at de (konklusioner og handlingsplaner) står i undervisningsmiljøundersøgelsen. Det gør de ikke, men de fremgår et andet sted."/>
    <s v="Ja"/>
    <s v="Ja"/>
    <s v="Ja"/>
    <s v=""/>
    <s v=""/>
    <s v="Sjældent"/>
    <s v="rektor og uddannelsesleder holder løbende møder med vores to undervisningsmiljørepræsentanter (de to elever og vi bærer så ønsker m.m. videre til skolens arbejdsmiljørep. og på SU-møder"/>
    <s v="147024"/>
    <s v="Falkonergårdens Gymnasium og HF-Kursus"/>
    <s v="Institution uden enheder"/>
    <s v="Gymnasier og HF-kurser"/>
    <s v="Selvejende, statslige"/>
    <s v="Frederiksberg Kommune"/>
    <s v="Region Hovedstaden"/>
    <s v="Marianne Munch Svendsen"/>
    <s v="falko@falko.dk"/>
    <n v="0"/>
    <n v="0"/>
    <n v="0"/>
    <n v="1"/>
    <n v="0"/>
  </r>
  <r>
    <x v="0"/>
    <x v="0"/>
    <x v="3"/>
    <x v="1"/>
    <x v="0"/>
    <s v="I høj grad"/>
    <s v="I mindre grad"/>
    <s v="Slet ikke"/>
    <s v="Ja"/>
    <s v="Nej"/>
    <s v="Nej"/>
    <s v="Ja"/>
    <s v="Ja"/>
    <s v="Ja"/>
    <s v="Ja"/>
    <s v="Nej"/>
    <s v="Ja"/>
    <s v="Ja"/>
    <s v="Ja"/>
    <s v="Nej"/>
    <s v="Nej"/>
    <s v="Nej"/>
    <s v="Nej"/>
    <s v=""/>
    <s v="Mobning opstår i høj grad på grund af usikre gruppedynamikker, men elevernes personlighed og familieforhold spiller også en rolle"/>
    <s v="Delvis enig"/>
    <s v=""/>
    <s v="Ja, én gang"/>
    <s v="Ja"/>
    <s v="Ja"/>
    <s v="Ja"/>
    <s v="Ja"/>
    <s v="Nej"/>
    <s v=""/>
    <s v=""/>
    <s v=""/>
    <s v=""/>
    <s v="I nogen grad"/>
    <s v="I nogen grad"/>
    <s v="Nej"/>
    <s v="Nej"/>
    <s v="Ja"/>
    <s v="Ja"/>
    <s v="Ja"/>
    <s v="Nej"/>
    <s v="Nej"/>
    <s v="Nej"/>
    <s v=""/>
    <s v="Nej"/>
    <s v="Nej"/>
    <s v="Ja"/>
    <s v="Ja"/>
    <s v="Ja"/>
    <s v="Nej"/>
    <s v="Nej"/>
    <s v="Nej"/>
    <s v=""/>
    <s v=""/>
    <s v="Ja"/>
    <s v="Ja"/>
    <s v="Ved ikke"/>
    <s v="Hvert tredje år"/>
    <s v="Ja"/>
    <s v="Ja"/>
    <s v="Nej"/>
    <s v="Nej"/>
    <s v="Nej"/>
    <s v="Nej"/>
    <s v="Nej"/>
    <s v="Nej"/>
    <s v="Nej"/>
    <s v="Nej"/>
    <s v="Ja"/>
    <s v="Ja"/>
    <s v="Nej"/>
    <s v="Nej"/>
    <s v=""/>
    <s v="Ja"/>
    <s v="Ja"/>
    <s v="Ja"/>
    <s v="Ja"/>
    <s v="Ja"/>
    <s v="Ja"/>
    <s v="Ja"/>
    <s v="Ja"/>
    <s v="Ja"/>
    <s v="Ja"/>
    <s v="Ja"/>
    <s v="Ja"/>
    <s v="Nej"/>
    <s v="Nej"/>
    <s v=""/>
    <s v="Ja"/>
    <s v="Ja"/>
    <s v="Ja"/>
    <s v="Ja"/>
    <s v="I mindre grad"/>
    <s v="I nogen grad"/>
    <s v="I nogen grad"/>
    <s v=""/>
    <s v="Delvis enig"/>
    <s v=""/>
    <s v="Ja"/>
    <s v="Ved ikke"/>
    <s v="Nej"/>
    <s v="Opgaven, som undervisningsmiljørepræsentanterne varetager, er placeret ved elevrådene"/>
    <s v=""/>
    <s v=""/>
    <s v=""/>
    <s v="185012"/>
    <s v="Tårnby Gymnasium"/>
    <s v="Institution uden enheder"/>
    <s v="Gymnasier og HF-kurser"/>
    <s v="Selvejende, statslige"/>
    <s v="Tårnby Kommune"/>
    <s v="Region Hovedstaden"/>
    <s v="Mette Ringsted"/>
    <s v="tgy@tgy.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253010"/>
    <s v="Greve Gymnasium"/>
    <s v="Institution uden enheder"/>
    <s v="Gymnasier og HF-kurser"/>
    <s v="Selvejende, statslige"/>
    <s v="Greve Kommune"/>
    <s v="Region Sjælland"/>
    <s v="Mette Trangbæk Hammer"/>
    <s v="greve-gym@greve-gym.dk"/>
    <n v="0"/>
    <n v="1"/>
    <n v="0"/>
    <n v="0"/>
    <n v="0"/>
  </r>
  <r>
    <x v="0"/>
    <x v="0"/>
    <x v="3"/>
    <x v="1"/>
    <x v="0"/>
    <s v="I nogen grad"/>
    <s v="I nogen grad"/>
    <s v="Slet ikke"/>
    <s v="Ja"/>
    <s v="Ja"/>
    <s v="Nej"/>
    <s v="Nej"/>
    <s v="Ja"/>
    <s v="Ja"/>
    <s v="Ja"/>
    <s v="Nej"/>
    <s v="Nej"/>
    <s v="Ja"/>
    <s v="Nej"/>
    <s v="Nej"/>
    <s v="Ja"/>
    <s v="Ja"/>
    <s v="Nej"/>
    <s v=""/>
    <s v="Mobning opstår på grund af usikre gruppedynamikker i klassen"/>
    <s v="Helt enig"/>
    <s v="Bevidstheden om at den er der har betydning for såvel elever, som lærere."/>
    <s v="Ved ikke"/>
    <m/>
    <m/>
    <m/>
    <m/>
    <m/>
    <s v=""/>
    <s v=""/>
    <s v=""/>
    <s v=""/>
    <s v="I høj grad"/>
    <s v="I høj grad"/>
    <s v="Nej"/>
    <s v="Nej"/>
    <s v="Ja"/>
    <s v="Nej"/>
    <s v="Nej"/>
    <s v="Nej"/>
    <s v="Nej"/>
    <s v="Nej"/>
    <s v=""/>
    <s v="Nej"/>
    <s v="Nej"/>
    <s v="Ja"/>
    <s v="Nej"/>
    <s v="Nej"/>
    <s v="Nej"/>
    <s v="Nej"/>
    <s v="Nej"/>
    <s v=""/>
    <s v="Digital mobning er svær, da det kan være ubevidst eksklusion, som bliver til digital mobning - udenfor skoletid"/>
    <s v="Ja"/>
    <s v="Nej"/>
    <s v="Ja"/>
    <s v="Hvert tredje år"/>
    <s v="Nej"/>
    <s v="Ja"/>
    <s v="Ja"/>
    <s v="Ja"/>
    <s v="Ja"/>
    <s v="Ja"/>
    <s v="Ja"/>
    <s v="Nej"/>
    <s v="Nej"/>
    <s v="Nej"/>
    <s v="Nej"/>
    <s v="Nej"/>
    <s v="Nej"/>
    <s v="Nej"/>
    <s v=""/>
    <s v="Nej"/>
    <s v="Nej"/>
    <s v="Ja"/>
    <s v="Ja"/>
    <s v="Nej"/>
    <s v="Nej"/>
    <s v="Ja"/>
    <s v="Nej"/>
    <s v="Nej"/>
    <s v="Nej"/>
    <s v="Nej"/>
    <s v="Nej"/>
    <s v="Nej"/>
    <s v="Nej"/>
    <s v=""/>
    <s v="Ved ikke"/>
    <s v="Ved ikke"/>
    <s v="Ved ikke"/>
    <s v=""/>
    <s v="I høj grad"/>
    <s v="I høj grad"/>
    <s v="I nogen grad"/>
    <s v=""/>
    <s v="Delvis enig"/>
    <s v="Når jeg svarer 'ved ikke', skyldes det formuleringen af spørgsmålet. Det er på baggrund af undersøgelsen, vi kan lave en handleplan. Den genereres ikke pr. automatik."/>
    <s v="Nej"/>
    <s v=""/>
    <s v="Nej"/>
    <s v="Opgaven, som undervisningsmiljørepræsentanterne varetager, er placeret ved elevrådene"/>
    <s v=""/>
    <s v=""/>
    <s v="Vores elevråd er velfungerende og giver gode input til bl.a. undervisningsmiljøet - og laver også undersøgelser om samme på forskellig vis."/>
    <s v="173017"/>
    <s v="Virum Gymnasium"/>
    <s v="Institution uden enheder"/>
    <s v="Gymnasier og HF-kurser"/>
    <s v="Selvejende, statslige"/>
    <s v="Lyngby-Taarbæk Kommune"/>
    <s v="Region Hovedstaden"/>
    <s v="Mette Kynemund"/>
    <s v="vg@edu.virum-gym.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751069"/>
    <s v="Århus Akademi"/>
    <s v="Institution uden enheder"/>
    <s v="Gymnasier og HF-kurser"/>
    <s v="Selvejende, statslige"/>
    <s v="Aarhus Kommune"/>
    <s v="Region Midtjylland"/>
    <s v="Mette Lemann Skovsted Jespersen"/>
    <s v="kontoret@AarhusAkademi.dk"/>
    <n v="0"/>
    <n v="1"/>
    <n v="0"/>
    <n v="0"/>
    <n v="0"/>
  </r>
  <r>
    <x v="0"/>
    <x v="0"/>
    <x v="2"/>
    <x v="0"/>
    <x v="0"/>
    <s v="I høj grad"/>
    <s v="Slet ikke"/>
    <s v="Slet ikke"/>
    <s v="Ja"/>
    <s v="Ja"/>
    <s v="Nej"/>
    <s v="Ja"/>
    <s v="Nej"/>
    <s v="Nej"/>
    <s v="Ja"/>
    <s v="Nej"/>
    <s v="Ja"/>
    <s v="Nej"/>
    <s v="Ja"/>
    <s v="Nej"/>
    <s v="Nej"/>
    <s v="Ja"/>
    <s v="Nej"/>
    <s v=""/>
    <s v="Mobning opstår på grund af usikre gruppedynamikker i klassen"/>
    <s v="Delvis uenig"/>
    <s v=""/>
    <s v="Ja, én gang"/>
    <s v="Ja"/>
    <s v="Nej"/>
    <s v="Nej"/>
    <s v="Nej"/>
    <s v="Nej"/>
    <s v=""/>
    <s v=""/>
    <s v=""/>
    <s v=""/>
    <s v="I nogen grad"/>
    <s v="I nogen grad"/>
    <s v="Nej"/>
    <s v="Ja"/>
    <s v="Nej"/>
    <s v="Ja"/>
    <s v="Ja"/>
    <s v="Nej"/>
    <s v="Nej"/>
    <s v="Nej"/>
    <s v=""/>
    <s v="Nej"/>
    <s v="Ja"/>
    <s v="Nej"/>
    <s v="Nej"/>
    <s v="Ja"/>
    <s v="Ja"/>
    <s v="Nej"/>
    <s v="Nej"/>
    <s v=""/>
    <s v=""/>
    <s v="Ja"/>
    <s v="Ja"/>
    <s v="Ja"/>
    <s v="Hvert tredje år"/>
    <s v="Ja"/>
    <s v="Ja"/>
    <s v="Ja"/>
    <s v="Ja"/>
    <s v="Ja"/>
    <s v="Ja"/>
    <s v="Ja"/>
    <s v="Ja"/>
    <s v="Ja"/>
    <s v="Nej"/>
    <s v="Nej"/>
    <s v="Ja"/>
    <s v="Nej"/>
    <s v="Nej"/>
    <s v=""/>
    <s v="Ja"/>
    <s v="Ja"/>
    <s v="Ja"/>
    <s v="Ja"/>
    <s v="Ja"/>
    <s v="Ja"/>
    <s v="Ja"/>
    <s v="Ja"/>
    <s v="Ja"/>
    <s v="Ja"/>
    <s v="Ja"/>
    <s v="Ja"/>
    <s v="Nej"/>
    <s v="Nej"/>
    <s v=""/>
    <s v="Ja"/>
    <s v="Ja"/>
    <s v="Ja"/>
    <s v="Ja"/>
    <s v="I høj grad"/>
    <s v="I høj grad"/>
    <s v="I høj grad"/>
    <s v=""/>
    <s v="Helt enig"/>
    <s v=""/>
    <s v="Ja"/>
    <s v="Ja"/>
    <s v="Ja"/>
    <s v=""/>
    <s v=""/>
    <s v="Nogle gange"/>
    <s v=""/>
    <s v="376402"/>
    <s v="CELF - Center for erhv.rettede udd. Lolland-Falster"/>
    <s v="Hovedskole (institution med enheder)"/>
    <s v="Erhvervsskoler m.v."/>
    <s v="Selvejende, statslige"/>
    <s v="Guldborgsund Kommune"/>
    <s v="Region Sjælland"/>
    <s v="Michael Bang"/>
    <s v="celf@celf.dk"/>
    <n v="0"/>
    <n v="0"/>
    <n v="0"/>
    <n v="1"/>
    <n v="0"/>
  </r>
  <r>
    <x v="0"/>
    <x v="0"/>
    <x v="3"/>
    <x v="0"/>
    <x v="0"/>
    <s v="I høj grad"/>
    <s v="Slet ikke"/>
    <s v="Slet ikke"/>
    <s v="Ja"/>
    <s v="Ja"/>
    <s v="Ja"/>
    <s v="Ja"/>
    <s v="Nej"/>
    <s v="Ja"/>
    <s v="Ja"/>
    <s v="Nej"/>
    <s v="Ja"/>
    <s v="Ja"/>
    <s v="Nej"/>
    <s v="Nej"/>
    <s v="Nej"/>
    <s v="Ja"/>
    <s v="Nej"/>
    <s v=""/>
    <s v="Mobning opstår på grund af usikre gruppedynamikker i klassen"/>
    <s v="Helt enig"/>
    <s v=""/>
    <s v="Ja, flere gange"/>
    <m/>
    <m/>
    <m/>
    <m/>
    <m/>
    <s v="Altid"/>
    <s v="Altid"/>
    <s v="Altid"/>
    <s v="Altid"/>
    <s v="I nogen grad"/>
    <s v="I nogen grad"/>
    <s v="Nej"/>
    <s v="Nej"/>
    <s v="Ja"/>
    <s v="Ja"/>
    <s v="Ja"/>
    <s v="Nej"/>
    <s v="Nej"/>
    <s v="Nej"/>
    <s v=""/>
    <s v="Nej"/>
    <s v="Nej"/>
    <s v="Ja"/>
    <s v="Ja"/>
    <s v="Ja"/>
    <s v="Nej"/>
    <s v="Nej"/>
    <s v="Nej"/>
    <s v=""/>
    <s v=""/>
    <s v="Ja"/>
    <s v="Ja"/>
    <s v="Nej"/>
    <s v="Hvert år"/>
    <s v="Nej"/>
    <s v="Ja"/>
    <s v="Ja"/>
    <s v="Ja"/>
    <s v="Ja"/>
    <s v="Ja"/>
    <s v="Ja"/>
    <s v="Ja"/>
    <s v="Nej"/>
    <s v="Nej"/>
    <s v="Nej"/>
    <s v="Ja"/>
    <s v="Nej"/>
    <s v="Nej"/>
    <s v=""/>
    <s v="Ja"/>
    <s v="Ja"/>
    <s v="Ja"/>
    <s v="Ja"/>
    <s v="Ja"/>
    <s v="Ja"/>
    <s v="Ja"/>
    <s v="Nej"/>
    <s v="Ja"/>
    <s v="Ja"/>
    <s v="Nej"/>
    <s v="Nej"/>
    <s v="Nej"/>
    <s v="Nej"/>
    <s v=""/>
    <s v="Ja"/>
    <s v="Nej"/>
    <s v="Nej"/>
    <s v=""/>
    <s v="Slet ikke"/>
    <s v="Slet ikke"/>
    <s v="I nogen grad"/>
    <s v=""/>
    <s v="Hverken enig eller uenig"/>
    <s v=""/>
    <s v="Ja"/>
    <s v="Nej"/>
    <s v="Nej"/>
    <s v="Eleverne er ikke blevet oplyst om muligheden for at vælge undervisningsmiljørepræsentanter"/>
    <s v=""/>
    <s v=""/>
    <s v=""/>
    <s v="851401"/>
    <s v="TECHCOLLEGE"/>
    <s v="Hovedskole (institution med enheder)"/>
    <s v="Erhvervsskoler m.v."/>
    <s v="Selvejende, statslige"/>
    <s v="Aalborg Kommune"/>
    <s v="Region Nordjylland"/>
    <s v="Michael Johansson"/>
    <s v="mail@techcollege.dk"/>
    <n v="0"/>
    <n v="0"/>
    <n v="0"/>
    <n v="1"/>
    <n v="0"/>
  </r>
  <r>
    <x v="0"/>
    <x v="0"/>
    <x v="0"/>
    <x v="3"/>
    <x v="0"/>
    <s v="I høj grad"/>
    <s v="I mindre grad"/>
    <s v="Slet ikke"/>
    <s v="Ja"/>
    <s v="Ja"/>
    <s v="Ja"/>
    <s v="Ja"/>
    <s v="Ja"/>
    <s v="Ja"/>
    <s v="Ja"/>
    <s v="Nej"/>
    <s v="Ja"/>
    <s v="Ja"/>
    <s v="Nej"/>
    <s v="Nej"/>
    <s v="Nej"/>
    <s v="Nej"/>
    <s v="Nej"/>
    <s v=""/>
    <s v="Dynamikken i klassen og elevernes personlighed har en lige stor betydning for, hvorvidt der er mobning i en klasse"/>
    <s v="Helt enig"/>
    <s v=""/>
    <s v="Ja, én gang"/>
    <s v="Ja"/>
    <s v="Ja"/>
    <s v="Nej"/>
    <s v="Ja"/>
    <s v="Nej"/>
    <s v=""/>
    <s v=""/>
    <s v=""/>
    <s v=""/>
    <s v="I høj grad"/>
    <s v="I høj grad"/>
    <s v="Nej"/>
    <s v="Nej"/>
    <s v="Ja"/>
    <s v="Ja"/>
    <s v="Ja"/>
    <s v="Nej"/>
    <s v="Nej"/>
    <s v="Nej"/>
    <s v=""/>
    <s v="Nej"/>
    <s v="Nej"/>
    <s v="Ja"/>
    <s v="Ja"/>
    <s v="Ja"/>
    <s v="Nej"/>
    <s v="Nej"/>
    <s v="Nej"/>
    <s v=""/>
    <s v=""/>
    <s v="Ved ikke"/>
    <s v=""/>
    <s v=""/>
    <s v=""/>
    <m/>
    <m/>
    <m/>
    <m/>
    <m/>
    <m/>
    <m/>
    <m/>
    <m/>
    <m/>
    <m/>
    <m/>
    <m/>
    <m/>
    <s v=""/>
    <m/>
    <m/>
    <m/>
    <m/>
    <m/>
    <m/>
    <m/>
    <m/>
    <m/>
    <m/>
    <m/>
    <m/>
    <m/>
    <m/>
    <s v=""/>
    <s v=""/>
    <s v=""/>
    <s v=""/>
    <s v=""/>
    <s v=""/>
    <s v=""/>
    <s v=""/>
    <s v=""/>
    <s v="Hverken enig eller uenig"/>
    <s v=""/>
    <s v="Ja"/>
    <s v="Ved ikke"/>
    <s v="Ved ikke"/>
    <s v=""/>
    <s v=""/>
    <s v=""/>
    <s v=""/>
    <s v="280941"/>
    <s v="Zealand Business College"/>
    <s v="Hovedskole (institution med enheder)"/>
    <s v="Erhvervsskoler m.v."/>
    <s v="Selvejende, statslige"/>
    <s v="Ringsted Kommune"/>
    <s v="Region Sjælland"/>
    <s v="Michael Kaas Andersen"/>
    <s v="zbc@zbc.dk"/>
    <n v="0"/>
    <n v="0"/>
    <n v="0"/>
    <n v="1"/>
    <n v="0"/>
  </r>
  <r>
    <x v="0"/>
    <x v="0"/>
    <x v="0"/>
    <x v="2"/>
    <x v="0"/>
    <s v="I nogen grad"/>
    <s v="I nogen grad"/>
    <s v="Slet ikke"/>
    <s v="Ja"/>
    <s v="Ja"/>
    <s v="Ja"/>
    <s v="Nej"/>
    <s v="Nej"/>
    <s v="Nej"/>
    <s v="Ja"/>
    <s v="Nej"/>
    <s v="Ja"/>
    <s v="Nej"/>
    <s v="Nej"/>
    <s v="Ja"/>
    <s v="Ja"/>
    <s v="Nej"/>
    <s v="Nej"/>
    <s v=""/>
    <s v="Ved ikke"/>
    <s v="Delvis enig"/>
    <s v=""/>
    <s v="Ja, én gang"/>
    <s v="Nej"/>
    <s v="Nej"/>
    <s v="Nej"/>
    <s v="Ja"/>
    <s v="Nej"/>
    <s v=""/>
    <s v=""/>
    <s v=""/>
    <s v=""/>
    <s v="I nogen grad"/>
    <s v="I høj grad"/>
    <s v="Nej"/>
    <s v="Nej"/>
    <s v="Nej"/>
    <s v="Nej"/>
    <s v="Nej"/>
    <s v="Ja"/>
    <s v="Nej"/>
    <s v="Nej"/>
    <s v=""/>
    <s v="Nej"/>
    <s v="Nej"/>
    <s v="Nej"/>
    <s v="Nej"/>
    <s v="Nej"/>
    <s v="Ja"/>
    <s v="Nej"/>
    <s v="Nej"/>
    <s v=""/>
    <s v=""/>
    <s v="Ja"/>
    <s v="Nej"/>
    <s v="Ja"/>
    <s v="Hvert år"/>
    <s v="Nej"/>
    <s v="Ja"/>
    <s v="Ja"/>
    <s v="Ja"/>
    <s v="Ja"/>
    <s v="Ja"/>
    <s v="Ja"/>
    <s v="Nej"/>
    <s v="Ja"/>
    <s v="Ja"/>
    <s v="Ja"/>
    <s v="Nej"/>
    <s v="Nej"/>
    <s v="Nej"/>
    <s v=""/>
    <s v="Nej"/>
    <s v="Nej"/>
    <s v="Nej"/>
    <s v="Ja"/>
    <s v="Nej"/>
    <s v="Ja"/>
    <s v="Ja"/>
    <s v="Nej"/>
    <s v="Ja"/>
    <s v="Nej"/>
    <s v="Nej"/>
    <s v="Nej"/>
    <s v="Nej"/>
    <s v="Nej"/>
    <s v=""/>
    <s v="Ja"/>
    <s v="Ja"/>
    <s v="Ja"/>
    <s v="Ved ikke"/>
    <s v="Slet ikke"/>
    <s v="Slet ikke"/>
    <s v="Slet ikke"/>
    <s v=""/>
    <s v="Delvis enig"/>
    <s v=""/>
    <s v="Nej"/>
    <s v=""/>
    <s v="Nej"/>
    <s v="Eleverne er ikke blevet oplyst om muligheden for at vælge undervisningsmiljørepræsentanter"/>
    <s v=""/>
    <s v=""/>
    <s v=""/>
    <s v="169017"/>
    <s v="Høje-Taastrup Gymnasium"/>
    <s v="Institution uden enheder"/>
    <s v="Gymnasier og HF-kurser"/>
    <s v="Selvejende, statslige"/>
    <s v="Høje-Taastrup Kommune"/>
    <s v="Region Hovedstaden"/>
    <s v="Mogens Andersen"/>
    <s v="htg@htg.dk"/>
    <n v="0"/>
    <n v="0"/>
    <n v="0"/>
    <n v="1"/>
    <n v="0"/>
  </r>
  <r>
    <x v="0"/>
    <x v="0"/>
    <x v="3"/>
    <x v="2"/>
    <x v="0"/>
    <s v="Slet ikke"/>
    <s v="I mindre grad"/>
    <s v="Slet ikke"/>
    <s v="Nej"/>
    <s v="Nej"/>
    <s v="Nej"/>
    <s v="Nej"/>
    <s v="Nej"/>
    <s v="Nej"/>
    <s v="Ja"/>
    <s v="Nej"/>
    <s v="Nej"/>
    <s v="Ja"/>
    <s v="Ja"/>
    <s v="Nej"/>
    <s v="Nej"/>
    <s v="Ja"/>
    <s v="Nej"/>
    <s v=""/>
    <s v="Ved ikke"/>
    <s v="Hverken enig eller uenig"/>
    <s v=""/>
    <s v="Ja, flere gange"/>
    <m/>
    <m/>
    <m/>
    <m/>
    <m/>
    <s v="Nogle gange"/>
    <s v="Sjældent"/>
    <s v="Aldrig"/>
    <s v="Altid"/>
    <s v="I nogen grad"/>
    <s v="I nogen grad"/>
    <s v="Nej"/>
    <s v="Nej"/>
    <s v="Nej"/>
    <s v="Nej"/>
    <s v="Nej"/>
    <s v="Nej"/>
    <s v="Nej"/>
    <s v="Ja"/>
    <s v=""/>
    <s v="Nej"/>
    <s v="Nej"/>
    <s v="Ja"/>
    <s v="Nej"/>
    <s v="Nej"/>
    <s v="Nej"/>
    <s v="Nej"/>
    <s v="Nej"/>
    <s v=""/>
    <s v=""/>
    <s v="Ja"/>
    <s v="Ja"/>
    <s v="Nej"/>
    <s v="Hvert tredje år"/>
    <s v="Nej"/>
    <s v="Ja"/>
    <s v="Ja"/>
    <s v="Ja"/>
    <s v="Ja"/>
    <s v="Ja"/>
    <s v="Ja"/>
    <s v="Nej"/>
    <s v="Nej"/>
    <s v="Nej"/>
    <s v="Nej"/>
    <s v="Ja"/>
    <s v="Nej"/>
    <s v="Nej"/>
    <s v=""/>
    <s v="Nej"/>
    <s v="Nej"/>
    <s v="Nej"/>
    <s v="Nej"/>
    <s v="Nej"/>
    <s v="Nej"/>
    <s v="Nej"/>
    <s v="Nej"/>
    <s v="Nej"/>
    <s v="Nej"/>
    <s v="Nej"/>
    <s v="Nej"/>
    <s v="Nej"/>
    <s v="Ja"/>
    <s v=""/>
    <s v="Ja"/>
    <s v="Ja"/>
    <s v="Ja"/>
    <s v="Ja"/>
    <s v="I høj grad"/>
    <s v="I høj grad"/>
    <s v="I høj grad"/>
    <s v=""/>
    <s v="Delvis enig"/>
    <s v=""/>
    <s v="Ja"/>
    <s v="Ja"/>
    <s v="Ja"/>
    <s v=""/>
    <s v=""/>
    <s v="Aldrig"/>
    <s v=""/>
    <s v="657030"/>
    <s v="Herning Gymnasium"/>
    <s v="Institution uden enheder"/>
    <s v="Gymnasier og HF-kurser"/>
    <s v="Selvejende, statslige"/>
    <s v="Herning Kommune"/>
    <s v="Region Midtjylland"/>
    <s v="Momme Mailund"/>
    <s v="post@herning-gym.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363010"/>
    <s v="Maribo Gymnasium"/>
    <s v="Institution uden enheder"/>
    <s v="Gymnasier og HF-kurser"/>
    <s v="Selvejende, statslige"/>
    <s v="Lolland Kommune"/>
    <s v="Region Sjælland"/>
    <s v="Michael Levy Bruus"/>
    <s v="maribo.gymnasium@maribo-gym.dk"/>
    <n v="0"/>
    <n v="1"/>
    <n v="0"/>
    <n v="0"/>
    <n v="0"/>
  </r>
  <r>
    <x v="0"/>
    <x v="0"/>
    <x v="1"/>
    <x v="1"/>
    <x v="0"/>
    <s v="I nogen grad"/>
    <s v="I nogen grad"/>
    <s v="I mindre grad"/>
    <s v="Ja"/>
    <s v="Ja"/>
    <s v="Nej"/>
    <s v="Nej"/>
    <s v="Ja"/>
    <s v="Ja"/>
    <s v="Ja"/>
    <s v="Nej"/>
    <s v="Nej"/>
    <s v="Ja"/>
    <s v="Nej"/>
    <s v="Nej"/>
    <s v="Nej"/>
    <s v="Nej"/>
    <s v="Nej"/>
    <s v=""/>
    <s v="Mobning opstår i høj grad på grund af usikre gruppedynamikker, men elevernes personlighed og familieforhold spiller også en rolle"/>
    <s v="Helt enig"/>
    <s v=""/>
    <s v="Nej, aldrig"/>
    <m/>
    <m/>
    <m/>
    <m/>
    <m/>
    <s v=""/>
    <s v=""/>
    <s v=""/>
    <s v=""/>
    <s v="I høj grad"/>
    <s v="I nogen grad"/>
    <s v="Nej"/>
    <s v="Ja"/>
    <s v="Nej"/>
    <s v="Ja"/>
    <s v="Nej"/>
    <s v="Nej"/>
    <s v="Nej"/>
    <s v="Nej"/>
    <s v=""/>
    <s v="Nej"/>
    <s v="Nej"/>
    <s v="Nej"/>
    <s v="Nej"/>
    <s v="Nej"/>
    <s v="Nej"/>
    <s v="Nej"/>
    <s v="Ja"/>
    <s v=""/>
    <s v=""/>
    <s v="Ja"/>
    <s v="Ved ikke"/>
    <s v="Nej"/>
    <s v="Hvert tredje år"/>
    <s v="Ja"/>
    <s v="Ja"/>
    <s v="Ja"/>
    <s v="Ja"/>
    <s v="Ja"/>
    <s v="Ja"/>
    <s v="Ja"/>
    <s v="Ja"/>
    <s v="Nej"/>
    <s v="Nej"/>
    <s v="Nej"/>
    <s v="Ja"/>
    <s v="Nej"/>
    <s v="Nej"/>
    <s v=""/>
    <s v="Ja"/>
    <s v="Ja"/>
    <s v="Ja"/>
    <s v="Ja"/>
    <s v="Ja"/>
    <s v="Ja"/>
    <s v="Ja"/>
    <s v="Ja"/>
    <s v="Ja"/>
    <s v="Nej"/>
    <s v="Nej"/>
    <s v="Nej"/>
    <s v="Nej"/>
    <s v="Nej"/>
    <s v=""/>
    <s v="Nej"/>
    <s v="Ja"/>
    <s v="Ved ikke"/>
    <s v=""/>
    <s v="I mindre grad"/>
    <s v="I mindre grad"/>
    <s v="I nogen grad"/>
    <s v=""/>
    <s v="Hverken enig eller uenig"/>
    <s v=""/>
    <s v="Ja"/>
    <s v="Nej"/>
    <s v="Nej"/>
    <s v="Opgaven, som undervisningsmiljørepræsentanterne varetager, er placeret ved elevrådene"/>
    <s v=""/>
    <s v=""/>
    <s v=""/>
    <s v="760002"/>
    <s v="Vestjysk Gymnasium Tarm"/>
    <s v="Hovedskole (institution med enheder)"/>
    <s v="Gymnasier og HF-kurser"/>
    <s v="Selvejende, statslige"/>
    <s v="Ringkøbing-Skjern Kommune"/>
    <s v="Region Midtjylland"/>
    <s v="Mikkjal Helmsdal"/>
    <s v="vgt@vgt.dk"/>
    <n v="0"/>
    <n v="0"/>
    <n v="0"/>
    <n v="1"/>
    <n v="0"/>
  </r>
  <r>
    <x v="0"/>
    <x v="0"/>
    <x v="2"/>
    <x v="0"/>
    <x v="0"/>
    <s v="I høj grad"/>
    <s v="I nogen grad"/>
    <s v="I mindre grad"/>
    <s v="Ja"/>
    <s v="Nej"/>
    <s v="Ja"/>
    <s v="Nej"/>
    <s v="Ja"/>
    <s v="Ja"/>
    <s v="Ja"/>
    <s v="Nej"/>
    <s v="Nej"/>
    <s v="Nej"/>
    <s v="Nej"/>
    <s v="Ja"/>
    <s v="Ja"/>
    <s v="Ja"/>
    <s v="Nej"/>
    <s v=""/>
    <s v="Mobning opstår i høj grad på grund af usikre gruppedynamikker, men elevernes personlighed og familieforhold spiller også en rolle"/>
    <s v="Delvis enig"/>
    <s v=""/>
    <s v="Ja, flere gange"/>
    <m/>
    <m/>
    <m/>
    <m/>
    <m/>
    <s v="Altid"/>
    <s v="Altid"/>
    <s v="Altid"/>
    <s v="Altid"/>
    <s v="I nogen grad"/>
    <s v="I nogen grad"/>
    <s v="Nej"/>
    <s v="Ja"/>
    <s v="Ja"/>
    <s v="Ja"/>
    <s v="Ja"/>
    <s v="Ja"/>
    <s v="Nej"/>
    <s v="Nej"/>
    <s v=""/>
    <s v="Nej"/>
    <s v="Ja"/>
    <s v="Ja"/>
    <s v="Ja"/>
    <s v="Ja"/>
    <s v="Ja"/>
    <s v="Nej"/>
    <s v="Nej"/>
    <s v=""/>
    <s v=""/>
    <s v="Ja"/>
    <s v="Ja"/>
    <s v="Ved ikke"/>
    <s v="Hvert andet år"/>
    <s v="Ja"/>
    <s v="Ja"/>
    <s v="Ja"/>
    <s v="Ja"/>
    <s v="Ja"/>
    <s v="Ja"/>
    <s v="Ja"/>
    <s v="Ja"/>
    <s v="Ja"/>
    <s v="Ja"/>
    <s v="Ja"/>
    <s v="Nej"/>
    <s v="Nej"/>
    <s v="Nej"/>
    <s v=""/>
    <s v="Nej"/>
    <s v="Nej"/>
    <s v="Ja"/>
    <s v="Ja"/>
    <s v="Nej"/>
    <s v="Ja"/>
    <s v="Ja"/>
    <s v="Nej"/>
    <s v="Ja"/>
    <s v="Ja"/>
    <s v="Nej"/>
    <s v="Ja"/>
    <s v="Nej"/>
    <s v="Nej"/>
    <s v=""/>
    <s v="Ja"/>
    <s v="Ja"/>
    <s v="Ja"/>
    <s v="Ja"/>
    <s v="I høj grad"/>
    <s v="I nogen grad"/>
    <s v="Ved ikke"/>
    <s v=""/>
    <s v="Delvis enig"/>
    <s v=""/>
    <s v="Nej"/>
    <s v=""/>
    <s v="Nej"/>
    <s v="Eleverne er ikke blevet oplyst om muligheden for at vælge undervisningsmiljørepræsentanter"/>
    <s v=""/>
    <s v=""/>
    <s v=""/>
    <s v="281764"/>
    <s v="Rudolf Steiner-Skolen i Odense (2023)"/>
    <s v="Institution uden enheder"/>
    <s v="Gymnasier og HF-kurser"/>
    <s v="Selvejende, private"/>
    <s v="Odense Kommune"/>
    <s v="Region Syddanmark"/>
    <s v="Morten Birk Christiansen, konst"/>
    <s v="kontoret@rss-odense.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280957"/>
    <s v="Rudolf Steiner-Skolen i Odense"/>
    <s v="Institution uden enheder"/>
    <s v="Gymnasier og HF-kurser"/>
    <s v="Selvejende, private"/>
    <s v="Odense Kommune"/>
    <s v="Region Syddanmark"/>
    <s v="Morten Birk Christensen konst."/>
    <s v="kontoret@rss-odense.dk"/>
    <n v="0"/>
    <n v="1"/>
    <n v="0"/>
    <n v="0"/>
    <n v="0"/>
  </r>
  <r>
    <x v="0"/>
    <x v="0"/>
    <x v="2"/>
    <x v="2"/>
    <x v="0"/>
    <s v="I høj grad"/>
    <s v="I nogen grad"/>
    <s v="I mindre grad"/>
    <s v="Ja"/>
    <s v="Nej"/>
    <s v="Ja"/>
    <s v="Ja"/>
    <s v="Nej"/>
    <s v="Ja"/>
    <s v="Ja"/>
    <s v="Nej"/>
    <s v="Nej"/>
    <s v="Nej"/>
    <s v="Nej"/>
    <s v="Ja"/>
    <s v="Ja"/>
    <s v="Ja"/>
    <s v="Nej"/>
    <s v=""/>
    <s v="Mobning opstår i høj grad på grund af elevernes personlighed og familieforhold, men gruppedynamikkerne i klassen spiller også en rolle"/>
    <s v="Delvis enig"/>
    <s v="Vi gør meget ud af at fokusere på dety kulturelle. Selvfølgelig har vi noget på skrift men på en lille skole, er der fokus på de daglige og nære relationer mellem ledelse-lærere og elever. Det er der fokus på."/>
    <s v="Nej, aldrig"/>
    <m/>
    <m/>
    <m/>
    <m/>
    <m/>
    <s v=""/>
    <s v=""/>
    <s v=""/>
    <s v=""/>
    <s v="I høj grad"/>
    <s v="I høj grad"/>
    <s v="Nej"/>
    <s v="Ja"/>
    <s v="Nej"/>
    <s v="Nej"/>
    <s v="Nej"/>
    <s v="Nej"/>
    <s v="Nej"/>
    <s v="Nej"/>
    <s v=""/>
    <s v="Nej"/>
    <s v="Ja"/>
    <s v="Nej"/>
    <s v="Nej"/>
    <s v="Nej"/>
    <s v="Nej"/>
    <s v="Nej"/>
    <s v="Nej"/>
    <s v=""/>
    <s v=""/>
    <s v="Ja"/>
    <s v="Ja"/>
    <s v="Ja"/>
    <s v="Hvert andet år"/>
    <s v="Ja"/>
    <s v="Ja"/>
    <s v="Ja"/>
    <s v="Ja"/>
    <s v="Ja"/>
    <s v="Ja"/>
    <s v="Ja"/>
    <s v="Ja"/>
    <s v="Ja"/>
    <s v="Ja"/>
    <s v="Ja"/>
    <s v="Nej"/>
    <s v="Nej"/>
    <s v="Nej"/>
    <s v=""/>
    <s v="Ja"/>
    <s v="Ja"/>
    <s v="Ja"/>
    <s v="Ja"/>
    <s v="Ja"/>
    <s v="Ja"/>
    <s v="Ja"/>
    <s v="Ja"/>
    <s v="Ja"/>
    <s v="Ja"/>
    <s v="Ja"/>
    <s v="Ja"/>
    <s v="Nej"/>
    <s v="Nej"/>
    <s v=""/>
    <s v="Ja"/>
    <s v="Ja"/>
    <s v="Ja"/>
    <s v="Ja"/>
    <s v="I mindre grad"/>
    <s v="I mindre grad"/>
    <s v="I høj grad"/>
    <s v=""/>
    <s v="Helt enig"/>
    <s v=""/>
    <s v="Nej"/>
    <s v=""/>
    <s v="Nej"/>
    <s v="Opgaven, som undervisningsmiljørepræsentanterne varetager, er placeret ved elevrådene"/>
    <s v=""/>
    <s v=""/>
    <s v=""/>
    <s v="525008"/>
    <s v="Sønderjyllands Gymnasium, Grundskole og Kostskole"/>
    <s v="Institution uden enheder"/>
    <s v="Gymnasier og HF-kurser"/>
    <s v="Selvejende, private"/>
    <s v="Tønder Kommune"/>
    <s v="Region Syddanmark"/>
    <s v="Morten Hansen Thorndal"/>
    <s v="stuk@stuk.dk"/>
    <n v="0"/>
    <n v="0"/>
    <n v="0"/>
    <n v="1"/>
    <n v="0"/>
  </r>
  <r>
    <x v="0"/>
    <x v="0"/>
    <x v="3"/>
    <x v="2"/>
    <x v="0"/>
    <s v="I mindre grad"/>
    <s v="Slet ikke"/>
    <s v="Slet ikke"/>
    <s v="Ja"/>
    <s v="Ja"/>
    <s v="Ja"/>
    <s v="Ja"/>
    <s v="Ja"/>
    <s v="Ja"/>
    <s v="Ja"/>
    <s v="Nej"/>
    <s v="Ja"/>
    <s v="Nej"/>
    <s v="Nej"/>
    <s v="Nej"/>
    <s v="Ja"/>
    <s v="Nej"/>
    <s v="Nej"/>
    <s v=""/>
    <s v="Mobning opstår i høj grad på grund af usikre gruppedynamikker, men elevernes personlighed og familieforhold spiller også en rolle"/>
    <s v="Hverken enig eller uenig"/>
    <s v="Link:_x000a__x000a_https://www.hansenberg.dk/media/562885/antimobbestrategi-hb-2018_28052018.pdf"/>
    <s v="Ja, flere gange"/>
    <m/>
    <m/>
    <m/>
    <m/>
    <m/>
    <s v="Altid"/>
    <s v="Ved ikke"/>
    <s v="Altid"/>
    <s v="Altid"/>
    <s v="I høj grad"/>
    <s v="I høj grad"/>
    <s v="Nej"/>
    <s v="Ja"/>
    <s v="Nej"/>
    <s v="Nej"/>
    <s v="Ja"/>
    <s v="Ja"/>
    <s v="Nej"/>
    <s v="Nej"/>
    <s v=""/>
    <s v="Nej"/>
    <s v="Nej"/>
    <s v="Nej"/>
    <s v="Nej"/>
    <s v="Ja"/>
    <s v="Nej"/>
    <s v="Nej"/>
    <s v="Nej"/>
    <s v=""/>
    <s v=""/>
    <s v="Ja"/>
    <s v="Ja"/>
    <s v="Ja"/>
    <s v="Hvert tredje år"/>
    <s v="Nej"/>
    <s v="Nej"/>
    <s v="Nej"/>
    <s v="Nej"/>
    <s v="Nej"/>
    <s v="Nej"/>
    <s v="Nej"/>
    <s v="Nej"/>
    <s v="Nej"/>
    <s v="Nej"/>
    <s v="Nej"/>
    <s v="Nej"/>
    <s v="Ja"/>
    <s v="Nej"/>
    <s v="Indikatoren fysiske rammer fra ETU'en"/>
    <s v="Nej"/>
    <s v="Nej"/>
    <s v="Nej"/>
    <s v="Nej"/>
    <s v="Nej"/>
    <s v="Nej"/>
    <s v="Nej"/>
    <s v="Nej"/>
    <s v="Nej"/>
    <s v="Nej"/>
    <s v="Nej"/>
    <s v="Nej"/>
    <s v="Ja"/>
    <s v="Nej"/>
    <s v="De fire indikatorer i ETU'en"/>
    <s v="Ja"/>
    <s v="Ja"/>
    <s v="Ja"/>
    <s v="Ja"/>
    <s v="Slet ikke"/>
    <s v="I høj grad"/>
    <s v="I mindre grad"/>
    <s v=""/>
    <s v="Delvis enig"/>
    <s v=""/>
    <s v="Ja"/>
    <s v="Ja"/>
    <s v="Nej"/>
    <s v="Eleverne har ikke ønsket at vælge undervisningsmiljørepræsentanter"/>
    <s v=""/>
    <s v=""/>
    <s v=""/>
    <s v="621401"/>
    <s v="HANSENBERG"/>
    <s v="Institution uden enheder"/>
    <s v="Erhvervsskoler m.v."/>
    <s v="Selvejende, statslige"/>
    <s v="Kolding Kommune"/>
    <s v="Region Syddanmark"/>
    <s v="Morten Kaj Hansen"/>
    <s v="hansenberg@hansenberg.dk"/>
    <n v="0"/>
    <n v="0"/>
    <n v="0"/>
    <n v="1"/>
    <n v="0"/>
  </r>
  <r>
    <x v="0"/>
    <x v="0"/>
    <x v="3"/>
    <x v="1"/>
    <x v="0"/>
    <s v="I nogen grad"/>
    <s v="I mindre grad"/>
    <s v="Slet ikke"/>
    <s v="Ja"/>
    <s v="Ja"/>
    <s v="Ja"/>
    <s v="Ja"/>
    <s v="Ja"/>
    <s v="Ja"/>
    <s v="Ja"/>
    <s v="Nej"/>
    <s v="Ja"/>
    <s v="Ja"/>
    <s v="Nej"/>
    <s v="Nej"/>
    <s v="Ja"/>
    <s v="Nej"/>
    <s v="Ja"/>
    <s v=""/>
    <s v="Dynamikken i klassen og elevernes personlighed har en lige stor betydning for, hvorvidt der er mobning i en klasse"/>
    <s v="Delvis enig"/>
    <s v=""/>
    <s v="Ved ikke"/>
    <m/>
    <m/>
    <m/>
    <m/>
    <m/>
    <s v=""/>
    <s v=""/>
    <s v=""/>
    <s v=""/>
    <s v="I nogen grad"/>
    <s v="I nogen grad"/>
    <s v="Nej"/>
    <s v="Nej"/>
    <s v="Nej"/>
    <s v="Nej"/>
    <s v="Ja"/>
    <s v="Nej"/>
    <s v="Nej"/>
    <s v="Nej"/>
    <s v=""/>
    <s v="Nej"/>
    <s v="Nej"/>
    <s v="Ja"/>
    <s v="Ja"/>
    <s v="Nej"/>
    <s v="Nej"/>
    <s v="Nej"/>
    <s v="Nej"/>
    <s v=""/>
    <s v=""/>
    <s v="Ja"/>
    <s v="Ja"/>
    <s v="Ja"/>
    <s v="Hvert tredje år"/>
    <s v="Nej"/>
    <s v="Ja"/>
    <s v="Ja"/>
    <s v="Ja"/>
    <s v="Ja"/>
    <s v="Ja"/>
    <s v="Ja"/>
    <s v="Ja"/>
    <s v="Nej"/>
    <s v="Nej"/>
    <s v="Nej"/>
    <s v="Ja"/>
    <s v="Nej"/>
    <s v="Nej"/>
    <s v=""/>
    <s v="Ja"/>
    <s v="Ja"/>
    <s v="Ja"/>
    <s v="Ja"/>
    <s v="Ja"/>
    <s v="Ja"/>
    <s v="Ja"/>
    <s v="Ja"/>
    <s v="Ja"/>
    <s v="Nej"/>
    <s v="Nej"/>
    <s v="Nej"/>
    <s v="Nej"/>
    <s v="Nej"/>
    <s v=""/>
    <s v="Ja"/>
    <s v="Ja"/>
    <s v="Ja"/>
    <s v="Ja"/>
    <s v="Slet ikke"/>
    <s v="I høj grad"/>
    <s v="I mindre grad"/>
    <s v=""/>
    <s v="Delvis enig"/>
    <s v=""/>
    <s v="Ved ikke"/>
    <s v="Ved ikke"/>
    <s v="Ved ikke"/>
    <s v=""/>
    <s v=""/>
    <s v=""/>
    <s v=""/>
    <s v="147401"/>
    <s v="TEC, Technical Education Copenhagen"/>
    <s v="Hovedskole (institution med enheder)"/>
    <s v="Erhvervsskoler m.v."/>
    <s v="Selvejende, statslige"/>
    <s v="Frederiksberg Kommune"/>
    <s v="Region Hovedstaden"/>
    <s v="Morten Emborg"/>
    <s v="tec@tec.dk"/>
    <n v="0"/>
    <n v="0"/>
    <n v="0"/>
    <n v="1"/>
    <n v="0"/>
  </r>
  <r>
    <x v="0"/>
    <x v="0"/>
    <x v="6"/>
    <x v="2"/>
    <x v="0"/>
    <s v="I nogen grad"/>
    <s v="Slet ikke"/>
    <s v="Slet ikke"/>
    <s v="Ja"/>
    <s v="Ja"/>
    <s v="Ja"/>
    <s v="Ja"/>
    <s v="Ja"/>
    <s v="Ja"/>
    <s v="Ja"/>
    <s v="Nej"/>
    <s v="Ved ikke"/>
    <s v="Ja"/>
    <s v="Ja"/>
    <s v="Ja"/>
    <s v="Ja"/>
    <s v="Ja"/>
    <s v="Nej"/>
    <s v=""/>
    <s v="Mobning opstår på grund af usikre gruppedynamikker i klassen"/>
    <s v="Helt enig"/>
    <s v=""/>
    <s v="Ja, én gang"/>
    <s v="Ja"/>
    <s v="Nej"/>
    <s v="Ja"/>
    <s v="Ja"/>
    <s v="Nej"/>
    <s v=""/>
    <s v=""/>
    <s v=""/>
    <s v=""/>
    <s v="I mindre grad"/>
    <s v="I høj grad"/>
    <s v="Nej"/>
    <s v="Nej"/>
    <s v="Ja"/>
    <s v="Nej"/>
    <s v="Nej"/>
    <s v="Nej"/>
    <s v="Nej"/>
    <s v="Nej"/>
    <s v=""/>
    <s v="Nej"/>
    <s v="Nej"/>
    <s v="Ja"/>
    <s v="Nej"/>
    <s v="Nej"/>
    <s v="Nej"/>
    <s v="Nej"/>
    <s v="Nej"/>
    <s v=""/>
    <s v=""/>
    <s v="Ja"/>
    <s v="Ja"/>
    <s v="Ved ikke"/>
    <s v="Hvert tredje år"/>
    <s v="Nej"/>
    <s v="Ja"/>
    <s v="Ja"/>
    <s v="Ja"/>
    <s v="Ja"/>
    <s v="Ja"/>
    <s v="Ja"/>
    <s v="Nej"/>
    <s v="Nej"/>
    <s v="Nej"/>
    <s v="Ja"/>
    <s v="Ja"/>
    <s v="Nej"/>
    <s v="Nej"/>
    <s v=""/>
    <s v="Ja"/>
    <s v="Nej"/>
    <s v="Ja"/>
    <s v="Ja"/>
    <s v="Ja"/>
    <s v="Ja"/>
    <s v="Ja"/>
    <s v="Nej"/>
    <s v="Ja"/>
    <s v="Ja"/>
    <s v="Nej"/>
    <s v="Nej"/>
    <s v="Nej"/>
    <s v="Nej"/>
    <s v=""/>
    <s v="Ja"/>
    <s v="Ja"/>
    <s v="Ja"/>
    <s v="Nej"/>
    <s v="Slet ikke"/>
    <s v="I høj grad"/>
    <s v="I høj grad"/>
    <s v=""/>
    <s v="Delvis enig"/>
    <s v=""/>
    <s v="Ja"/>
    <s v="Ja"/>
    <s v="Ja"/>
    <s v=""/>
    <s v=""/>
    <s v="Nogle gange"/>
    <s v=""/>
    <s v="575402"/>
    <s v="Vejen Business College"/>
    <s v="Institution uden enheder"/>
    <s v="Erhvervsskoler m.v."/>
    <s v="Selvejende, statslige"/>
    <s v="Vejen Kommune"/>
    <s v="Region Syddanmark"/>
    <s v="Morten Kornerup-Bang"/>
    <s v="vejenbc@vejenbc.dk"/>
    <n v="0"/>
    <n v="0"/>
    <n v="0"/>
    <n v="1"/>
    <n v="0"/>
  </r>
  <r>
    <x v="0"/>
    <x v="0"/>
    <x v="2"/>
    <x v="2"/>
    <x v="0"/>
    <s v="I nogen grad"/>
    <s v="I høj grad"/>
    <s v="Slet ikke"/>
    <s v="Ja"/>
    <s v="Ja"/>
    <s v="Nej"/>
    <s v="Nej"/>
    <s v="Ja"/>
    <s v="Ja"/>
    <s v="Ja"/>
    <s v="Nej"/>
    <s v="Ja"/>
    <s v="Ja"/>
    <s v="Nej"/>
    <s v="Nej"/>
    <s v="Ja"/>
    <s v="Ja"/>
    <s v="Nej"/>
    <s v=""/>
    <s v="Mobning opstår i høj grad på grund af usikre gruppedynamikker, men elevernes personlighed og familieforhold spiller også en rolle"/>
    <s v="Helt enig"/>
    <s v=""/>
    <s v="Ja, én gang"/>
    <s v="Ja"/>
    <s v="Nej"/>
    <s v="Ja"/>
    <s v="Ja"/>
    <s v="Nej"/>
    <s v=""/>
    <s v=""/>
    <s v=""/>
    <s v=""/>
    <s v="I nogen grad"/>
    <s v="I høj grad"/>
    <s v="Nej"/>
    <s v="Nej"/>
    <s v="Nej"/>
    <s v="Nej"/>
    <s v="Nej"/>
    <s v="Nej"/>
    <s v="Nej"/>
    <s v="Ja"/>
    <s v=""/>
    <s v="Nej"/>
    <s v="Nej"/>
    <s v="Ja"/>
    <s v="Nej"/>
    <s v="Nej"/>
    <s v="Nej"/>
    <s v="Nej"/>
    <s v="Nej"/>
    <s v=""/>
    <s v=""/>
    <s v="Ja"/>
    <s v="Ja"/>
    <s v="Ja"/>
    <s v="Hvert år"/>
    <s v="Ja"/>
    <s v="Ja"/>
    <s v="Ja"/>
    <s v="Ja"/>
    <s v="Ja"/>
    <s v="Ja"/>
    <s v="Ja"/>
    <s v="Nej"/>
    <s v="Nej"/>
    <s v="Nej"/>
    <s v="Nej"/>
    <s v="Nej"/>
    <s v="Nej"/>
    <s v="Ja"/>
    <s v=""/>
    <s v="Ja"/>
    <s v="Ja"/>
    <s v="Ja"/>
    <s v="Ja"/>
    <s v="Ja"/>
    <s v="Ja"/>
    <s v="Ja"/>
    <s v="Nej"/>
    <s v="Ja"/>
    <s v="Ja"/>
    <s v="Ja"/>
    <s v="Ja"/>
    <s v="Nej"/>
    <s v="Nej"/>
    <s v=""/>
    <s v="Ja"/>
    <s v="Ja"/>
    <s v="Ja"/>
    <s v="Ja"/>
    <s v="Slet ikke"/>
    <s v="Slet ikke"/>
    <s v="I høj grad"/>
    <s v=""/>
    <s v="Hverken enig eller uenig"/>
    <s v="Undersøgelsen laves årligt - det giver ringe grad for effektmåling - vi gør meget arbejde - og det giver ganske enkelt for lidt udbytte at lave undersøgelerne årligt (den udsendes af UVM og er pligtig -derfor er spørgsmålet derom også ireltevant)"/>
    <s v="Ja"/>
    <s v="Ja"/>
    <s v="Ja"/>
    <s v=""/>
    <s v=""/>
    <s v="Nogle gange"/>
    <s v=""/>
    <s v="821015"/>
    <s v="Hjørring Gymnasium/STX og HF"/>
    <s v="Institution uden enheder"/>
    <s v="Gymnasier og HF-kurser"/>
    <s v="Selvejende, statslige"/>
    <s v="Hjørring Kommune"/>
    <s v="Region Nordjylland"/>
    <s v="Elsebeth Gabel Austin"/>
    <s v="adm@hj-gym.dk"/>
    <n v="0"/>
    <n v="0"/>
    <n v="0"/>
    <n v="1"/>
    <n v="0"/>
  </r>
  <r>
    <x v="0"/>
    <x v="2"/>
    <x v="3"/>
    <x v="0"/>
    <x v="0"/>
    <s v="I nogen grad"/>
    <s v="Slet ikke"/>
    <s v="Slet ikke"/>
    <s v="Ja"/>
    <s v="Nej"/>
    <s v="Ja"/>
    <s v="Ja"/>
    <s v="Nej"/>
    <s v="Ja"/>
    <s v="Ja"/>
    <s v="Nej"/>
    <s v="Ved ikke"/>
    <s v="Ja"/>
    <s v="Nej"/>
    <s v="Ja"/>
    <s v="Nej"/>
    <s v="Nej"/>
    <s v="Nej"/>
    <s v=""/>
    <s v="Mobning opstår i høj grad på grund af elevernes personlighed og familieforhold, men gruppedynamikkerne i klassen spiller også en rolle"/>
    <s v="Hverken enig eller uenig"/>
    <s v="Primo 2023 har vi taget vores antimobbestrategi op til revurdering og opdatering. Arbejdet forventes færdiggjort i  ultimo 2023."/>
    <s v="Ja, flere gange"/>
    <m/>
    <m/>
    <m/>
    <m/>
    <m/>
    <s v="Nogle gange"/>
    <s v="Sjældent"/>
    <s v="Nogle gange"/>
    <s v="Altid"/>
    <s v="I nogen grad"/>
    <s v="I nogen grad"/>
    <s v="Nej"/>
    <s v="Ja"/>
    <s v="Ja"/>
    <s v="Nej"/>
    <s v="Ja"/>
    <s v="Nej"/>
    <s v="Nej"/>
    <s v="Nej"/>
    <s v=""/>
    <s v="Nej"/>
    <s v="Nej"/>
    <s v="Ja"/>
    <s v="Nej"/>
    <s v="Ja"/>
    <s v="Nej"/>
    <s v="Nej"/>
    <s v="Nej"/>
    <s v=""/>
    <s v=""/>
    <s v="Ved ikke"/>
    <s v=""/>
    <s v=""/>
    <s v=""/>
    <m/>
    <m/>
    <m/>
    <m/>
    <m/>
    <m/>
    <m/>
    <m/>
    <m/>
    <m/>
    <m/>
    <m/>
    <m/>
    <m/>
    <s v=""/>
    <m/>
    <m/>
    <m/>
    <m/>
    <m/>
    <m/>
    <m/>
    <m/>
    <m/>
    <m/>
    <m/>
    <m/>
    <m/>
    <m/>
    <s v=""/>
    <s v=""/>
    <s v=""/>
    <s v=""/>
    <s v=""/>
    <s v=""/>
    <s v=""/>
    <s v=""/>
    <s v=""/>
    <s v="Hverken enig eller uenig"/>
    <s v=""/>
    <s v="Ved ikke"/>
    <s v="Nej"/>
    <s v="Nej"/>
    <s v="Andet, skriv gerne her"/>
    <s v="Hver klasse har valgt en elevrådsrepræsentant hvor emner omkring undervisningsmiljøet bliver taget op i elevrådet"/>
    <s v=""/>
    <s v=""/>
    <s v="615300"/>
    <s v="Bygholm Landbrugsskole"/>
    <s v="Institution uden enheder"/>
    <s v="Erhvervsskoler m.v."/>
    <s v="Selvejende, statslige"/>
    <s v="Horsens Kommune"/>
    <s v="Region Midtjylland"/>
    <s v="Erik Kallehave Kristensen"/>
    <s v="info@bygholm.dk"/>
    <n v="0"/>
    <n v="0"/>
    <n v="0"/>
    <n v="1"/>
    <n v="0"/>
  </r>
  <r>
    <x v="1"/>
    <x v="1"/>
    <x v="5"/>
    <x v="5"/>
    <x v="3"/>
    <s v=""/>
    <s v=""/>
    <s v=""/>
    <m/>
    <m/>
    <m/>
    <m/>
    <m/>
    <m/>
    <m/>
    <m/>
    <s v=""/>
    <m/>
    <m/>
    <m/>
    <m/>
    <m/>
    <m/>
    <s v="Vi har ikke en antimobbestrategi. Emnet behandles i skolens generelle ordensreglement og italesættes ofte ift. at sikre høj trivsel på skolen."/>
    <s v="Mobning opstår i høj grad på grund af usikre gruppedynamikker, men elevernes personlighed og familieforhold spiller også en rolle"/>
    <s v="Helt enig"/>
    <s v=""/>
    <s v="Ja, flere gange"/>
    <m/>
    <m/>
    <m/>
    <m/>
    <m/>
    <s v="Altid"/>
    <s v="Sjældent"/>
    <s v="Altid"/>
    <s v="Altid"/>
    <s v="I nogen grad"/>
    <s v="I høj grad"/>
    <s v="Nej"/>
    <s v="Nej"/>
    <s v="Nej"/>
    <s v="Nej"/>
    <s v="Nej"/>
    <s v="Nej"/>
    <s v="Nej"/>
    <s v="Ja"/>
    <s v=""/>
    <s v="Nej"/>
    <s v="Nej"/>
    <s v="Nej"/>
    <s v="Nej"/>
    <s v="Ja"/>
    <s v="Nej"/>
    <s v="Nej"/>
    <s v="Nej"/>
    <s v=""/>
    <s v=""/>
    <s v="Nej"/>
    <s v=""/>
    <s v=""/>
    <s v=""/>
    <m/>
    <m/>
    <m/>
    <m/>
    <m/>
    <m/>
    <m/>
    <m/>
    <m/>
    <m/>
    <m/>
    <m/>
    <m/>
    <m/>
    <s v=""/>
    <m/>
    <m/>
    <m/>
    <m/>
    <m/>
    <m/>
    <m/>
    <m/>
    <m/>
    <m/>
    <m/>
    <m/>
    <m/>
    <m/>
    <s v=""/>
    <s v=""/>
    <s v=""/>
    <s v=""/>
    <s v=""/>
    <s v=""/>
    <s v=""/>
    <s v=""/>
    <s v="Er det et krav?"/>
    <s v="Delvis enig"/>
    <s v=""/>
    <s v="Nej"/>
    <s v=""/>
    <s v="Nej"/>
    <s v="Opgaven, som undervisningsmiljørepræsentanterne varetager, er placeret ved elevrådene"/>
    <s v=""/>
    <s v=""/>
    <s v=""/>
    <s v="831401"/>
    <s v="Nordjyllands Landbrugsskole"/>
    <s v="Institution uden enheder"/>
    <s v="Erhvervsskoler m.v."/>
    <s v="Selvejende, statslige"/>
    <s v="Aalborg Kommune"/>
    <s v="Region Nordjylland"/>
    <s v="Erik Poulstrup"/>
    <s v="njylls@njylls.dk"/>
    <n v="0"/>
    <n v="0"/>
    <n v="0"/>
    <n v="1"/>
    <n v="0"/>
  </r>
  <r>
    <x v="0"/>
    <x v="2"/>
    <x v="7"/>
    <x v="2"/>
    <x v="0"/>
    <s v="I høj grad"/>
    <s v="I mindre grad"/>
    <s v="Slet ikke"/>
    <s v="Ja"/>
    <s v="Ja"/>
    <s v="Nej"/>
    <s v="Ja"/>
    <s v="Ja"/>
    <s v="Ja"/>
    <s v="Ja"/>
    <s v="Nej"/>
    <s v="Ved ikke"/>
    <s v="Ja"/>
    <s v="Ja"/>
    <s v="Ja"/>
    <s v="Nej"/>
    <s v="Nej"/>
    <s v="Nej"/>
    <s v=""/>
    <s v="Mobning opstår i høj grad på grund af elevernes personlighed og familieforhold, men gruppedynamikkerne i klassen spiller også en rolle"/>
    <s v="Delvis enig"/>
    <s v=""/>
    <s v="Ja, én gang"/>
    <s v="Ja"/>
    <s v="Nej"/>
    <s v="Nej"/>
    <s v="Nej"/>
    <s v="Nej"/>
    <s v=""/>
    <s v=""/>
    <s v=""/>
    <s v=""/>
    <s v="I høj grad"/>
    <s v="I høj grad"/>
    <s v="Nej"/>
    <s v="Nej"/>
    <s v="Ja"/>
    <s v="Nej"/>
    <s v="Nej"/>
    <s v="Ja"/>
    <s v="Nej"/>
    <s v="Nej"/>
    <s v=""/>
    <s v="Nej"/>
    <s v="Nej"/>
    <s v="Ja"/>
    <s v="Nej"/>
    <s v="Nej"/>
    <s v="Ja"/>
    <s v="Nej"/>
    <s v="Nej"/>
    <s v=""/>
    <s v=""/>
    <s v="Ja"/>
    <s v="Nej"/>
    <s v="Ja"/>
    <s v="Hvert år"/>
    <s v="Ja"/>
    <s v="Ja"/>
    <s v="Ja"/>
    <s v="Ja"/>
    <s v="Nej"/>
    <s v="Nej"/>
    <s v="Ja"/>
    <s v="Nej"/>
    <s v="Ja"/>
    <s v="Nej"/>
    <s v="Nej"/>
    <s v="Nej"/>
    <s v="Nej"/>
    <s v="Nej"/>
    <s v=""/>
    <s v="Ja"/>
    <s v="Nej"/>
    <s v="Ja"/>
    <s v="Ja"/>
    <s v="Ja"/>
    <s v="Nej"/>
    <s v="Ja"/>
    <s v="Ja"/>
    <s v="Ja"/>
    <s v="Ja"/>
    <s v="Ja"/>
    <s v="Ja"/>
    <s v="Nej"/>
    <s v="Nej"/>
    <s v=""/>
    <s v="Ja"/>
    <s v="Ja"/>
    <s v="Ja"/>
    <s v="Ved ikke"/>
    <s v="I mindre grad"/>
    <s v="I mindre grad"/>
    <s v="I mindre grad"/>
    <s v=""/>
    <s v="Hverken enig eller uenig"/>
    <s v=""/>
    <s v="Ja"/>
    <s v="Ved ikke"/>
    <s v="Ved ikke"/>
    <s v=""/>
    <s v=""/>
    <s v=""/>
    <s v=""/>
    <s v="151412"/>
    <s v="UCplus A/S"/>
    <s v="Hovedskole (institution med enheder)"/>
    <s v="Erhvervsskoler m.v."/>
    <s v="Private"/>
    <s v="Ballerup Kommune"/>
    <s v="Region Hovedstaden"/>
    <s v="Erik Poulstrup"/>
    <s v="mail@ucplus.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159028"/>
    <s v="Gladsaxe Gymnasium"/>
    <s v="Institution uden enheder"/>
    <s v="Gymnasier og HF-kurser"/>
    <s v="Selvejende, statslige"/>
    <s v="Gladsaxe Kommune"/>
    <s v="Region Hovedstaden"/>
    <s v="Eva Krarup Steensen"/>
    <s v="post@gladgym.dk"/>
    <n v="0"/>
    <n v="1"/>
    <n v="0"/>
    <n v="0"/>
    <n v="0"/>
  </r>
  <r>
    <x v="0"/>
    <x v="0"/>
    <x v="2"/>
    <x v="3"/>
    <x v="0"/>
    <s v="I høj grad"/>
    <s v="I høj grad"/>
    <s v="I mindre grad"/>
    <s v="Ja"/>
    <s v="Ja"/>
    <s v="Nej"/>
    <s v="Nej"/>
    <s v="Ja"/>
    <s v="Ja"/>
    <s v="Ja"/>
    <s v="Nej"/>
    <s v="Ja"/>
    <s v="Ja"/>
    <s v="Ja"/>
    <s v="Ja"/>
    <s v="Nej"/>
    <s v="Ja"/>
    <s v="Nej"/>
    <s v=""/>
    <s v="Dynamikken i klassen og elevernes personlighed har en lige stor betydning for, hvorvidt der er mobning i en klasse"/>
    <s v="Helt enig"/>
    <s v=""/>
    <s v="Ja, én gang"/>
    <s v="Ja"/>
    <s v="Nej"/>
    <s v="Nej"/>
    <s v="Ja"/>
    <s v="Nej"/>
    <s v=""/>
    <s v=""/>
    <s v=""/>
    <s v=""/>
    <s v="I høj grad"/>
    <s v="I høj grad"/>
    <s v="Nej"/>
    <s v="Nej"/>
    <s v="Nej"/>
    <s v="Nej"/>
    <s v="Nej"/>
    <s v="Ja"/>
    <s v="Nej"/>
    <s v="Nej"/>
    <s v=""/>
    <s v="Nej"/>
    <s v="Nej"/>
    <s v="Nej"/>
    <s v="Nej"/>
    <s v="Nej"/>
    <s v="Ja"/>
    <s v="Nej"/>
    <s v="Nej"/>
    <s v=""/>
    <s v=""/>
    <s v="Ja"/>
    <s v="Ja"/>
    <s v="Ja"/>
    <s v="Hvert tredje år"/>
    <s v="Ja"/>
    <s v="Ja"/>
    <s v="Ja"/>
    <s v="Ja"/>
    <s v="Ja"/>
    <s v="Ja"/>
    <s v="Ja"/>
    <s v="Nej"/>
    <s v="Ja"/>
    <s v="Ja"/>
    <s v="Ja"/>
    <s v="Ja"/>
    <s v="Nej"/>
    <s v="Nej"/>
    <s v=""/>
    <s v="Ja"/>
    <s v="Ja"/>
    <s v="Ja"/>
    <s v="Ja"/>
    <s v="Ja"/>
    <s v="Ja"/>
    <s v="Ja"/>
    <s v="Ja"/>
    <s v="Ja"/>
    <s v="Ja"/>
    <s v="Ja"/>
    <s v="Ja"/>
    <s v="Nej"/>
    <s v="Nej"/>
    <s v=""/>
    <s v="Ja"/>
    <s v="Ja"/>
    <s v="Ja"/>
    <s v="Ja"/>
    <s v="I nogen grad"/>
    <s v="I nogen grad"/>
    <s v="I nogen grad"/>
    <s v=""/>
    <s v="Helt enig"/>
    <s v=""/>
    <s v="Ja"/>
    <s v="Ja"/>
    <s v="Nej"/>
    <s v="Opgaven, som undervisningsmiljørepræsentanterne varetager, er placeret ved elevrådene"/>
    <s v=""/>
    <s v=""/>
    <s v=""/>
    <s v="561027"/>
    <s v="Esbjerg Gymnasium"/>
    <s v="Institution uden enheder"/>
    <s v="Gymnasier og HF-kurser"/>
    <s v="Selvejende, statslige"/>
    <s v="Esbjerg Kommune"/>
    <s v="Region Syddanmark"/>
    <s v="Erling Petersson"/>
    <s v="esbjerg.gymnasium@egonline.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537401"/>
    <s v="EUC Syd"/>
    <s v="Hovedskole (institution med enheder)"/>
    <s v="Erhvervsskoler m.v."/>
    <s v="Selvejende, statslige"/>
    <s v="Sønderborg Kommune"/>
    <s v="Region Syddanmark"/>
    <s v="Finn Karlsen"/>
    <s v="eucsyd@eucsyd.dk"/>
    <n v="0"/>
    <n v="1"/>
    <n v="0"/>
    <n v="0"/>
    <n v="0"/>
  </r>
  <r>
    <x v="0"/>
    <x v="2"/>
    <x v="7"/>
    <x v="0"/>
    <x v="0"/>
    <s v="I mindre grad"/>
    <s v="Slet ikke"/>
    <s v="Ved ikke"/>
    <s v="Nej"/>
    <s v="Nej"/>
    <s v="Nej"/>
    <s v="Nej"/>
    <s v="Nej"/>
    <s v="Nej"/>
    <s v="Nej"/>
    <s v="Ja"/>
    <s v="Ja"/>
    <m/>
    <m/>
    <m/>
    <m/>
    <m/>
    <m/>
    <s v=""/>
    <s v="Ved ikke"/>
    <s v="Hverken enig eller uenig"/>
    <s v=""/>
    <s v="Nej, aldrig"/>
    <m/>
    <m/>
    <m/>
    <m/>
    <m/>
    <s v=""/>
    <s v=""/>
    <s v=""/>
    <s v=""/>
    <s v="I nogen grad"/>
    <s v="I høj grad"/>
    <s v="Nej"/>
    <s v="Nej"/>
    <s v="Nej"/>
    <s v="Nej"/>
    <s v="Nej"/>
    <s v="Ja"/>
    <s v="Nej"/>
    <s v="Nej"/>
    <s v=""/>
    <s v="Nej"/>
    <s v="Nej"/>
    <s v="Nej"/>
    <s v="Nej"/>
    <s v="Nej"/>
    <s v="Ja"/>
    <s v="Nej"/>
    <s v="Nej"/>
    <s v=""/>
    <s v=""/>
    <s v="Ja"/>
    <s v="Ja"/>
    <s v="Ja"/>
    <s v="Hvert tredje år"/>
    <s v="Ja"/>
    <s v="Ja"/>
    <s v="Ja"/>
    <s v="Ja"/>
    <s v="Ja"/>
    <s v="Ja"/>
    <s v="Ja"/>
    <s v="Ja"/>
    <s v="Nej"/>
    <s v="Nej"/>
    <s v="Nej"/>
    <s v="Ja"/>
    <s v="Nej"/>
    <s v="Nej"/>
    <s v=""/>
    <s v="Nej"/>
    <s v="Ja"/>
    <s v="Nej"/>
    <s v="Ja"/>
    <s v="Ja"/>
    <s v="Nej"/>
    <s v="Ja"/>
    <s v="Nej"/>
    <s v="Nej"/>
    <s v="Nej"/>
    <s v="Nej"/>
    <s v="Nej"/>
    <s v="Nej"/>
    <s v="Nej"/>
    <s v=""/>
    <s v="Ja"/>
    <s v="Ja"/>
    <s v="Ja"/>
    <s v="Ja"/>
    <s v="Slet ikke"/>
    <s v="Slet ikke"/>
    <s v="Slet ikke"/>
    <s v=""/>
    <s v="Delvis enig"/>
    <s v=""/>
    <s v="Ja"/>
    <s v="Ved ikke"/>
    <s v="Nej"/>
    <s v="Andet, skriv gerne her"/>
    <s v="Meget korte og spredte elevhold, få elever"/>
    <s v=""/>
    <s v=""/>
    <s v="561413"/>
    <s v="AMU-Vest"/>
    <s v="Institution uden enheder"/>
    <s v="Erhvervsskoler m.v."/>
    <s v="Selvejende, private"/>
    <s v="Esbjerg Kommune"/>
    <s v="Region Syddanmark"/>
    <s v="Eva Lundgren"/>
    <s v="inst@amu-vest.dk"/>
    <n v="0"/>
    <n v="0"/>
    <n v="0"/>
    <n v="1"/>
    <n v="0"/>
  </r>
  <r>
    <x v="0"/>
    <x v="0"/>
    <x v="1"/>
    <x v="4"/>
    <x v="0"/>
    <s v="I nogen grad"/>
    <s v="Ved ikke"/>
    <s v="Ved ikke"/>
    <s v="Ja"/>
    <s v="Ja"/>
    <s v="Nej"/>
    <s v="Ja"/>
    <s v="Ja"/>
    <s v="Ja"/>
    <s v="Ja"/>
    <s v="Nej"/>
    <s v="Ved ikke"/>
    <s v="Nej"/>
    <s v="Nej"/>
    <s v="Ja"/>
    <s v="Nej"/>
    <s v="Nej"/>
    <s v="Nej"/>
    <s v=""/>
    <s v="Ved ikke"/>
    <s v="Hverken enig eller uenig"/>
    <s v=""/>
    <s v="Ved ikke"/>
    <m/>
    <m/>
    <m/>
    <m/>
    <m/>
    <s v=""/>
    <s v=""/>
    <s v=""/>
    <s v=""/>
    <s v="I nogen grad"/>
    <s v="I nogen grad"/>
    <s v="Nej"/>
    <s v="Ja"/>
    <s v="Ja"/>
    <s v="Ja"/>
    <s v="Ja"/>
    <s v="Ja"/>
    <s v="Nej"/>
    <s v="Nej"/>
    <s v=""/>
    <s v="Nej"/>
    <s v="Ja"/>
    <s v="Ja"/>
    <s v="Ja"/>
    <s v="Ja"/>
    <s v="Ja"/>
    <s v="Nej"/>
    <s v="Nej"/>
    <s v=""/>
    <s v=""/>
    <s v="Ja"/>
    <s v="Nej"/>
    <s v="Nej"/>
    <s v="Ved ikke"/>
    <s v="Nej"/>
    <s v="Nej"/>
    <s v="Nej"/>
    <s v="Nej"/>
    <s v="Nej"/>
    <s v="Nej"/>
    <s v="Nej"/>
    <s v="Nej"/>
    <s v="Nej"/>
    <s v="Nej"/>
    <s v="Nej"/>
    <s v="Nej"/>
    <s v="Nej"/>
    <s v="Ja"/>
    <s v=""/>
    <s v="Nej"/>
    <s v="Nej"/>
    <s v="Nej"/>
    <s v="Nej"/>
    <s v="Nej"/>
    <s v="Nej"/>
    <s v="Nej"/>
    <s v="Nej"/>
    <s v="Nej"/>
    <s v="Nej"/>
    <s v="Nej"/>
    <s v="Nej"/>
    <s v="Nej"/>
    <s v="Ja"/>
    <s v=""/>
    <s v=""/>
    <s v=""/>
    <s v="Ved ikke"/>
    <s v=""/>
    <s v="Ved ikke"/>
    <s v="Ved ikke"/>
    <s v="Ved ikke"/>
    <s v=""/>
    <s v="Hverken enig eller uenig"/>
    <s v=""/>
    <s v="Ja"/>
    <s v="Ved ikke"/>
    <s v="Ved ikke"/>
    <s v=""/>
    <s v=""/>
    <s v=""/>
    <s v=""/>
    <s v="281397"/>
    <s v="Horsens Gymnasium &amp; HF"/>
    <s v="Hovedskole (institution med enheder)"/>
    <s v="Gymnasier og HF-kurser"/>
    <s v="Selvejende, statslige"/>
    <s v="Horsens Kommune"/>
    <s v="Region Midtjylland"/>
    <s v="Flemming Steen Jensen"/>
    <s v="hs@hs-gym.dk"/>
    <n v="0"/>
    <n v="0"/>
    <n v="0"/>
    <n v="1"/>
    <n v="0"/>
  </r>
  <r>
    <x v="0"/>
    <x v="0"/>
    <x v="2"/>
    <x v="2"/>
    <x v="0"/>
    <s v="I høj grad"/>
    <s v="I mindre grad"/>
    <s v="Slet ikke"/>
    <s v="Nej"/>
    <s v="Nej"/>
    <s v="Nej"/>
    <s v="Ja"/>
    <s v="Nej"/>
    <s v="Ja"/>
    <s v="Ja"/>
    <s v="Nej"/>
    <s v="Ja"/>
    <s v="Ja"/>
    <s v="Ja"/>
    <s v="Ja"/>
    <s v="Ja"/>
    <s v="Ja"/>
    <s v="Nej"/>
    <s v=""/>
    <s v="Mobning opstår i høj grad på grund af usikre gruppedynamikker, men elevernes personlighed og familieforhold spiller også en rolle"/>
    <s v="Delvis enig"/>
    <s v=""/>
    <s v="Ja, flere gange"/>
    <m/>
    <m/>
    <m/>
    <m/>
    <m/>
    <s v="Altid"/>
    <s v="Nogle gange"/>
    <s v="Altid"/>
    <s v="Altid"/>
    <s v="I høj grad"/>
    <s v="I høj grad"/>
    <s v="Nej"/>
    <s v="Nej"/>
    <s v="Nej"/>
    <s v="Nej"/>
    <s v="Nej"/>
    <s v="Nej"/>
    <s v="Nej"/>
    <s v="Ja"/>
    <s v=""/>
    <s v="Nej"/>
    <s v="Nej"/>
    <s v="Nej"/>
    <s v="Nej"/>
    <s v="Nej"/>
    <s v="Nej"/>
    <s v="Nej"/>
    <s v="Ja"/>
    <s v=""/>
    <s v=""/>
    <s v="Ja"/>
    <s v="Ja"/>
    <s v="Nej"/>
    <s v="Hvert tredje år"/>
    <s v="Nej"/>
    <s v="Nej"/>
    <s v="Nej"/>
    <s v="Nej"/>
    <s v="Nej"/>
    <s v="Nej"/>
    <s v="Ja"/>
    <s v="Nej"/>
    <s v="Nej"/>
    <s v="Nej"/>
    <s v="Nej"/>
    <s v="Ja"/>
    <s v="Nej"/>
    <s v="Nej"/>
    <s v=""/>
    <s v="Ja"/>
    <s v="Nej"/>
    <s v="Nej"/>
    <s v="Ja"/>
    <s v="Ja"/>
    <s v="Ja"/>
    <s v="Nej"/>
    <s v="Ja"/>
    <s v="Nej"/>
    <s v="Nej"/>
    <s v="Nej"/>
    <s v="Nej"/>
    <s v="Nej"/>
    <s v="Nej"/>
    <s v=""/>
    <s v="Ja"/>
    <s v="Ja"/>
    <s v="Ja"/>
    <s v="Ja"/>
    <s v="Ved ikke"/>
    <s v="Ved ikke"/>
    <s v="Ved ikke"/>
    <s v=""/>
    <s v="Delvis enig"/>
    <s v=""/>
    <s v="Ja"/>
    <s v="Nej"/>
    <s v="Nej"/>
    <s v="Andet, skriv gerne her"/>
    <s v="Det har ikke været aktuelt. Eleverne sidder i Fællesudvalget, hvor vi diskuterer undervisningsmiljø og meget andet i relation til dagligdagen og undervisningen."/>
    <s v=""/>
    <s v=""/>
    <s v="573010"/>
    <s v="Varde Gymnasium"/>
    <s v="Institution uden enheder"/>
    <s v="Gymnasier og HF-kurser"/>
    <s v="Selvejende, statslige"/>
    <s v="Varde Kommune"/>
    <s v="Region Syddanmark"/>
    <s v="Finn Olsen"/>
    <s v="post@vardegymnasium.dk"/>
    <n v="0"/>
    <n v="0"/>
    <n v="0"/>
    <n v="1"/>
    <n v="0"/>
  </r>
  <r>
    <x v="0"/>
    <x v="0"/>
    <x v="2"/>
    <x v="2"/>
    <x v="0"/>
    <s v="I nogen grad"/>
    <s v="I mindre grad"/>
    <s v="Slet ikke"/>
    <s v="Ja"/>
    <s v="Ja"/>
    <s v="Ja"/>
    <s v="Ja"/>
    <s v="Ja"/>
    <s v="Ja"/>
    <s v="Ja"/>
    <s v="Nej"/>
    <s v="Ja"/>
    <s v="Ja"/>
    <s v="Ja"/>
    <s v="Ja"/>
    <s v="Ja"/>
    <s v="Ja"/>
    <s v="Nej"/>
    <s v=""/>
    <s v="Ved ikke"/>
    <s v="Helt enig"/>
    <s v=""/>
    <s v="Ja, flere gange"/>
    <m/>
    <m/>
    <m/>
    <m/>
    <m/>
    <s v="Ved ikke"/>
    <s v="Ved ikke"/>
    <s v="Ved ikke"/>
    <s v="Ved ikke"/>
    <s v="I høj grad"/>
    <s v="I høj grad"/>
    <s v="Nej"/>
    <s v="Nej"/>
    <s v="Nej"/>
    <s v="Nej"/>
    <s v="Nej"/>
    <s v="Nej"/>
    <s v="Nej"/>
    <s v="Ja"/>
    <s v=""/>
    <s v="Nej"/>
    <s v="Nej"/>
    <s v="Nej"/>
    <s v="Nej"/>
    <s v="Nej"/>
    <s v="Nej"/>
    <s v="Nej"/>
    <s v="Ja"/>
    <s v=""/>
    <s v=""/>
    <s v="Nej"/>
    <s v=""/>
    <s v=""/>
    <s v=""/>
    <m/>
    <m/>
    <m/>
    <m/>
    <m/>
    <m/>
    <m/>
    <m/>
    <m/>
    <m/>
    <m/>
    <m/>
    <m/>
    <m/>
    <s v=""/>
    <m/>
    <m/>
    <m/>
    <m/>
    <m/>
    <m/>
    <m/>
    <m/>
    <m/>
    <m/>
    <m/>
    <m/>
    <m/>
    <m/>
    <s v=""/>
    <s v=""/>
    <s v=""/>
    <s v=""/>
    <s v=""/>
    <s v=""/>
    <s v=""/>
    <s v=""/>
    <s v="Gennemføres i september 2023"/>
    <s v="Helt enig"/>
    <s v=""/>
    <s v="Nej"/>
    <s v=""/>
    <s v="Nej"/>
    <s v="Opgaven, som undervisningsmiljørepræsentanterne varetager, er placeret ved elevrådene"/>
    <s v=""/>
    <s v=""/>
    <s v=""/>
    <s v="281219"/>
    <s v="U/NORD"/>
    <s v="Hovedskole (institution med enheder)"/>
    <s v="Erhvervsskoler m.v."/>
    <s v="Selvejende, statslige"/>
    <s v="Lyngby-Taarbæk Kommune"/>
    <s v="Region Hovedstaden"/>
    <s v="Flemming Zachariasen"/>
    <s v="info@unord.dk"/>
    <n v="0"/>
    <n v="0"/>
    <n v="0"/>
    <n v="1"/>
    <n v="0"/>
  </r>
  <r>
    <x v="0"/>
    <x v="0"/>
    <x v="3"/>
    <x v="0"/>
    <x v="0"/>
    <s v="I høj grad"/>
    <s v="I høj grad"/>
    <s v="Slet ikke"/>
    <s v="Ja"/>
    <s v="Ja"/>
    <s v="Nej"/>
    <s v="Ja"/>
    <s v="Nej"/>
    <s v="Ja"/>
    <s v="Nej"/>
    <s v="Nej"/>
    <s v="Nej"/>
    <m/>
    <m/>
    <m/>
    <m/>
    <m/>
    <m/>
    <s v=""/>
    <s v="Mobning opstår på grund af usikre gruppedynamikker i klassen"/>
    <s v="Delvis enig"/>
    <s v=""/>
    <s v="Ja, én gang"/>
    <s v="Ja"/>
    <s v="Nej"/>
    <s v="Ja"/>
    <s v="Ja"/>
    <s v="Nej"/>
    <s v=""/>
    <s v=""/>
    <s v=""/>
    <s v=""/>
    <s v="I nogen grad"/>
    <s v="I nogen grad"/>
    <s v="Nej"/>
    <s v="Nej"/>
    <s v="Nej"/>
    <s v="Nej"/>
    <s v="Ja"/>
    <s v="Nej"/>
    <s v="Nej"/>
    <s v="Nej"/>
    <s v=""/>
    <s v="Nej"/>
    <s v="Ja"/>
    <s v="Nej"/>
    <s v="Ja"/>
    <s v="Ja"/>
    <s v="Nej"/>
    <s v="Nej"/>
    <s v="Nej"/>
    <s v=""/>
    <s v=""/>
    <s v="Ja"/>
    <s v="Ja"/>
    <s v="Nej"/>
    <s v="Hvert tredje år"/>
    <s v="Ja"/>
    <s v="Ja"/>
    <s v="Ja"/>
    <s v="Ja"/>
    <s v="Ja"/>
    <s v="Ja"/>
    <s v="Ja"/>
    <s v="Nej"/>
    <s v="Nej"/>
    <s v="Nej"/>
    <s v="Nej"/>
    <s v="Ja"/>
    <s v="Nej"/>
    <s v="Nej"/>
    <s v=""/>
    <s v="Ja"/>
    <s v="Ja"/>
    <s v="Ja"/>
    <s v="Ja"/>
    <s v="Ja"/>
    <s v="Ja"/>
    <s v="Ja"/>
    <s v="Ja"/>
    <s v="Ja"/>
    <s v="Ja"/>
    <s v="Nej"/>
    <s v="Nej"/>
    <s v="Nej"/>
    <s v="Nej"/>
    <s v=""/>
    <s v="Ja"/>
    <s v="Ja"/>
    <s v="Nej"/>
    <s v=""/>
    <s v="I høj grad"/>
    <s v="I høj grad"/>
    <s v="I høj grad"/>
    <s v=""/>
    <s v="Helt enig"/>
    <s v=""/>
    <s v="Nej"/>
    <s v=""/>
    <s v="Nej"/>
    <s v="Andet, skriv gerne her"/>
    <s v="Vi har elever, som sammen med en leder står for undervisningsmiljøvurderingen - vi kalder dem blot ikke undervisningsmiljørepræsentanter"/>
    <s v=""/>
    <s v=""/>
    <s v="751075"/>
    <s v="Risskov gymnasium"/>
    <s v="Institution uden enheder"/>
    <s v="Gymnasier og HF-kurser"/>
    <s v="Selvejende, statslige"/>
    <s v="Aarhus Kommune"/>
    <s v="Region Midtjylland"/>
    <s v="Gitte Horsbøl"/>
    <s v="adm@risskov-gym.dk"/>
    <n v="0"/>
    <n v="0"/>
    <n v="0"/>
    <n v="1"/>
    <n v="0"/>
  </r>
  <r>
    <x v="0"/>
    <x v="0"/>
    <x v="1"/>
    <x v="1"/>
    <x v="0"/>
    <s v="I mindre grad"/>
    <s v="I mindre grad"/>
    <s v="Slet ikke"/>
    <s v="Ja"/>
    <s v="Ja"/>
    <s v="Ja"/>
    <s v="Ja"/>
    <s v="Ja"/>
    <s v="Ja"/>
    <s v="Ja"/>
    <s v="Nej"/>
    <s v="Ja"/>
    <s v="Ja"/>
    <s v="Ja"/>
    <s v="Ja"/>
    <s v="Nej"/>
    <s v="Nej"/>
    <s v="Nej"/>
    <s v=""/>
    <s v="Mobning opstår på grund af usikre gruppedynamikker i klassen"/>
    <s v="Hverken enig eller uenig"/>
    <s v="vedr. effekten af en antimobbestrategi: en antimobbestrategi har i sig selv ingen betydning. den får først betydning, når den leves. Det væsentligste er derfor i al virke at have fokus på forebyggelse af mobning og handle på, når det sker."/>
    <s v="Ja, flere gange"/>
    <m/>
    <m/>
    <m/>
    <m/>
    <m/>
    <s v="Nogle gange"/>
    <s v="Nogle gange"/>
    <s v="Nogle gange"/>
    <s v="Altid"/>
    <s v="I nogen grad"/>
    <s v="I nogen grad"/>
    <s v="Nej"/>
    <s v="Nej"/>
    <s v="Ja"/>
    <s v="Ja"/>
    <s v="Ja"/>
    <s v="Nej"/>
    <s v="Nej"/>
    <s v="Nej"/>
    <s v=""/>
    <s v="Nej"/>
    <s v="Nej"/>
    <s v="Ja"/>
    <s v="Ja"/>
    <s v="Ja"/>
    <s v="Nej"/>
    <s v="Nej"/>
    <s v="Nej"/>
    <s v=""/>
    <s v=""/>
    <s v="Ja"/>
    <s v="Ja"/>
    <s v="Ja"/>
    <s v="Hvert år"/>
    <s v="Ja"/>
    <s v="Ja"/>
    <s v="Ja"/>
    <s v="Nej"/>
    <s v="Ja"/>
    <s v="Ja"/>
    <s v="Ja"/>
    <s v="Ja"/>
    <s v="Nej"/>
    <s v="Nej"/>
    <s v="Nej"/>
    <s v="Ja"/>
    <s v="Nej"/>
    <s v="Nej"/>
    <s v=""/>
    <s v="Ja"/>
    <s v="Ja"/>
    <s v="Ja"/>
    <s v="Ja"/>
    <s v="Nej"/>
    <s v="Ja"/>
    <s v="Ja"/>
    <s v="Ja"/>
    <s v="Nej"/>
    <s v="Nej"/>
    <s v="Nej"/>
    <s v="Nej"/>
    <s v="Nej"/>
    <s v="Nej"/>
    <s v=""/>
    <s v="Ja"/>
    <s v="Ja"/>
    <s v="Ja"/>
    <s v="Ja"/>
    <s v="I høj grad"/>
    <s v="I høj grad"/>
    <s v="I høj grad"/>
    <s v=""/>
    <s v="Helt enig"/>
    <s v=""/>
    <s v="Ja"/>
    <s v="Nej"/>
    <s v="Nej"/>
    <s v="Opgaven, som undervisningsmiljørepræsentanterne varetager, er placeret ved elevrådene"/>
    <s v=""/>
    <s v=""/>
    <s v=""/>
    <s v="281399"/>
    <s v="Aarhus Business College"/>
    <s v="Hovedskole (institution med enheder)"/>
    <s v="Erhvervsskoler m.v."/>
    <s v="Selvejende, statslige"/>
    <s v="Aarhus Kommune"/>
    <s v="Region Midtjylland"/>
    <s v="Gitte Nørgaard"/>
    <s v="aabc@aabc.dk"/>
    <n v="0"/>
    <n v="0"/>
    <n v="0"/>
    <n v="1"/>
    <n v="0"/>
  </r>
  <r>
    <x v="0"/>
    <x v="0"/>
    <x v="3"/>
    <x v="3"/>
    <x v="0"/>
    <s v="I nogen grad"/>
    <s v="Ved ikke"/>
    <s v="Ved ikke"/>
    <s v="Ja"/>
    <s v="Ja"/>
    <s v="Ja"/>
    <s v="Ja"/>
    <s v="Ja"/>
    <s v="Ja"/>
    <s v="Ja"/>
    <s v="Nej"/>
    <s v="Nej"/>
    <s v="Ja"/>
    <s v="Ja"/>
    <s v="Ja"/>
    <s v="Ja"/>
    <s v="Ja"/>
    <s v="Nej"/>
    <s v=""/>
    <s v="Mobning opstår på grund af usikre gruppedynamikker i klassen"/>
    <s v="Delvis enig"/>
    <s v=""/>
    <s v="Ja, flere gange"/>
    <m/>
    <m/>
    <m/>
    <m/>
    <m/>
    <s v="Altid"/>
    <s v="Aldrig"/>
    <s v="Aldrig"/>
    <s v="Nogle gange"/>
    <s v="I høj grad"/>
    <s v="I høj grad"/>
    <s v="Nej"/>
    <s v="Nej"/>
    <s v="Ja"/>
    <s v="Nej"/>
    <s v="Nej"/>
    <s v="Ja"/>
    <s v="Nej"/>
    <s v="Nej"/>
    <s v=""/>
    <s v="Nej"/>
    <s v="Nej"/>
    <s v="Ja"/>
    <s v="Nej"/>
    <s v="Nej"/>
    <s v="Ja"/>
    <s v="Nej"/>
    <s v="Nej"/>
    <s v=""/>
    <s v=""/>
    <s v="Ja"/>
    <s v="Ja"/>
    <s v="Ja"/>
    <s v="Hvert tredje år"/>
    <s v="Ja"/>
    <s v="Ja"/>
    <s v="Ja"/>
    <s v="Ja"/>
    <s v="Ja"/>
    <s v="Ja"/>
    <s v="Nej"/>
    <s v="Ja"/>
    <s v="Ja"/>
    <s v="Nej"/>
    <s v="Nej"/>
    <s v="Ja"/>
    <s v="Nej"/>
    <s v="Nej"/>
    <s v=""/>
    <s v="Nej"/>
    <s v="Nej"/>
    <s v="Nej"/>
    <s v="Nej"/>
    <s v="Nej"/>
    <s v="Nej"/>
    <s v="Nej"/>
    <s v="Nej"/>
    <s v="Ja"/>
    <s v="Ja"/>
    <s v="Ja"/>
    <s v="Nej"/>
    <s v="Nej"/>
    <s v="Nej"/>
    <s v=""/>
    <s v="Nej"/>
    <s v="Nej"/>
    <s v="Nej"/>
    <s v=""/>
    <s v="Slet ikke"/>
    <s v="I høj grad"/>
    <s v="I høj grad"/>
    <s v=""/>
    <s v="Helt enig"/>
    <s v="Vi har retningslinjer i vores kvalitets-årshjul for, hvem og hvordan der følges op på undervisningsmiljøvurderingen. Men hvis ikke resultatet giver anledning til nye indsatser, så udarbejdes der ikke en specifik handlingsplan._x000a__x000a__x000a__x000a_Foruden undervisningsmiljøvurderingen og ETU gennemfører vi undervisningsevalueringer, som indeholder lærer-elev-relationer, feedback mm. (nogle af de emner, som I her nævner under det psykiske undervisningsmiljø). Der følges systematisk op på undervisningsevalueringerne både lærer/elev og lærer/leder."/>
    <s v="Ja"/>
    <s v="Ved ikke"/>
    <s v="Ved ikke"/>
    <s v=""/>
    <s v=""/>
    <s v=""/>
    <s v="Det er ved at være længe siden, vi på ledelsesniveau har talt om, at der blandt eleverne skulle vælges UMR. Og på EUD er det vanskeligt at fastholde disse på grund af skift mellem læreplads og skole._x000a__x000a_Vi gennemfører undervisningsmiljøundersøgelse til næste forår. Her vil vi tage det op igen."/>
    <s v="461305"/>
    <s v="Kold College"/>
    <s v="Hovedskole (institution med enheder)"/>
    <s v="Erhvervsskoler m.v."/>
    <s v="Selvejende, statslige"/>
    <s v="Odense Kommune"/>
    <s v="Region Syddanmark"/>
    <s v="Gitte Bargholt"/>
    <s v="koldcollege@koldcollege.dk"/>
    <n v="0"/>
    <n v="0"/>
    <n v="0"/>
    <n v="1"/>
    <n v="0"/>
  </r>
  <r>
    <x v="0"/>
    <x v="0"/>
    <x v="2"/>
    <x v="0"/>
    <x v="0"/>
    <s v="I høj grad"/>
    <s v="I høj grad"/>
    <s v="Slet ikke"/>
    <s v="Ja"/>
    <s v="Ja"/>
    <s v="Nej"/>
    <s v="Ja"/>
    <s v="Nej"/>
    <s v="Ja"/>
    <s v="Ja"/>
    <s v="Nej"/>
    <s v="Ja"/>
    <s v="Ja"/>
    <s v="Ja"/>
    <s v="Ja"/>
    <s v="Nej"/>
    <s v="Ja"/>
    <s v="Nej"/>
    <s v=""/>
    <s v="Mobning opstår på grund af usikre gruppedynamikker i klassen"/>
    <s v="Delvis enig"/>
    <s v=""/>
    <s v="Ja, én gang"/>
    <s v="Ja"/>
    <s v="Nej"/>
    <s v="Nej"/>
    <s v="Nej"/>
    <s v="Nej"/>
    <s v=""/>
    <s v=""/>
    <s v=""/>
    <s v=""/>
    <s v="I nogen grad"/>
    <s v="I nogen grad"/>
    <s v="Nej"/>
    <s v="Nej"/>
    <s v="Ja"/>
    <s v="Ja"/>
    <s v="Nej"/>
    <s v="Nej"/>
    <s v="Nej"/>
    <s v="Nej"/>
    <s v=""/>
    <s v="Nej"/>
    <s v="Nej"/>
    <s v="Ja"/>
    <s v="Ja"/>
    <s v="Ja"/>
    <s v="Nej"/>
    <s v="Nej"/>
    <s v="Nej"/>
    <s v=""/>
    <s v=""/>
    <s v="Ja"/>
    <s v="Nej"/>
    <s v="Nej"/>
    <s v="Hvert tredje år"/>
    <s v="Nej"/>
    <s v="Ja"/>
    <s v="Ja"/>
    <s v="Ja"/>
    <s v="Nej"/>
    <s v="Ja"/>
    <s v="Nej"/>
    <s v="Nej"/>
    <s v="Ja"/>
    <s v="Nej"/>
    <s v="Ja"/>
    <s v="Ja"/>
    <s v="Nej"/>
    <s v="Nej"/>
    <s v=""/>
    <s v="Ja"/>
    <s v="Ja"/>
    <s v="Ja"/>
    <s v="Ja"/>
    <s v="Ja"/>
    <s v="Nej"/>
    <s v="Ja"/>
    <s v="Nej"/>
    <s v="Ja"/>
    <s v="Ja"/>
    <s v="Nej"/>
    <s v="Ja"/>
    <s v="Nej"/>
    <s v="Nej"/>
    <s v=""/>
    <s v="Ved ikke"/>
    <s v="Ja"/>
    <s v="Nej"/>
    <s v=""/>
    <s v="I nogen grad"/>
    <s v="I nogen grad"/>
    <s v="I høj grad"/>
    <s v=""/>
    <s v="Delvis enig"/>
    <s v=""/>
    <s v="Ja"/>
    <s v="Ja"/>
    <s v="Ja"/>
    <s v=""/>
    <s v=""/>
    <s v="Altid"/>
    <s v=""/>
    <s v="101115"/>
    <s v="Rysensteen Gymnasium"/>
    <s v="Institution uden enheder"/>
    <s v="Gymnasier og HF-kurser"/>
    <s v="Selvejende, statslige"/>
    <s v="Københavns Kommune"/>
    <s v="Region Hovedstaden"/>
    <s v="Gitte Harding Transbøl"/>
    <s v="mail@rysensteen.dk"/>
    <n v="0"/>
    <n v="0"/>
    <n v="0"/>
    <n v="1"/>
    <n v="0"/>
  </r>
  <r>
    <x v="0"/>
    <x v="0"/>
    <x v="1"/>
    <x v="2"/>
    <x v="0"/>
    <s v="I mindre grad"/>
    <s v="I nogen grad"/>
    <s v="Slet ikke"/>
    <s v="Ja"/>
    <s v="Ja"/>
    <s v="Nej"/>
    <s v="Ja"/>
    <s v="Ja"/>
    <s v="Ja"/>
    <s v="Ja"/>
    <s v="Nej"/>
    <s v="Ja"/>
    <s v="Ja"/>
    <s v="Ja"/>
    <s v="Nej"/>
    <s v="Ja"/>
    <s v="Ja"/>
    <s v="Nej"/>
    <s v=""/>
    <s v="Ved ikke"/>
    <s v="Delvis enig"/>
    <s v=""/>
    <s v="Ja, én gang"/>
    <s v="Ja"/>
    <s v="Nej"/>
    <s v="Nej"/>
    <s v="Ja"/>
    <s v="Nej"/>
    <s v=""/>
    <s v=""/>
    <s v=""/>
    <s v=""/>
    <s v="I nogen grad"/>
    <s v="I høj grad"/>
    <s v="Nej"/>
    <s v="Nej"/>
    <s v="Nej"/>
    <s v="Ja"/>
    <s v="Nej"/>
    <s v="Nej"/>
    <s v="Nej"/>
    <s v="Nej"/>
    <s v=""/>
    <s v="Nej"/>
    <s v="Nej"/>
    <s v="Nej"/>
    <s v="Nej"/>
    <s v="Ja"/>
    <s v="Nej"/>
    <s v="Nej"/>
    <s v="Nej"/>
    <s v=""/>
    <s v=""/>
    <s v="Nej"/>
    <s v=""/>
    <s v=""/>
    <s v=""/>
    <m/>
    <m/>
    <m/>
    <m/>
    <m/>
    <m/>
    <m/>
    <m/>
    <m/>
    <m/>
    <m/>
    <m/>
    <m/>
    <m/>
    <s v=""/>
    <m/>
    <m/>
    <m/>
    <m/>
    <m/>
    <m/>
    <m/>
    <m/>
    <m/>
    <m/>
    <m/>
    <m/>
    <m/>
    <m/>
    <s v=""/>
    <s v=""/>
    <s v=""/>
    <s v=""/>
    <s v=""/>
    <s v=""/>
    <s v=""/>
    <s v=""/>
    <s v="del af ETU"/>
    <s v="Delvis enig"/>
    <s v=""/>
    <s v="Ja"/>
    <s v="Nej"/>
    <s v="Nej"/>
    <s v="Andet, skriv gerne her"/>
    <s v="drøftes i fælles elevråd"/>
    <s v=""/>
    <s v=""/>
    <s v="461449"/>
    <s v="Social- og Sundhedsskolen Fyn"/>
    <s v="Hovedskole (institution med enheder)"/>
    <s v="Erhvervsskoler m.v."/>
    <s v="Selvejende, statslige"/>
    <s v="Odense Kommune"/>
    <s v="Region Syddanmark"/>
    <s v="Gunna Funder Hansen"/>
    <s v="sosufyn@sosufyn.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631022"/>
    <s v="Rosborg Gymnasium &amp; HF"/>
    <s v="Institution uden enheder"/>
    <s v="Gymnasier og HF-kurser"/>
    <s v="Selvejende, statslige"/>
    <s v="Vejle Kommune"/>
    <s v="Region Syddanmark"/>
    <s v="Hanne Hautop"/>
    <s v="rosborg@rosborg-gym.dk"/>
    <n v="0"/>
    <n v="1"/>
    <n v="0"/>
    <n v="0"/>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373019"/>
    <s v="Herlufsholm Skole og Gods"/>
    <s v="Institution uden enheder"/>
    <s v="Gymnasier og HF-kurser"/>
    <s v="Selvejende, private"/>
    <s v="Næstved Kommune"/>
    <s v="Region Sjælland"/>
    <s v="Gitte Nørgaard"/>
    <s v="rektorkontor@herlufsholm.dk"/>
    <n v="0"/>
    <n v="1"/>
    <n v="0"/>
    <n v="0"/>
    <n v="0"/>
  </r>
  <r>
    <x v="0"/>
    <x v="0"/>
    <x v="0"/>
    <x v="0"/>
    <x v="0"/>
    <s v="I høj grad"/>
    <s v="I høj grad"/>
    <s v="Slet ikke"/>
    <s v="Ja"/>
    <s v="Ja"/>
    <s v="Ja"/>
    <s v="Ja"/>
    <s v="Nej"/>
    <s v="Ja"/>
    <s v="Ja"/>
    <s v="Nej"/>
    <s v="Ja"/>
    <s v="Nej"/>
    <s v="Nej"/>
    <s v="Nej"/>
    <s v="Nej"/>
    <s v="Nej"/>
    <s v="Ja"/>
    <s v=""/>
    <s v="Ved ikke"/>
    <s v="Delvis enig"/>
    <s v=""/>
    <s v="Ja, én gang"/>
    <s v="Ja"/>
    <s v="Nej"/>
    <s v="Ja"/>
    <s v="Ja"/>
    <s v="Nej"/>
    <s v=""/>
    <s v=""/>
    <s v=""/>
    <s v=""/>
    <s v="I høj grad"/>
    <s v="I høj grad"/>
    <s v="Nej"/>
    <s v="Ja"/>
    <s v="Ja"/>
    <s v="Nej"/>
    <s v="Nej"/>
    <s v="Nej"/>
    <s v="Nej"/>
    <s v="Nej"/>
    <s v=""/>
    <s v="Nej"/>
    <s v="Nej"/>
    <s v="Ja"/>
    <s v="Nej"/>
    <s v="Ja"/>
    <s v="Nej"/>
    <s v="Nej"/>
    <s v="Nej"/>
    <s v=""/>
    <s v=""/>
    <s v="Ja"/>
    <s v="Ja"/>
    <s v="Ja"/>
    <s v="Når der sker ændringer af betydning for undervisningsmiljøet"/>
    <s v="Ja"/>
    <s v="Ja"/>
    <s v="Ja"/>
    <s v="Ja"/>
    <s v="Ja"/>
    <s v="Ja"/>
    <s v="Ja"/>
    <s v="Ja"/>
    <s v="Nej"/>
    <s v="Nej"/>
    <s v="Nej"/>
    <s v="Ja"/>
    <s v="Nej"/>
    <s v="Nej"/>
    <s v=""/>
    <s v="Ja"/>
    <s v="Ja"/>
    <s v="Ja"/>
    <s v="Ja"/>
    <s v="Ja"/>
    <s v="Ja"/>
    <s v="Ja"/>
    <s v="Ja"/>
    <s v="Ja"/>
    <s v="Ja"/>
    <s v="Ja"/>
    <s v="Ja"/>
    <s v="Nej"/>
    <s v="Nej"/>
    <s v=""/>
    <s v="Ja"/>
    <s v="Ja"/>
    <s v="Nej"/>
    <s v=""/>
    <s v="I nogen grad"/>
    <s v="Slet ikke"/>
    <s v="I nogen grad"/>
    <s v=""/>
    <s v="Delvis enig"/>
    <s v=""/>
    <s v="Ja"/>
    <s v="Ja"/>
    <s v="Nej"/>
    <s v="Opgaven, som undervisningsmiljørepræsentanterne varetager, er placeret ved elevrådene"/>
    <s v=""/>
    <s v=""/>
    <s v=""/>
    <s v="281666"/>
    <s v="Grindsted Gymnasie- &amp; Erhvervsskole"/>
    <s v="Hovedskole (institution med enheder)"/>
    <s v="Gymnasier og HF-kurser"/>
    <s v="Selvejende, statslige"/>
    <s v="Billund Kommune"/>
    <s v="Region Syddanmark"/>
    <s v="Gitte Vest Barkholt"/>
    <s v="kontakt@gges.dk"/>
    <n v="0"/>
    <n v="0"/>
    <n v="0"/>
    <n v="1"/>
    <n v="0"/>
  </r>
  <r>
    <x v="0"/>
    <x v="0"/>
    <x v="0"/>
    <x v="2"/>
    <x v="0"/>
    <s v="I mindre grad"/>
    <s v="I høj grad"/>
    <s v="Slet ikke"/>
    <s v="Ja"/>
    <s v="Ja"/>
    <s v="Ja"/>
    <s v="Ja"/>
    <s v="Ja"/>
    <s v="Ja"/>
    <s v="Ja"/>
    <s v="Nej"/>
    <s v="Ja"/>
    <m/>
    <m/>
    <m/>
    <m/>
    <m/>
    <m/>
    <s v=""/>
    <s v=""/>
    <s v=""/>
    <s v=""/>
    <s v=""/>
    <m/>
    <m/>
    <m/>
    <m/>
    <m/>
    <s v=""/>
    <s v=""/>
    <s v=""/>
    <s v=""/>
    <s v=""/>
    <s v=""/>
    <m/>
    <m/>
    <m/>
    <m/>
    <m/>
    <m/>
    <m/>
    <m/>
    <m/>
    <m/>
    <m/>
    <m/>
    <m/>
    <m/>
    <m/>
    <m/>
    <m/>
    <s v=""/>
    <s v=""/>
    <s v=""/>
    <s v=""/>
    <s v=""/>
    <s v=""/>
    <m/>
    <m/>
    <m/>
    <m/>
    <m/>
    <m/>
    <m/>
    <m/>
    <m/>
    <m/>
    <m/>
    <m/>
    <m/>
    <m/>
    <s v=""/>
    <m/>
    <m/>
    <m/>
    <m/>
    <m/>
    <m/>
    <m/>
    <m/>
    <m/>
    <m/>
    <m/>
    <m/>
    <m/>
    <m/>
    <s v=""/>
    <s v=""/>
    <s v=""/>
    <s v=""/>
    <s v=""/>
    <s v=""/>
    <s v=""/>
    <s v=""/>
    <s v=""/>
    <s v=""/>
    <s v=""/>
    <s v=""/>
    <s v=""/>
    <s v=""/>
    <s v=""/>
    <s v=""/>
    <s v=""/>
    <s v=""/>
    <s v="707008"/>
    <s v="Grenaa Gymnasium"/>
    <s v="Institution uden enheder"/>
    <s v="Gymnasier og HF-kurser"/>
    <s v="Selvejende, statslige"/>
    <s v="Norddjurs Kommune"/>
    <s v="Region Midtjylland"/>
    <s v="Helene Bendorff Kristensen"/>
    <s v="gg@grenaa-gym.dk"/>
    <n v="0"/>
    <n v="0"/>
    <n v="1"/>
    <n v="0"/>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791016"/>
    <s v="Viborg Katedralskole"/>
    <s v="Institution uden enheder"/>
    <s v="Gymnasier og HF-kurser"/>
    <s v="Selvejende, statslige"/>
    <s v="Viborg Kommune"/>
    <s v="Region Midtjylland"/>
    <s v="Helge Markussen"/>
    <s v="vibkat@vibkat.dk"/>
    <n v="0"/>
    <n v="1"/>
    <n v="0"/>
    <n v="0"/>
    <n v="0"/>
  </r>
  <r>
    <x v="0"/>
    <x v="0"/>
    <x v="3"/>
    <x v="0"/>
    <x v="0"/>
    <s v="I nogen grad"/>
    <s v="I nogen grad"/>
    <s v="Slet ikke"/>
    <s v="Ja"/>
    <s v="Ja"/>
    <s v="Ja"/>
    <s v="Ja"/>
    <s v="Ja"/>
    <s v="Ja"/>
    <s v="Ja"/>
    <s v="Nej"/>
    <s v="Ja"/>
    <s v="Ja"/>
    <s v="Ja"/>
    <s v="Ja"/>
    <s v="Nej"/>
    <s v="Ja"/>
    <s v="Nej"/>
    <s v=""/>
    <s v="Mobning opstår i høj grad på grund af usikre gruppedynamikker, men elevernes personlighed og familieforhold spiller også en rolle"/>
    <s v="Delvis enig"/>
    <s v="Antimobbestrategien er et godt redskab, men i praksis er det undervisernes og ledelsens erfaring med klasserumsledelse og sociale forhold der skal virke med det samme. Som medarbejder på en ungdomsuddannelse skal man kunne agere uden en strategi på dette område._x000a__x000a__x000a__x000a_Antimobbestrategien er blveet gennemlæst og vurderet i 2022"/>
    <s v="Ja, flere gange"/>
    <m/>
    <m/>
    <m/>
    <m/>
    <m/>
    <s v="Altid"/>
    <s v="Nogle gange"/>
    <s v="Nogle gange"/>
    <s v="Nogle gange"/>
    <s v="I høj grad"/>
    <s v="I høj grad"/>
    <s v="Nej"/>
    <s v="Ja"/>
    <s v="Nej"/>
    <s v="Nej"/>
    <s v="Nej"/>
    <s v="Ja"/>
    <s v="Nej"/>
    <s v="Nej"/>
    <s v=""/>
    <s v="Nej"/>
    <s v="Ja"/>
    <s v="Nej"/>
    <s v="Nej"/>
    <s v="Nej"/>
    <s v="Ja"/>
    <s v="Nej"/>
    <s v="Nej"/>
    <s v=""/>
    <s v=""/>
    <s v="Ja"/>
    <s v="Ja"/>
    <s v="Ja"/>
    <s v="Hvert tredje år"/>
    <s v="Nej"/>
    <s v="Ja"/>
    <s v="Nej"/>
    <s v="Nej"/>
    <s v="Nej"/>
    <s v="Nej"/>
    <s v="Ja"/>
    <s v="Nej"/>
    <s v="Nej"/>
    <s v="Nej"/>
    <s v="Nej"/>
    <s v="Ja"/>
    <s v="Ja"/>
    <s v="Nej"/>
    <s v="Vi følger den nationale spørgeramme. Det er meget specifikke forhold der er nævnt her."/>
    <s v="Ja"/>
    <s v="Nej"/>
    <s v="Nej"/>
    <s v="Ja"/>
    <s v="Nej"/>
    <s v="Ja"/>
    <s v="Ja"/>
    <s v="Nej"/>
    <s v="Nej"/>
    <s v="Nej"/>
    <s v="Nej"/>
    <s v="Nej"/>
    <s v="Ja"/>
    <s v="Nej"/>
    <s v="Ny spørgeramme for 2023 analysen er under udarbejdelse."/>
    <s v="Ja"/>
    <s v="Nej"/>
    <s v="Nej"/>
    <s v=""/>
    <s v="I mindre grad"/>
    <s v="I mindre grad"/>
    <s v="I mindre grad"/>
    <s v=""/>
    <s v="Delvis enig"/>
    <s v=""/>
    <s v="Ja"/>
    <s v="Ja"/>
    <s v="Nej"/>
    <s v="Andet, skriv gerne her"/>
    <s v="Vi har mange afdelinger. Spørgeskemaet gør det svært at svare præcist. Vi har 8 elevråd og ét hovedelevråd. Ikke alle afdelinger har UMR"/>
    <s v=""/>
    <s v=""/>
    <s v="787410"/>
    <s v="EUC Nordvest"/>
    <s v="Hovedskole (institution med enheder)"/>
    <s v="Erhvervsskoler m.v."/>
    <s v="Selvejende, statslige"/>
    <s v="Thisted Kommune"/>
    <s v="Region Nordjylland"/>
    <s v="Hans Chr. Jeppesen"/>
    <s v="euc@eucnordvest.dk"/>
    <n v="0"/>
    <n v="0"/>
    <n v="0"/>
    <n v="1"/>
    <n v="0"/>
  </r>
  <r>
    <x v="0"/>
    <x v="0"/>
    <x v="2"/>
    <x v="3"/>
    <x v="0"/>
    <s v="I høj grad"/>
    <s v="I høj grad"/>
    <s v="I mindre grad"/>
    <s v="Ja"/>
    <s v="Ja"/>
    <s v="Nej"/>
    <s v="Nej"/>
    <s v="Ja"/>
    <s v="Nej"/>
    <s v="Ja"/>
    <s v="Nej"/>
    <s v="Nej"/>
    <s v="Ja"/>
    <s v="Nej"/>
    <s v="Nej"/>
    <s v="Nej"/>
    <s v="Nej"/>
    <s v="Nej"/>
    <s v=""/>
    <s v="Mobning opstår i høj grad på grund af usikre gruppedynamikker, men elevernes personlighed og familieforhold spiller også en rolle"/>
    <s v="Delvis enig"/>
    <s v=""/>
    <s v="Ja, én gang"/>
    <s v="Ja"/>
    <s v="Ja"/>
    <s v="Ja"/>
    <s v="Nej"/>
    <s v="Nej"/>
    <s v=""/>
    <s v=""/>
    <s v=""/>
    <s v=""/>
    <s v="I nogen grad"/>
    <s v="I nogen grad"/>
    <s v="Ja"/>
    <s v="Nej"/>
    <s v="Nej"/>
    <s v="Ja"/>
    <s v="Ja"/>
    <s v="Nej"/>
    <s v="Nej"/>
    <s v="Nej"/>
    <s v=""/>
    <s v="Nej"/>
    <s v="Ja"/>
    <s v="Nej"/>
    <s v="Ja"/>
    <s v="Nej"/>
    <s v="Nej"/>
    <s v="Nej"/>
    <s v="Nej"/>
    <s v=""/>
    <s v=""/>
    <s v="Nej"/>
    <s v=""/>
    <s v=""/>
    <s v=""/>
    <m/>
    <m/>
    <m/>
    <m/>
    <m/>
    <m/>
    <m/>
    <m/>
    <m/>
    <m/>
    <m/>
    <m/>
    <m/>
    <m/>
    <s v=""/>
    <m/>
    <m/>
    <m/>
    <m/>
    <m/>
    <m/>
    <m/>
    <m/>
    <m/>
    <m/>
    <m/>
    <m/>
    <m/>
    <m/>
    <s v=""/>
    <s v=""/>
    <s v=""/>
    <s v=""/>
    <s v=""/>
    <s v=""/>
    <s v=""/>
    <s v=""/>
    <s v="Vi er underlagt lovgivning for SH"/>
    <s v="Hverken enig eller uenig"/>
    <s v=""/>
    <s v="Nej"/>
    <s v=""/>
    <s v="Nej"/>
    <s v="Andet, skriv gerne her"/>
    <s v="SH"/>
    <s v=""/>
    <s v=""/>
    <s v="961001"/>
    <s v="Duborg-Skolen"/>
    <s v="Institution uden enheder"/>
    <s v="Gymnasier og HF-kurser"/>
    <s v="Andre (Grønland, Færøerne og Tyskland)"/>
    <s v="Uden for kommunal inddeling (Færøerne og Grønland)"/>
    <s v="Uden for regional inddeling (Færøerne og Grønland)"/>
    <s v="Heino Aggedam"/>
    <s v="duborg-skolen@skoleforeningen.org"/>
    <n v="0"/>
    <n v="0"/>
    <n v="0"/>
    <n v="1"/>
    <n v="0"/>
  </r>
  <r>
    <x v="0"/>
    <x v="0"/>
    <x v="7"/>
    <x v="3"/>
    <x v="0"/>
    <s v="I nogen grad"/>
    <s v="I høj grad"/>
    <s v="I mindre grad"/>
    <s v="Ja"/>
    <s v="Ja"/>
    <s v="Nej"/>
    <s v="Ja"/>
    <s v="Ja"/>
    <s v="Ja"/>
    <s v="Ja"/>
    <s v="Nej"/>
    <s v="Ja"/>
    <s v="Ja"/>
    <s v="Ja"/>
    <s v="Ja"/>
    <s v="Ja"/>
    <s v="Ja"/>
    <s v="Nej"/>
    <s v=""/>
    <s v="Mobning opstår i høj grad på grund af usikre gruppedynamikker, men elevernes personlighed og familieforhold spiller også en rolle"/>
    <s v="Delvis enig"/>
    <s v="Det er vigtigere at man oplyser om og sagsbehandler på mobning, end det er at have (endnu) en politik på et lille delområde af gymnasiets arbejde for generel trivsel."/>
    <s v="Ved ikke"/>
    <m/>
    <m/>
    <m/>
    <m/>
    <m/>
    <s v=""/>
    <s v=""/>
    <s v=""/>
    <s v=""/>
    <s v="I høj grad"/>
    <s v="I høj grad"/>
    <s v="Nej"/>
    <s v="Nej"/>
    <s v="Nej"/>
    <s v="Ja"/>
    <s v="Ja"/>
    <s v="Nej"/>
    <s v="Nej"/>
    <s v="Nej"/>
    <s v=""/>
    <s v="Nej"/>
    <s v="Nej"/>
    <s v="Nej"/>
    <s v="Ja"/>
    <s v="Ja"/>
    <s v="Nej"/>
    <s v="Nej"/>
    <s v="Nej"/>
    <s v=""/>
    <s v="Svaret ‘ved ikke’ om mobning skyldes, at arbejdet med mobning i høj grad håndteres i klasserne. Lærerne tager i samarbejde med studievejlederne langt de fleste konflikter i opløbet og inden det bliver til mobning. Vi har ingen eller få mobningssager, der har nået ledelsesniveau."/>
    <s v="Ja"/>
    <s v="Ja"/>
    <s v="Nej"/>
    <s v="Hvert tredje år"/>
    <s v="Ja"/>
    <s v="Ja"/>
    <s v="Ja"/>
    <s v="Ja"/>
    <s v="Ja"/>
    <s v="Ja"/>
    <s v="Ja"/>
    <s v="Ja"/>
    <s v="Ja"/>
    <s v="Nej"/>
    <s v="Nej"/>
    <s v="Ja"/>
    <s v="Ja"/>
    <s v="Nej"/>
    <s v="Vi har brugt jeres standard og tilpasset vores forhold. Dermed har vi fx også gruppearbejde, møbler og arbejdsstilling"/>
    <s v="Nej"/>
    <s v="Nej"/>
    <s v="Nej"/>
    <s v="Nej"/>
    <s v="Nej"/>
    <s v="Nej"/>
    <s v="Nej"/>
    <s v="Nej"/>
    <s v="Nej"/>
    <s v="Nej"/>
    <s v="Nej"/>
    <s v="Nej"/>
    <s v="Ja"/>
    <s v="Nej"/>
    <s v="Det kortlægger vi i ETU og MTU samt APV"/>
    <s v="Ja"/>
    <s v="Nej"/>
    <s v="Ja"/>
    <s v="Ja"/>
    <s v="I mindre grad"/>
    <s v="I høj grad"/>
    <s v="I høj grad"/>
    <s v=""/>
    <s v="Delvis enig"/>
    <s v=""/>
    <s v="Ja"/>
    <s v="Ja"/>
    <s v="Nej"/>
    <s v="Opgaven, som undervisningsmiljørepræsentanterne varetager, er placeret ved elevrådene"/>
    <s v=""/>
    <s v=""/>
    <s v=""/>
    <s v="217017"/>
    <s v="Espergærde Gymnasium og HF"/>
    <s v="Institution uden enheder"/>
    <s v="Gymnasier og HF-kurser"/>
    <s v="Selvejende, statslige"/>
    <s v="Helsingør Kommune"/>
    <s v="Region Hovedstaden"/>
    <s v="Henrik Boberg Bæch"/>
    <s v="eg@eg-gym.dk"/>
    <n v="0"/>
    <n v="0"/>
    <n v="0"/>
    <n v="1"/>
    <n v="0"/>
  </r>
  <r>
    <x v="0"/>
    <x v="0"/>
    <x v="2"/>
    <x v="2"/>
    <x v="0"/>
    <s v="I høj grad"/>
    <s v="I nogen grad"/>
    <s v="Slet ikke"/>
    <s v="Ja"/>
    <s v="Ja"/>
    <s v="Nej"/>
    <s v="Nej"/>
    <s v="Ja"/>
    <s v="Ja"/>
    <s v="Ja"/>
    <s v="Nej"/>
    <s v="Nej"/>
    <s v="Ja"/>
    <s v="Nej"/>
    <s v="Nej"/>
    <s v="Ja"/>
    <s v="Nej"/>
    <s v="Nej"/>
    <s v=""/>
    <s v="Dynamikken i klassen og elevernes personlighed har en lige stor betydning for, hvorvidt der er mobning i en klasse"/>
    <s v="Hverken enig eller uenig"/>
    <s v=""/>
    <s v="Ja, én gang"/>
    <s v="Ja"/>
    <s v="Nej"/>
    <s v="Nej"/>
    <s v="Ja"/>
    <s v="Nej"/>
    <s v=""/>
    <s v=""/>
    <s v=""/>
    <s v=""/>
    <s v="I nogen grad"/>
    <s v="I nogen grad"/>
    <s v="Nej"/>
    <s v="Nej"/>
    <s v="Ja"/>
    <s v="Ja"/>
    <s v="Nej"/>
    <s v="Nej"/>
    <s v="Nej"/>
    <s v="Nej"/>
    <s v=""/>
    <s v="Nej"/>
    <s v="Nej"/>
    <s v="Ja"/>
    <s v="Nej"/>
    <s v="Ja"/>
    <s v="Nej"/>
    <s v="Nej"/>
    <s v="Nej"/>
    <s v=""/>
    <s v=""/>
    <s v="Ved ikke"/>
    <s v=""/>
    <s v=""/>
    <s v=""/>
    <m/>
    <m/>
    <m/>
    <m/>
    <m/>
    <m/>
    <m/>
    <m/>
    <m/>
    <m/>
    <m/>
    <m/>
    <m/>
    <m/>
    <s v=""/>
    <m/>
    <m/>
    <m/>
    <m/>
    <m/>
    <m/>
    <m/>
    <m/>
    <m/>
    <m/>
    <m/>
    <m/>
    <m/>
    <m/>
    <s v=""/>
    <s v=""/>
    <s v=""/>
    <s v=""/>
    <s v=""/>
    <s v=""/>
    <s v=""/>
    <s v=""/>
    <s v=""/>
    <s v="Hverken enig eller uenig"/>
    <s v=""/>
    <s v="Ved ikke"/>
    <s v="Ved ikke"/>
    <s v="Nej"/>
    <s v="Opgaven, som undervisningsmiljørepræsentanterne varetager, er placeret ved elevrådene"/>
    <s v=""/>
    <s v=""/>
    <s v=""/>
    <s v="157028"/>
    <s v="Gentofte HF"/>
    <s v="Institution uden enheder"/>
    <s v="Gymnasier og HF-kurser"/>
    <s v="Selvejende, statslige"/>
    <s v="Gentofte Kommune"/>
    <s v="Region Hovedstaden"/>
    <s v="Henrik Cornelius"/>
    <s v="ghf@ghf.dk"/>
    <n v="0"/>
    <n v="0"/>
    <n v="0"/>
    <n v="1"/>
    <n v="0"/>
  </r>
  <r>
    <x v="0"/>
    <x v="2"/>
    <x v="6"/>
    <x v="0"/>
    <x v="2"/>
    <s v="I mindre grad"/>
    <s v="Slet ikke"/>
    <s v="Slet ikke"/>
    <s v="Nej"/>
    <s v="Nej"/>
    <s v="Ja"/>
    <s v="Nej"/>
    <s v="Nej"/>
    <s v="Nej"/>
    <s v="Nej"/>
    <s v="Nej"/>
    <s v="Ja"/>
    <m/>
    <m/>
    <m/>
    <m/>
    <m/>
    <m/>
    <s v=""/>
    <s v="Ved ikke"/>
    <s v="Delvis enig"/>
    <s v="Vores antimobning som AMU skole ligger i virkslomhedens personalehåndbog og omhandler generelt upassende adfærd og at vi måler og agerer på det i vores trivsel. _x000a__x000a__x000a__x000a_Vi har ingen børn og faste klasser kun enkeltstående AMU kurser. Hvorfor mobning ikke er noget stort problem._x000a__x000a__x000a__x000a_Svarene i denne analyse er derfor ud fra vores virksomheds arbejde med god opførsel."/>
    <s v="Ved ikke"/>
    <m/>
    <m/>
    <m/>
    <m/>
    <m/>
    <s v=""/>
    <s v=""/>
    <s v=""/>
    <s v=""/>
    <s v="I høj grad"/>
    <s v="I høj grad"/>
    <s v="Nej"/>
    <s v="Nej"/>
    <s v="Nej"/>
    <s v="Nej"/>
    <s v="Nej"/>
    <s v="Nej"/>
    <s v="Nej"/>
    <s v="Ja"/>
    <s v=""/>
    <s v="Nej"/>
    <s v="Nej"/>
    <s v="Nej"/>
    <s v="Nej"/>
    <s v="Nej"/>
    <s v="Nej"/>
    <s v="Nej"/>
    <s v="Ja"/>
    <s v=""/>
    <s v="Ingen yderligere kommentarer"/>
    <s v="Ja"/>
    <s v="Nej"/>
    <s v="Ved ikke"/>
    <s v="Hvert tredje år"/>
    <s v="Nej"/>
    <s v="Ja"/>
    <s v="Ja"/>
    <s v="Ja"/>
    <s v="Nej"/>
    <s v="Ja"/>
    <s v="Ja"/>
    <s v="Nej"/>
    <s v="Ja"/>
    <s v="Ja"/>
    <s v="Ja"/>
    <s v="Ja"/>
    <s v="Ja"/>
    <s v="Nej"/>
    <s v="Vores er en del af APV som gennemføres hvert 3. år"/>
    <s v="Nej"/>
    <s v="Nej"/>
    <s v="Nej"/>
    <s v="Ja"/>
    <s v="Ja"/>
    <s v="Nej"/>
    <s v="Ja"/>
    <s v="Nej"/>
    <s v="Nej"/>
    <s v="Nej"/>
    <s v="Ja"/>
    <s v="Nej"/>
    <s v="Nej"/>
    <s v="Nej"/>
    <s v=""/>
    <s v="Ja"/>
    <s v="Ja"/>
    <s v="Ja"/>
    <s v="Ja"/>
    <s v="Slet ikke"/>
    <s v="Slet ikke"/>
    <s v="Slet ikke"/>
    <s v=""/>
    <s v="Hverken enig eller uenig"/>
    <s v="Vores vurdering indgår som en del af vores APV."/>
    <s v="Nej"/>
    <s v=""/>
    <s v="Nej"/>
    <s v="Andet, skriv gerne her"/>
    <s v="Det giver ikke mening for en skole der kun har AMU kursister"/>
    <s v=""/>
    <s v="Som AMU skole kommer de flere kun 1-3 dage så det giver ikke mening at have en repræsentant._x000a__x000a__x000a__x000a_Vi evaluerer alle kurser og tilretter løbende hvor nødvendigt. Uanset om det er fagligt, socialt, eller de fysiske forhold"/>
    <s v="167403"/>
    <s v="Dansk Brand og sikringsteknisk Institut (NUSA)"/>
    <s v="Hovedskole (institution med enheder)"/>
    <s v="Erhvervsskoler m.v."/>
    <s v="Private"/>
    <s v="Hvidovre Kommune"/>
    <s v="Region Hovedstaden"/>
    <s v="Helle Lindholm Mikkelsen"/>
    <s v="dbi@brandogsikring.dk"/>
    <n v="0"/>
    <n v="0"/>
    <n v="0"/>
    <n v="1"/>
    <n v="0"/>
  </r>
  <r>
    <x v="0"/>
    <x v="0"/>
    <x v="1"/>
    <x v="1"/>
    <x v="0"/>
    <s v="I nogen grad"/>
    <s v="I mindre grad"/>
    <s v="Slet ikke"/>
    <s v="Ja"/>
    <s v="Nej"/>
    <s v="Ja"/>
    <s v="Nej"/>
    <s v="Nej"/>
    <s v="Ja"/>
    <s v="Ja"/>
    <s v="Nej"/>
    <s v="Ja"/>
    <s v="Ja"/>
    <s v="Nej"/>
    <s v="Nej"/>
    <s v="Ja"/>
    <s v="Nej"/>
    <s v="Nej"/>
    <s v=""/>
    <s v="Mobning opstår på grund af usikre gruppedynamikker i klassen"/>
    <s v="Helt enig"/>
    <s v=""/>
    <s v="Ja, én gang"/>
    <s v="Ja"/>
    <s v="Nej"/>
    <s v="Ja"/>
    <s v="Ja"/>
    <s v="Nej"/>
    <s v=""/>
    <s v=""/>
    <s v=""/>
    <s v=""/>
    <s v="I nogen grad"/>
    <s v="I høj grad"/>
    <s v="Ja"/>
    <s v="Ja"/>
    <s v="Ja"/>
    <s v="Nej"/>
    <s v="Nej"/>
    <s v="Nej"/>
    <s v="Nej"/>
    <s v="Nej"/>
    <s v=""/>
    <s v="Ja"/>
    <s v="Ja"/>
    <s v="Ja"/>
    <s v="Nej"/>
    <s v="Ja"/>
    <s v="Nej"/>
    <s v="Nej"/>
    <s v="Nej"/>
    <s v=""/>
    <s v=""/>
    <s v="Ja"/>
    <s v="Ja"/>
    <s v="Ved ikke"/>
    <s v="Hvert år"/>
    <s v="Nej"/>
    <s v="Nej"/>
    <s v="Nej"/>
    <s v="Nej"/>
    <s v="Nej"/>
    <s v="Nej"/>
    <s v="Nej"/>
    <s v="Nej"/>
    <s v="Nej"/>
    <s v="Nej"/>
    <s v="Nej"/>
    <s v="Nej"/>
    <s v="Nej"/>
    <s v="Ja"/>
    <s v=""/>
    <s v="Ja"/>
    <s v="Ja"/>
    <s v="Ja"/>
    <s v="Ja"/>
    <s v="Nej"/>
    <s v="Ja"/>
    <s v="Ja"/>
    <s v="Nej"/>
    <s v="Ja"/>
    <s v="Ja"/>
    <s v="Nej"/>
    <s v="Nej"/>
    <s v="Nej"/>
    <s v="Nej"/>
    <s v=""/>
    <s v="Ja"/>
    <s v="Ja"/>
    <s v="Ja"/>
    <s v="Ja"/>
    <s v="I nogen grad"/>
    <s v="Slet ikke"/>
    <s v="I nogen grad"/>
    <s v=""/>
    <s v="Delvis enig"/>
    <s v=""/>
    <s v="Ja"/>
    <s v="Ved ikke"/>
    <s v="Nej"/>
    <s v="Opgaven, som undervisningsmiljørepræsentanterne varetager, er placeret ved elevrådene"/>
    <s v=""/>
    <s v=""/>
    <s v=""/>
    <s v="449010"/>
    <s v="Nyborg Gymnasium"/>
    <s v="Hovedskole (institution med enheder)"/>
    <s v="Gymnasier og HF-kurser"/>
    <s v="Selvejende, statslige"/>
    <s v="Nyborg Kommune"/>
    <s v="Region Syddanmark"/>
    <s v="Henrik Vestergaard Stokholm"/>
    <s v="post@nyborg-gym.dk"/>
    <n v="0"/>
    <n v="0"/>
    <n v="0"/>
    <n v="1"/>
    <n v="0"/>
  </r>
  <r>
    <x v="1"/>
    <x v="1"/>
    <x v="5"/>
    <x v="5"/>
    <x v="3"/>
    <s v=""/>
    <s v=""/>
    <s v=""/>
    <m/>
    <m/>
    <m/>
    <m/>
    <m/>
    <m/>
    <m/>
    <m/>
    <s v=""/>
    <m/>
    <m/>
    <m/>
    <m/>
    <m/>
    <m/>
    <s v="Vi har en Trivselsstrategi i stedet."/>
    <s v="Mobning opstår på grund af usikre gruppedynamikker i klassen"/>
    <s v="Hverken enig eller uenig"/>
    <s v="Vi har generel stor fokus på trivsel herunder hvad der skal til for at undgå mobning"/>
    <s v="Ja, flere gange"/>
    <m/>
    <m/>
    <m/>
    <m/>
    <m/>
    <s v="Altid"/>
    <s v="Altid"/>
    <s v="Altid"/>
    <s v="Altid"/>
    <s v="I nogen grad"/>
    <s v="I nogen grad"/>
    <s v="Nej"/>
    <s v="Ja"/>
    <s v="Nej"/>
    <s v="Nej"/>
    <s v="Nej"/>
    <s v="Nej"/>
    <s v="Nej"/>
    <s v="Nej"/>
    <s v=""/>
    <s v="Nej"/>
    <s v="Ja"/>
    <s v="Ja"/>
    <s v="Nej"/>
    <s v="Nej"/>
    <s v="Ja"/>
    <s v="Nej"/>
    <s v="Nej"/>
    <s v=""/>
    <s v=""/>
    <s v="Nej"/>
    <s v=""/>
    <s v=""/>
    <s v=""/>
    <m/>
    <m/>
    <m/>
    <m/>
    <m/>
    <m/>
    <m/>
    <m/>
    <m/>
    <m/>
    <m/>
    <m/>
    <m/>
    <m/>
    <s v=""/>
    <m/>
    <m/>
    <m/>
    <m/>
    <m/>
    <m/>
    <m/>
    <m/>
    <m/>
    <m/>
    <m/>
    <m/>
    <m/>
    <m/>
    <s v=""/>
    <s v=""/>
    <s v=""/>
    <s v=""/>
    <s v=""/>
    <s v=""/>
    <s v=""/>
    <s v=""/>
    <s v="Vi har planlagt en undersøgelse i dette efterår"/>
    <s v="Delvis enig"/>
    <s v=""/>
    <s v="Nej"/>
    <s v=""/>
    <s v="Nej"/>
    <s v="Opgaven, som undervisningsmiljørepræsentanterne varetager, er placeret ved elevrådene"/>
    <s v=""/>
    <s v=""/>
    <s v=""/>
    <s v="657412"/>
    <s v="Social- og Sundhedsskolen Midt- og Vestjylland"/>
    <s v="Hovedskole (institution med enheder)"/>
    <s v="Erhvervsskoler m.v."/>
    <s v="Selvejende, statslige"/>
    <s v="Herning Kommune"/>
    <s v="Region Midtjylland"/>
    <s v="Inge Dolmer"/>
    <s v="info@sosumv.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265021"/>
    <s v="Roskilde Gymnasium"/>
    <s v="Institution uden enheder"/>
    <s v="Gymnasier og HF-kurser"/>
    <s v="Selvejende, statslige"/>
    <s v="Roskilde Kommune"/>
    <s v="Region Sjælland"/>
    <s v="Henrik Nevers"/>
    <s v="mail@roskilde-gym.dk"/>
    <n v="0"/>
    <n v="1"/>
    <n v="0"/>
    <n v="0"/>
    <n v="0"/>
  </r>
  <r>
    <x v="0"/>
    <x v="0"/>
    <x v="1"/>
    <x v="2"/>
    <x v="0"/>
    <s v="I nogen grad"/>
    <s v="I nogen grad"/>
    <s v="Slet ikke"/>
    <s v="Ja"/>
    <s v="Ja"/>
    <s v="Ja"/>
    <s v="Ja"/>
    <s v="Ja"/>
    <s v="Ja"/>
    <s v="Ja"/>
    <s v="Nej"/>
    <s v="Nej"/>
    <s v="Ja"/>
    <s v="Nej"/>
    <s v="Ja"/>
    <s v="Ja"/>
    <s v="Ja"/>
    <s v="Nej"/>
    <s v=""/>
    <s v="Mobning opstår på grund af usikre gruppedynamikker i klassen"/>
    <s v="Hverken enig eller uenig"/>
    <s v=""/>
    <s v="Ved ikke"/>
    <m/>
    <m/>
    <m/>
    <m/>
    <m/>
    <s v=""/>
    <s v=""/>
    <s v=""/>
    <s v=""/>
    <s v="I høj grad"/>
    <s v="I nogen grad"/>
    <s v="Nej"/>
    <s v="Nej"/>
    <s v="Nej"/>
    <s v="Nej"/>
    <s v="Nej"/>
    <s v="Nej"/>
    <s v="Nej"/>
    <s v="Ja"/>
    <s v=""/>
    <s v="Nej"/>
    <s v="Nej"/>
    <s v="Nej"/>
    <s v="Nej"/>
    <s v="Nej"/>
    <s v="Nej"/>
    <s v="Nej"/>
    <s v="Ja"/>
    <s v=""/>
    <s v=""/>
    <s v="Ja"/>
    <s v="Ja"/>
    <s v="Ja"/>
    <s v="Hvert tredje år"/>
    <s v="Nej"/>
    <s v="Nej"/>
    <s v="Nej"/>
    <s v="Nej"/>
    <s v="Nej"/>
    <s v="Nej"/>
    <s v="Nej"/>
    <s v="Nej"/>
    <s v="Nej"/>
    <s v="Nej"/>
    <s v="Nej"/>
    <s v="Nej"/>
    <s v="Ja"/>
    <s v="Nej"/>
    <s v="Forskelligt fra afdeling til afdeling"/>
    <s v="Nej"/>
    <s v="Nej"/>
    <s v="Nej"/>
    <s v="Nej"/>
    <s v="Nej"/>
    <s v="Nej"/>
    <s v="Nej"/>
    <s v="Nej"/>
    <s v="Nej"/>
    <s v="Nej"/>
    <s v="Nej"/>
    <s v="Nej"/>
    <s v="Ja"/>
    <s v="Nej"/>
    <s v="Følger ETU"/>
    <s v="Ja"/>
    <s v="Ja"/>
    <s v="Ja"/>
    <s v="Ved ikke"/>
    <s v="I mindre grad"/>
    <s v="I mindre grad"/>
    <s v="I høj grad"/>
    <s v=""/>
    <s v="Delvis uenig"/>
    <s v=""/>
    <s v="Ja"/>
    <s v="Ja"/>
    <s v="Ja"/>
    <s v=""/>
    <s v=""/>
    <s v="Altid"/>
    <s v=""/>
    <s v="280951"/>
    <s v="College360"/>
    <s v="Hovedskole (institution med enheder)"/>
    <s v="Erhvervsskoler m.v."/>
    <s v="Selvejende, statslige"/>
    <s v="Silkeborg Kommune"/>
    <s v="Region Midtjylland"/>
    <s v="Henrik Toft"/>
    <s v="info@college360.dk"/>
    <n v="0"/>
    <n v="0"/>
    <n v="0"/>
    <n v="1"/>
    <n v="0"/>
  </r>
  <r>
    <x v="0"/>
    <x v="0"/>
    <x v="0"/>
    <x v="2"/>
    <x v="0"/>
    <s v="I nogen grad"/>
    <s v="I nogen grad"/>
    <s v="Slet ikke"/>
    <s v="Ja"/>
    <s v="Ja"/>
    <s v="Ja"/>
    <s v="Ja"/>
    <s v="Nej"/>
    <s v="Nej"/>
    <s v="Ja"/>
    <s v="Nej"/>
    <s v="Ja"/>
    <s v="Nej"/>
    <s v="Nej"/>
    <s v="Ja"/>
    <s v="Nej"/>
    <s v="Nej"/>
    <s v="Nej"/>
    <s v=""/>
    <s v="Ved ikke"/>
    <s v="Helt enig"/>
    <s v=""/>
    <s v="Ja, flere gange"/>
    <m/>
    <m/>
    <m/>
    <m/>
    <m/>
    <s v="Altid"/>
    <s v="Altid"/>
    <s v="Nogle gange"/>
    <s v="Altid"/>
    <s v="I nogen grad"/>
    <s v="I nogen grad"/>
    <s v="Nej"/>
    <s v="Nej"/>
    <s v="Nej"/>
    <s v="Ja"/>
    <s v="Ja"/>
    <s v="Nej"/>
    <s v="Nej"/>
    <s v="Nej"/>
    <s v=""/>
    <s v="Nej"/>
    <s v="Nej"/>
    <s v="Nej"/>
    <s v="Ja"/>
    <s v="Ja"/>
    <s v="Nej"/>
    <s v="Nej"/>
    <s v="Nej"/>
    <s v=""/>
    <s v=""/>
    <s v="Ja"/>
    <s v="Ja"/>
    <s v="Nej"/>
    <s v="Hvert tredje år"/>
    <s v="Ja"/>
    <s v="Ja"/>
    <s v="Ja"/>
    <s v="Ja"/>
    <s v="Ja"/>
    <s v="Ja"/>
    <s v="Ja"/>
    <s v="Ja"/>
    <s v="Ja"/>
    <s v="Nej"/>
    <s v="Nej"/>
    <s v="Ja"/>
    <s v="Nej"/>
    <s v="Nej"/>
    <s v=""/>
    <s v="Ja"/>
    <s v="Ja"/>
    <s v="Ja"/>
    <s v="Ja"/>
    <s v="Ja"/>
    <s v="Ja"/>
    <s v="Ja"/>
    <s v="Ja"/>
    <s v="Ja"/>
    <s v="Ja"/>
    <s v="Ja"/>
    <s v="Ja"/>
    <s v="Ja"/>
    <s v="Nej"/>
    <s v="Nogle af emnerne er afdækket i elevtrivselsundersøgelsen for at undgå at eleverne svarer på samme spørgsmål i flere undersøgelser"/>
    <s v="Nej"/>
    <s v="Ja"/>
    <s v="Nej"/>
    <s v=""/>
    <s v="Slet ikke"/>
    <s v="Slet ikke"/>
    <s v="I nogen grad"/>
    <s v=""/>
    <s v="Hverken enig eller uenig"/>
    <s v="Da der der er sammenfald mellem spørgsmål i elevtrivselsundersøgelserne, som er også er obligatoriske på ungdomsuddannelserne, og undervisningsmiljøundersøgelsen, går disse to undersøgelser hånd i hånd. Vi har derfor i det opfølgende arbejde med elevtrivselsundersøgelserne indirekte arbejde med undervisningsmiljøvurderingerne."/>
    <s v="Nej"/>
    <s v=""/>
    <s v="Nej"/>
    <s v="Andet, skriv gerne her"/>
    <s v="Vi har ikke være opmærksomme på denne funktion"/>
    <s v=""/>
    <s v=""/>
    <s v="400408"/>
    <s v="Campus Bornholm"/>
    <s v="Hovedskole (institution med enheder)"/>
    <s v="Erhvervsskoler m.v."/>
    <s v="Selvejende, statslige"/>
    <s v="Bornholms Regionskommune"/>
    <s v="Region Hovedstaden"/>
    <s v="Inge Prip"/>
    <s v="post@cabh.dk"/>
    <n v="0"/>
    <n v="0"/>
    <n v="0"/>
    <n v="1"/>
    <n v="0"/>
  </r>
  <r>
    <x v="0"/>
    <x v="0"/>
    <x v="4"/>
    <x v="3"/>
    <x v="0"/>
    <s v="I høj grad"/>
    <s v="I nogen grad"/>
    <s v="I mindre grad"/>
    <s v="Ja"/>
    <s v="Ja"/>
    <s v="Ja"/>
    <s v="Ja"/>
    <s v="Ja"/>
    <s v="Ja"/>
    <s v="Ja"/>
    <s v="Nej"/>
    <s v="Ja"/>
    <s v="Nej"/>
    <s v="Ja"/>
    <s v="Ja"/>
    <s v="Ja"/>
    <s v="Ja"/>
    <s v="Nej"/>
    <s v=""/>
    <s v="Mobning opstår i høj grad på grund af elevernes personlighed og familieforhold, men gruppedynamikkerne i klassen spiller også en rolle"/>
    <s v="Helt enig"/>
    <s v=""/>
    <s v="Nej, aldrig"/>
    <m/>
    <m/>
    <m/>
    <m/>
    <m/>
    <s v=""/>
    <s v=""/>
    <s v=""/>
    <s v=""/>
    <s v="I høj grad"/>
    <s v="I høj grad"/>
    <s v="Nej"/>
    <s v="Nej"/>
    <s v="Ja"/>
    <s v="Nej"/>
    <s v="Nej"/>
    <s v="Nej"/>
    <s v="Nej"/>
    <s v="Nej"/>
    <s v=""/>
    <s v="Nej"/>
    <s v="Nej"/>
    <s v="Ja"/>
    <s v="Nej"/>
    <s v="Nej"/>
    <s v="Nej"/>
    <s v="Nej"/>
    <s v="Nej"/>
    <s v=""/>
    <s v="Vi har haft nogle få problemer med ekstern stalking og har involveret SSP"/>
    <s v="Ja"/>
    <s v="Nej"/>
    <s v="Ja"/>
    <s v="Hvert tredje år"/>
    <s v="Ja"/>
    <s v="Ja"/>
    <s v="Ja"/>
    <s v="Ja"/>
    <s v="Ja"/>
    <s v="Ja"/>
    <s v="Ja"/>
    <s v="Ja"/>
    <s v="Ja"/>
    <s v="Nej"/>
    <s v="Ja"/>
    <s v="Ja"/>
    <s v="Ja"/>
    <s v="Nej"/>
    <s v="Kostskole miljø"/>
    <s v="Ja"/>
    <s v="Ja"/>
    <s v="Ja"/>
    <s v="Ja"/>
    <s v="Ja"/>
    <s v="Ja"/>
    <s v="Ja"/>
    <s v="Ja"/>
    <s v="Ja"/>
    <s v="Ja"/>
    <s v="Ja"/>
    <s v="Ja"/>
    <s v="Nej"/>
    <s v="Nej"/>
    <s v=""/>
    <s v="Ja"/>
    <s v="Ja"/>
    <s v="Ja"/>
    <s v="Ja"/>
    <s v="I mindre grad"/>
    <s v="I mindre grad"/>
    <s v="I høj grad"/>
    <s v=""/>
    <s v="Delvis enig"/>
    <s v="Det er vigtigt der er mange andre indsatser end en undersøgelse hvert 3. år"/>
    <s v="Ved ikke"/>
    <s v="Ved ikke"/>
    <s v="Ja"/>
    <s v=""/>
    <s v=""/>
    <s v="Nogle gange"/>
    <s v="Elevrådet bliver involveret i arbejdet, eller vælger andre elever til det"/>
    <s v="667016"/>
    <s v="Det Kristne Gymnasium"/>
    <s v="Institution uden enheder"/>
    <s v="Gymnasier og HF-kurser"/>
    <s v="Selvejende, private"/>
    <s v="Ringkøbing-Skjern Kommune"/>
    <s v="Region Midtjylland"/>
    <s v="Jacob Daniel Leinum"/>
    <s v="kontor@kristne-gym.dk"/>
    <n v="0"/>
    <n v="0"/>
    <n v="0"/>
    <n v="1"/>
    <n v="0"/>
  </r>
  <r>
    <x v="1"/>
    <x v="1"/>
    <x v="5"/>
    <x v="5"/>
    <x v="3"/>
    <s v=""/>
    <s v=""/>
    <s v=""/>
    <m/>
    <m/>
    <m/>
    <m/>
    <m/>
    <m/>
    <m/>
    <m/>
    <s v=""/>
    <m/>
    <m/>
    <m/>
    <m/>
    <m/>
    <m/>
    <s v="Vi har med ikke med ungdomsuddannelser at gøre, udelukkende med korte arbejdsmarkedskurser for voksne."/>
    <s v="Ved ikke"/>
    <s v="Delvis enig"/>
    <s v=""/>
    <s v="Nej, aldrig"/>
    <m/>
    <m/>
    <m/>
    <m/>
    <m/>
    <s v=""/>
    <s v=""/>
    <s v=""/>
    <s v=""/>
    <s v="I mindre grad"/>
    <s v="I nogen grad"/>
    <s v="Nej"/>
    <s v="Ja"/>
    <s v="Nej"/>
    <s v="Nej"/>
    <s v="Ja"/>
    <s v="Ja"/>
    <s v="Nej"/>
    <s v="Nej"/>
    <s v=""/>
    <s v="Nej"/>
    <s v="Nej"/>
    <s v="Nej"/>
    <s v="Nej"/>
    <s v="Ja"/>
    <s v="Ja"/>
    <s v="Nej"/>
    <s v="Nej"/>
    <s v=""/>
    <s v=""/>
    <s v="Nej"/>
    <s v=""/>
    <s v=""/>
    <s v=""/>
    <m/>
    <m/>
    <m/>
    <m/>
    <m/>
    <m/>
    <m/>
    <m/>
    <m/>
    <m/>
    <m/>
    <m/>
    <m/>
    <m/>
    <s v=""/>
    <m/>
    <m/>
    <m/>
    <m/>
    <m/>
    <m/>
    <m/>
    <m/>
    <m/>
    <m/>
    <m/>
    <m/>
    <m/>
    <m/>
    <s v=""/>
    <s v=""/>
    <s v=""/>
    <s v=""/>
    <s v=""/>
    <s v=""/>
    <s v=""/>
    <s v=""/>
    <s v="Ved ikke hvad det er og om vi er forpligtet til at have det."/>
    <s v="Hverken enig eller uenig"/>
    <s v=""/>
    <s v="Nej"/>
    <s v=""/>
    <s v="Nej"/>
    <s v="Andet, skriv gerne her"/>
    <s v="Vi har ikke årselever"/>
    <s v=""/>
    <s v=""/>
    <s v="281350"/>
    <s v="Edutasia ApS - Nyledige"/>
    <s v="Institution uden enheder"/>
    <s v="Erhvervsskoler m.v."/>
    <s v="Private"/>
    <s v="Aalborg Kommune"/>
    <s v="Region Nordjylland"/>
    <s v="Jacob Fuglsang"/>
    <s v="mv@edutasia.dk"/>
    <n v="0"/>
    <n v="0"/>
    <n v="0"/>
    <n v="1"/>
    <n v="0"/>
  </r>
  <r>
    <x v="0"/>
    <x v="0"/>
    <x v="1"/>
    <x v="4"/>
    <x v="0"/>
    <s v="I høj grad"/>
    <s v="I nogen grad"/>
    <s v="Ved ikke"/>
    <s v="Ja"/>
    <s v="Ja"/>
    <s v="Ja"/>
    <s v="Ja"/>
    <s v="Ja"/>
    <s v="Ja"/>
    <s v="Ja"/>
    <s v="Nej"/>
    <s v="Nej"/>
    <s v="Ja"/>
    <s v="Ja"/>
    <s v="Ja"/>
    <s v="Ja"/>
    <s v="Ja"/>
    <s v="Nej"/>
    <s v=""/>
    <s v="Mobning opstår på grund af usikre gruppedynamikker i klassen"/>
    <s v="Helt enig"/>
    <s v=""/>
    <s v="Ja, flere gange"/>
    <m/>
    <m/>
    <m/>
    <m/>
    <m/>
    <s v="Altid"/>
    <s v="Nogle gange"/>
    <s v="Altid"/>
    <s v="Altid"/>
    <s v="I nogen grad"/>
    <s v="I nogen grad"/>
    <s v="Nej"/>
    <s v="Nej"/>
    <s v="Ja"/>
    <s v="Nej"/>
    <s v="Ja"/>
    <s v="Nej"/>
    <s v="Nej"/>
    <s v="Nej"/>
    <s v=""/>
    <s v="Nej"/>
    <s v="Nej"/>
    <s v="Ja"/>
    <s v="Nej"/>
    <s v="Ja"/>
    <s v="Nej"/>
    <s v="Nej"/>
    <s v="Nej"/>
    <s v=""/>
    <s v=""/>
    <s v="Ja"/>
    <s v="Ja"/>
    <s v="Nej"/>
    <s v="Hvert tredje år"/>
    <s v="Nej"/>
    <s v="Ja"/>
    <s v="Ja"/>
    <s v="Ja"/>
    <s v="Ja"/>
    <s v="Ja"/>
    <s v="Ja"/>
    <s v="Nej"/>
    <s v="Nej"/>
    <s v="Nej"/>
    <s v="Nej"/>
    <s v="Ja"/>
    <s v="Nej"/>
    <s v="Nej"/>
    <s v=""/>
    <s v="Ja"/>
    <s v="Nej"/>
    <s v="Ja"/>
    <s v="Ja"/>
    <s v="Ja"/>
    <s v="Ja"/>
    <s v="Ja"/>
    <s v="Ja"/>
    <s v="Ja"/>
    <s v="Nej"/>
    <s v="Nej"/>
    <s v="Nej"/>
    <s v="Nej"/>
    <s v="Nej"/>
    <s v=""/>
    <s v="Ja"/>
    <s v="Nej"/>
    <s v="Nej"/>
    <s v=""/>
    <s v="Slet ikke"/>
    <s v="I mindre grad"/>
    <s v="I nogen grad"/>
    <s v=""/>
    <s v="Delvis enig"/>
    <s v=""/>
    <s v="Ja"/>
    <s v="Ved ikke"/>
    <s v="Nej"/>
    <s v="Opgaven, som undervisningsmiljørepræsentanterne varetager, er placeret ved elevrådene"/>
    <s v=""/>
    <s v=""/>
    <s v=""/>
    <s v="607410"/>
    <s v="Social- og Sundhedsskolen Fredericia-Vejle-Horsens"/>
    <s v="Hovedskole (institution med enheder)"/>
    <s v="Erhvervsskoler m.v."/>
    <s v="Selvejende, statslige"/>
    <s v="Fredericia Kommune"/>
    <s v="Region Syddanmark"/>
    <s v="Jacob Bro"/>
    <s v="sos@sosufvh.dk"/>
    <n v="0"/>
    <n v="0"/>
    <n v="0"/>
    <n v="1"/>
    <n v="0"/>
  </r>
  <r>
    <x v="0"/>
    <x v="0"/>
    <x v="3"/>
    <x v="2"/>
    <x v="0"/>
    <s v="I nogen grad"/>
    <s v="I mindre grad"/>
    <s v="Slet ikke"/>
    <s v="Ja"/>
    <s v="Ja"/>
    <s v="Ja"/>
    <s v="Nej"/>
    <s v="Ja"/>
    <s v="Ja"/>
    <s v="Ja"/>
    <s v="Nej"/>
    <s v="Nej"/>
    <s v="Ja"/>
    <s v="Ja"/>
    <s v="Ja"/>
    <s v="Nej"/>
    <s v="Ja"/>
    <s v="Nej"/>
    <s v=""/>
    <s v="Mobning opstår i høj grad på grund af usikre gruppedynamikker, men elevernes personlighed og familieforhold spiller også en rolle"/>
    <s v="Hverken enig eller uenig"/>
    <s v=""/>
    <s v="Nej, aldrig"/>
    <m/>
    <m/>
    <m/>
    <m/>
    <m/>
    <s v=""/>
    <s v=""/>
    <s v=""/>
    <s v=""/>
    <s v="I nogen grad"/>
    <s v="I nogen grad"/>
    <s v="Nej"/>
    <s v="Ja"/>
    <s v="Nej"/>
    <s v="Ja"/>
    <s v="Nej"/>
    <s v="Nej"/>
    <s v="Nej"/>
    <s v="Nej"/>
    <s v=""/>
    <s v="Nej"/>
    <s v="Ja"/>
    <s v="Nej"/>
    <s v="Nej"/>
    <s v="Ja"/>
    <s v="Nej"/>
    <s v="Nej"/>
    <s v="Nej"/>
    <s v=""/>
    <s v=""/>
    <s v="Ja"/>
    <s v="Ja"/>
    <s v="Ja"/>
    <s v="Hvert tredje år"/>
    <s v="Ja"/>
    <s v="Ja"/>
    <s v="Ja"/>
    <s v="Ja"/>
    <s v="Ja"/>
    <s v="Ja"/>
    <s v="Ja"/>
    <s v="Ja"/>
    <s v="Ja"/>
    <s v="Ja"/>
    <s v="Ja"/>
    <s v="Ja"/>
    <s v="Nej"/>
    <s v="Nej"/>
    <s v=""/>
    <s v="Ja"/>
    <s v="Ja"/>
    <s v="Ja"/>
    <s v="Ja"/>
    <s v="Ja"/>
    <s v="Ja"/>
    <s v="Ja"/>
    <s v="Ja"/>
    <s v="Ja"/>
    <s v="Ja"/>
    <s v="Ja"/>
    <s v="Ja"/>
    <s v="Nej"/>
    <s v="Nej"/>
    <s v=""/>
    <s v="Ja"/>
    <s v="Ja"/>
    <s v="Ja"/>
    <s v="Nej"/>
    <s v="Slet ikke"/>
    <s v="I nogen grad"/>
    <s v="I høj grad"/>
    <s v=""/>
    <s v="Delvis enig"/>
    <s v=""/>
    <s v="Nej"/>
    <s v=""/>
    <s v="Nej"/>
    <s v="Opgaven, som undervisningsmiljørepræsentanterne varetager, er placeret ved elevrådene"/>
    <s v=""/>
    <s v=""/>
    <s v=""/>
    <s v="397009"/>
    <s v="Vordingborg Gymnasium &amp; HF"/>
    <s v="Institution uden enheder"/>
    <s v="Gymnasier og HF-kurser"/>
    <s v="Selvejende, statslige"/>
    <s v="Vordingborg Kommune"/>
    <s v="Region Sjælland"/>
    <s v="Jakob Stubgaard, rektor"/>
    <s v="kontor@vordingborg-gym.dk"/>
    <n v="0"/>
    <n v="0"/>
    <n v="0"/>
    <n v="1"/>
    <n v="0"/>
  </r>
  <r>
    <x v="0"/>
    <x v="0"/>
    <x v="3"/>
    <x v="2"/>
    <x v="2"/>
    <s v="I høj grad"/>
    <s v="I høj grad"/>
    <s v="Slet ikke"/>
    <s v="Ja"/>
    <s v="Nej"/>
    <s v="Nej"/>
    <s v="Nej"/>
    <s v="Nej"/>
    <s v="Nej"/>
    <s v="Ja"/>
    <s v="Nej"/>
    <s v="Ved ikke"/>
    <s v="Nej"/>
    <s v="Nej"/>
    <s v="Ja"/>
    <s v="Ja"/>
    <s v="Ja"/>
    <s v="Nej"/>
    <s v=""/>
    <s v="Ved ikke"/>
    <s v="Hverken enig eller uenig"/>
    <s v="På et alment gymnasium handler det meget mere om dannelsen af respekt for hinanden end det handler om handleplaner mod mobning. Vi skal forberede eleverne ind i den voksne verden hvor man skal kunne kommunikere tydeligt og hvor man skal lære at sige fra. Det har mange facetter, men det handler alt sammen om respektfuldt samvær. Det kan trænes og det gør vi så på en række forskellige områder. Generelt har vi meget få problemer med mobning, mens vi omvendt har betydelige og nok stigende udfordringer med det at unge trækker sig fra fællesskaber, ikke fordi de som sådan mobbes ud, men fordi de har så frygteligt svært ved at følge med i det store fællesskabs hastighedskultur. Det er en samfundsting, men det er den virkelige udfordring."/>
    <s v="Nej, aldrig"/>
    <m/>
    <m/>
    <m/>
    <m/>
    <m/>
    <s v=""/>
    <s v=""/>
    <s v=""/>
    <s v=""/>
    <s v="I nogen grad"/>
    <s v="I nogen grad"/>
    <s v="Nej"/>
    <s v="Nej"/>
    <s v="Nej"/>
    <s v="Nej"/>
    <s v="Nej"/>
    <s v="Nej"/>
    <s v="Ja"/>
    <s v="Nej"/>
    <s v="Vi har ikke haft mobbesager. Men vi har selvfølgelig en gruppe elever der føler sig udenfor fællesskabet eller som selv synes at fællesskabet ikke er værd at være sammen med - uagtet at det nok er det de allermest drømmer om. Så jeg har klart svaret alt for kategorisk på de foregående spørgsmål, men som man spørger får man som bekendt svar :)"/>
    <s v="Nej"/>
    <s v="Nej"/>
    <s v="Nej"/>
    <s v="Nej"/>
    <s v="Nej"/>
    <s v="Nej"/>
    <s v="Ja"/>
    <s v="Nej"/>
    <s v="Vi har ikke haft mobbesager. Men vi har selvfølgelig en gruppe elever der føler sig udenfor fællesskabet eller som selv synes at fællesskabet ikke er værd at være sammen med - uagtet at det nok er det de allermest drømmer om. Så jeg har klart svaret alt for kategorisk på de foregående spørgsmål, men som man spørger får man som bekendt svar :)"/>
    <s v="Som sagt er vi et alment gymnasium. En ungdomsuddannelse hvor langt over halvdelen af skolens elever er over 18 år og hvor samarbejdet med forældrene er småt. Det betyder at vi bruger voksne regler. Det betyder fx at hvis vi har en elev der ved en privat fest er blevet forulempet af en anden elev - så anbefaler vi politianmeldelse i stedet for at forsøge med en intern mægling. Generelt har vi de senere år ikke haft nogen sager om mobning. Vi har en skole-drøftelse om hierarki 3g-2g-1g, hierarki mellem de &quot;svære&quot; studieretninger og de &quot;lette&quot; studieretninger osv. Men det er efter vores mening noget helt andet, som dog også handler om respekten for hinanden. Og det sidste - respekt for hinanden - det arbejder vi ret meget med."/>
    <s v="Ja"/>
    <s v="Ja"/>
    <s v="Ja"/>
    <s v="Hvert tredje år"/>
    <s v="Ja"/>
    <s v="Ja"/>
    <s v="Ja"/>
    <s v="Ja"/>
    <s v="Ja"/>
    <s v="Ja"/>
    <s v="Ja"/>
    <s v="Ja"/>
    <s v="Ja"/>
    <s v="Ja"/>
    <s v="Ja"/>
    <s v="Ja"/>
    <s v="Nej"/>
    <s v="Nej"/>
    <s v=""/>
    <s v="Ja"/>
    <s v="Ja"/>
    <s v="Ja"/>
    <s v="Ja"/>
    <s v="Ja"/>
    <s v="Ja"/>
    <s v="Ja"/>
    <s v="Ja"/>
    <s v="Ja"/>
    <s v="Ja"/>
    <s v="Ja"/>
    <s v="Ja"/>
    <s v="Nej"/>
    <s v="Nej"/>
    <s v=""/>
    <s v="Ja"/>
    <s v="Ja"/>
    <s v="Ja"/>
    <s v="Ja"/>
    <s v="I høj grad"/>
    <s v="I mindre grad"/>
    <s v="I høj grad"/>
    <s v=""/>
    <s v="Hverken enig eller uenig"/>
    <s v="Vi har en stærk tradition for samarbejde på tværs af skolen. Vi drøfter løbende alle mulige forhold - fysisk, psykisk, fællesskabsforhold, samarbejde mellem elever og personale etc. Så det at lave disse undersøgelser er til tider sådan lidt at løbe åbne døre ind."/>
    <s v="Ja"/>
    <s v="Ja"/>
    <s v="Ja"/>
    <s v=""/>
    <s v=""/>
    <s v="Altid"/>
    <s v="Vi har et samlet samarbejdsudvalg hvor arbejdsmiljøet er inkorporeret. Eleverne har to undervisningsmiljørepræsentanter med i udvalget. De er udpeget af elevrådet. Eleverne har fx opgaven (med hjælp fra en lærer) at finde ud af hvordan vi skal undersøge det fysiske undervisningsmiljø. På det sundhedsmæssig og trivselsmæssige bruger vi naturligvis den nationale undersøgelse."/>
    <s v="745007"/>
    <s v="Skanderborg Gymnasium"/>
    <s v="Institution uden enheder"/>
    <s v="Gymnasier og HF-kurser"/>
    <s v="Selvejende, statslige"/>
    <s v="Skanderborg Kommune"/>
    <s v="Region Midtjylland"/>
    <s v="Jakob Thulesen Dahl"/>
    <s v="post@skanderborg-gym.dk"/>
    <n v="0"/>
    <n v="0"/>
    <n v="0"/>
    <n v="1"/>
    <n v="0"/>
  </r>
  <r>
    <x v="0"/>
    <x v="0"/>
    <x v="1"/>
    <x v="1"/>
    <x v="0"/>
    <s v="I høj grad"/>
    <s v="I mindre grad"/>
    <s v="I mindre grad"/>
    <s v="Ja"/>
    <s v="Ja"/>
    <s v="Ja"/>
    <s v="Ja"/>
    <s v="Ja"/>
    <s v="Ja"/>
    <s v="Ja"/>
    <s v="Nej"/>
    <s v="Ja"/>
    <s v="Ja"/>
    <s v="Nej"/>
    <s v="Nej"/>
    <s v="Ja"/>
    <s v="Ja"/>
    <s v="Nej"/>
    <s v=""/>
    <s v="Mobning opstår i høj grad på grund af usikre gruppedynamikker, men elevernes personlighed og familieforhold spiller også en rolle"/>
    <s v="Helt enig"/>
    <s v=""/>
    <s v="Ja, flere gange"/>
    <m/>
    <m/>
    <m/>
    <m/>
    <m/>
    <s v="Nogle gange"/>
    <s v="Nogle gange"/>
    <s v="Nogle gange"/>
    <s v="Nogle gange"/>
    <s v="I nogen grad"/>
    <s v="I nogen grad"/>
    <s v="Ja"/>
    <s v="Ja"/>
    <s v="Ja"/>
    <s v="Ja"/>
    <s v="Ja"/>
    <s v="Ja"/>
    <s v="Nej"/>
    <s v="Nej"/>
    <s v=""/>
    <s v="Ja"/>
    <s v="Ja"/>
    <s v="Ja"/>
    <s v="Ja"/>
    <s v="Ja"/>
    <s v="Ja"/>
    <s v="Nej"/>
    <s v="Nej"/>
    <s v=""/>
    <s v=""/>
    <s v="Ja"/>
    <s v="Ja"/>
    <s v="Ja"/>
    <s v="Hvert andet år"/>
    <s v="Ja"/>
    <s v="Ja"/>
    <s v="Ja"/>
    <s v="Ja"/>
    <s v="Ja"/>
    <s v="Ja"/>
    <s v="Ja"/>
    <s v="Ja"/>
    <s v="Nej"/>
    <s v="Nej"/>
    <s v="Nej"/>
    <s v="Ja"/>
    <s v="Nej"/>
    <s v="Nej"/>
    <s v=""/>
    <s v="Ja"/>
    <s v="Ja"/>
    <s v="Ja"/>
    <s v="Ja"/>
    <s v="Ja"/>
    <s v="Ja"/>
    <s v="Ja"/>
    <s v="Ja"/>
    <s v="Ja"/>
    <s v="Nej"/>
    <s v="Nej"/>
    <s v="Nej"/>
    <s v="Nej"/>
    <s v="Nej"/>
    <s v=""/>
    <s v="Ja"/>
    <s v="Ja"/>
    <s v="Ja"/>
    <s v="Ja"/>
    <s v="I nogen grad"/>
    <s v="I nogen grad"/>
    <s v="I nogen grad"/>
    <s v=""/>
    <s v="Helt enig"/>
    <s v=""/>
    <s v="Ja"/>
    <s v="Nej"/>
    <s v="Nej"/>
    <s v="Eleverne er ikke blevet oplyst om muligheden for at vælge undervisningsmiljørepræsentanter"/>
    <s v=""/>
    <s v=""/>
    <s v=""/>
    <s v="280958"/>
    <s v="Michael Skolen Rudolf Steiner i Hjortespring"/>
    <s v="Institution uden enheder"/>
    <s v="Gymnasier og HF-kurser"/>
    <s v="Selvejende, private"/>
    <s v="Ballerup Kommune"/>
    <s v="Region Hovedstaden"/>
    <s v="Jacob Klevin Nielsen"/>
    <s v="mail@michaelskolen.dk"/>
    <n v="0"/>
    <n v="0"/>
    <n v="0"/>
    <n v="1"/>
    <n v="0"/>
  </r>
  <r>
    <x v="1"/>
    <x v="1"/>
    <x v="5"/>
    <x v="5"/>
    <x v="3"/>
    <s v=""/>
    <s v=""/>
    <s v=""/>
    <m/>
    <m/>
    <m/>
    <m/>
    <m/>
    <m/>
    <m/>
    <m/>
    <s v=""/>
    <m/>
    <m/>
    <m/>
    <m/>
    <m/>
    <m/>
    <s v="Det ligger tydeligt i vores værdigrundlag og kultur at mobning ikke må finde sted"/>
    <s v="Mobning opstår på grund af usikre gruppedynamikker i klassen"/>
    <s v="Hverken enig eller uenig"/>
    <s v=""/>
    <s v="Ja, én gang"/>
    <s v="Ja"/>
    <s v="Nej"/>
    <s v="Nej"/>
    <s v="Nej"/>
    <s v="Nej"/>
    <s v=""/>
    <s v=""/>
    <s v=""/>
    <s v=""/>
    <s v="I nogen grad"/>
    <s v="I nogen grad"/>
    <s v="Ja"/>
    <s v="Ja"/>
    <s v="Ja"/>
    <s v="Ja"/>
    <s v="Ja"/>
    <s v="Ja"/>
    <s v="Nej"/>
    <s v="Nej"/>
    <s v=""/>
    <s v="Ja"/>
    <s v="Ja"/>
    <s v="Ja"/>
    <s v="Ja"/>
    <s v="Ja"/>
    <s v="Nej"/>
    <s v="Nej"/>
    <s v="Nej"/>
    <s v=""/>
    <s v=""/>
    <s v="Ved ikke"/>
    <s v=""/>
    <s v=""/>
    <s v=""/>
    <m/>
    <m/>
    <m/>
    <m/>
    <m/>
    <m/>
    <m/>
    <m/>
    <m/>
    <m/>
    <m/>
    <m/>
    <m/>
    <m/>
    <s v=""/>
    <m/>
    <m/>
    <m/>
    <m/>
    <m/>
    <m/>
    <m/>
    <m/>
    <m/>
    <m/>
    <m/>
    <m/>
    <m/>
    <m/>
    <s v=""/>
    <s v=""/>
    <s v=""/>
    <s v=""/>
    <s v=""/>
    <s v=""/>
    <s v=""/>
    <s v=""/>
    <s v=""/>
    <s v="Delvis enig"/>
    <s v=""/>
    <s v="Nej"/>
    <s v=""/>
    <s v="Ja"/>
    <s v=""/>
    <s v=""/>
    <s v="Aldrig"/>
    <s v=""/>
    <s v="751444"/>
    <s v="Diakonhøjskolen, Social- og Sundhedsudd."/>
    <s v="Institution uden enheder"/>
    <s v="Erhvervsskoler m.v."/>
    <s v="Selvejende, private"/>
    <s v="Aarhus Kommune"/>
    <s v="Region Midtjylland"/>
    <s v="Jacob Zakarias Eyermann"/>
    <s v="info@diakonhojskolen.dk"/>
    <n v="0"/>
    <n v="0"/>
    <n v="0"/>
    <n v="1"/>
    <n v="0"/>
  </r>
  <r>
    <x v="0"/>
    <x v="0"/>
    <x v="6"/>
    <x v="2"/>
    <x v="0"/>
    <s v="I nogen grad"/>
    <s v="I høj grad"/>
    <s v="Slet ikke"/>
    <s v="Ja"/>
    <s v="Ja"/>
    <s v="Ja"/>
    <s v="Ja"/>
    <s v="Ja"/>
    <s v="Ja"/>
    <s v="Ja"/>
    <s v="Nej"/>
    <s v="Ja"/>
    <s v="Ja"/>
    <s v="Nej"/>
    <s v="Ja"/>
    <s v="Ja"/>
    <s v="Ja"/>
    <s v="Nej"/>
    <s v=""/>
    <s v="Mobning opstår i høj grad på grund af usikre gruppedynamikker, men elevernes personlighed og familieforhold spiller også en rolle"/>
    <s v="Helt enig"/>
    <s v=""/>
    <s v="Ja, én gang"/>
    <s v="Ja"/>
    <s v="Nej"/>
    <s v="Nej"/>
    <s v="Ja"/>
    <s v="Nej"/>
    <s v=""/>
    <s v=""/>
    <s v=""/>
    <s v=""/>
    <s v="I høj grad"/>
    <s v="I høj grad"/>
    <s v="Nej"/>
    <s v="Nej"/>
    <s v="Ja"/>
    <s v="Ja"/>
    <s v="Nej"/>
    <s v="Nej"/>
    <s v="Nej"/>
    <s v="Nej"/>
    <s v=""/>
    <s v="Nej"/>
    <s v="Nej"/>
    <s v="Nej"/>
    <s v="Nej"/>
    <s v="Ja"/>
    <s v="Nej"/>
    <s v="Nej"/>
    <s v="Nej"/>
    <s v=""/>
    <s v=""/>
    <s v="Ja"/>
    <s v="Ja"/>
    <s v="Ja"/>
    <s v="Hvert tredje år"/>
    <s v="Ja"/>
    <s v="Ja"/>
    <s v="Ja"/>
    <s v="Ja"/>
    <s v="Ja"/>
    <s v="Ja"/>
    <s v="Ja"/>
    <s v="Ja"/>
    <s v="Nej"/>
    <s v="Nej"/>
    <s v="Nej"/>
    <s v="Ja"/>
    <s v="Nej"/>
    <s v="Nej"/>
    <s v=""/>
    <s v="Ja"/>
    <s v="Ja"/>
    <s v="Ja"/>
    <s v="Ja"/>
    <s v="Ja"/>
    <s v="Ja"/>
    <s v="Ja"/>
    <s v="Ja"/>
    <s v="Ja"/>
    <s v="Ja"/>
    <s v="Ja"/>
    <s v="Ja"/>
    <s v="Nej"/>
    <s v="Nej"/>
    <s v=""/>
    <s v="Ja"/>
    <s v="Ja"/>
    <s v="Ja"/>
    <s v="Nej"/>
    <s v="Slet ikke"/>
    <s v="I mindre grad"/>
    <s v="I mindre grad"/>
    <s v=""/>
    <s v="Helt enig"/>
    <s v=""/>
    <s v="Nej"/>
    <s v=""/>
    <s v="Nej"/>
    <s v="Opgaven, som undervisningsmiljørepræsentanterne varetager, er placeret ved elevrådene"/>
    <s v=""/>
    <s v=""/>
    <s v=""/>
    <s v="541008"/>
    <s v="Tønder Gymnasium"/>
    <s v="Institution uden enheder"/>
    <s v="Gymnasier og HF-kurser"/>
    <s v="Selvejende, statslige"/>
    <s v="Tønder Kommune"/>
    <s v="Region Syddanmark"/>
    <s v="Jens Gade"/>
    <s v="tghf@toender-gym.dk"/>
    <n v="0"/>
    <n v="0"/>
    <n v="0"/>
    <n v="1"/>
    <n v="0"/>
  </r>
  <r>
    <x v="0"/>
    <x v="0"/>
    <x v="1"/>
    <x v="1"/>
    <x v="0"/>
    <s v="I høj grad"/>
    <s v="I nogen grad"/>
    <s v="Slet ikke"/>
    <s v="Ja"/>
    <s v="Ja"/>
    <s v="Ja"/>
    <s v="Ja"/>
    <s v="Ja"/>
    <s v="Ja"/>
    <s v="Ja"/>
    <s v="Nej"/>
    <s v="Ved ikke"/>
    <s v="Ja"/>
    <s v="Nej"/>
    <s v="Ja"/>
    <s v="Nej"/>
    <s v="Nej"/>
    <s v="Nej"/>
    <s v=""/>
    <s v="Mobning opstår i høj grad på grund af usikre gruppedynamikker, men elevernes personlighed og familieforhold spiller også en rolle"/>
    <s v="Hverken enig eller uenig"/>
    <s v=""/>
    <s v="Ved ikke"/>
    <m/>
    <m/>
    <m/>
    <m/>
    <m/>
    <s v=""/>
    <s v=""/>
    <s v=""/>
    <s v=""/>
    <s v="I høj grad"/>
    <s v="I høj grad"/>
    <s v="Nej"/>
    <s v="Nej"/>
    <s v="Nej"/>
    <s v="Ja"/>
    <s v="Ja"/>
    <s v="Nej"/>
    <s v="Nej"/>
    <s v="Nej"/>
    <s v=""/>
    <s v="Nej"/>
    <s v="Nej"/>
    <s v="Nej"/>
    <s v="Ja"/>
    <s v="Ja"/>
    <s v="Nej"/>
    <s v="Nej"/>
    <s v="Nej"/>
    <s v=""/>
    <s v=""/>
    <s v="Ved ikke"/>
    <s v=""/>
    <s v=""/>
    <s v=""/>
    <m/>
    <m/>
    <m/>
    <m/>
    <m/>
    <m/>
    <m/>
    <m/>
    <m/>
    <m/>
    <m/>
    <m/>
    <m/>
    <m/>
    <s v=""/>
    <m/>
    <m/>
    <m/>
    <m/>
    <m/>
    <m/>
    <m/>
    <m/>
    <m/>
    <m/>
    <m/>
    <m/>
    <m/>
    <m/>
    <s v=""/>
    <s v=""/>
    <s v=""/>
    <s v=""/>
    <s v=""/>
    <s v=""/>
    <s v=""/>
    <s v=""/>
    <s v=""/>
    <s v="Hverken enig eller uenig"/>
    <s v=""/>
    <s v="Ja"/>
    <s v="Ja"/>
    <s v="Ja"/>
    <s v=""/>
    <s v=""/>
    <s v="Nogle gange"/>
    <s v="Skolen har nedsat et særligt udvalg, som arbejder med de fysiske rammer omkring undervisningen, her sidder pedeller, ledere, kantine, rengøring, elever mv. _x000a__x000a__x000a__x000a_Undervisningens indhold og tilrettelæggelse, samt det &quot;psykiske&quot; undervisningsmiljø behandles primært gennem elevrådet."/>
    <s v="621402"/>
    <s v="IBC International Business College"/>
    <s v="Hovedskole (institution med enheder)"/>
    <s v="Erhvervsskoler m.v."/>
    <s v="Selvejende, statslige"/>
    <s v="Kolding Kommune"/>
    <s v="Region Syddanmark"/>
    <s v="Jens Gamauf Madsen"/>
    <s v="ibc@ibc.dk"/>
    <n v="0"/>
    <n v="0"/>
    <n v="0"/>
    <n v="1"/>
    <n v="0"/>
  </r>
  <r>
    <x v="0"/>
    <x v="0"/>
    <x v="0"/>
    <x v="1"/>
    <x v="2"/>
    <s v="I nogen grad"/>
    <s v="I høj grad"/>
    <s v="Slet ikke"/>
    <s v="Ja"/>
    <s v="Ja"/>
    <s v="Ja"/>
    <s v="Ja"/>
    <s v="Ja"/>
    <s v="Ja"/>
    <s v="Ja"/>
    <s v="Nej"/>
    <s v="Nej"/>
    <s v="Ja"/>
    <s v="Ja"/>
    <s v="Ja"/>
    <s v="Nej"/>
    <s v="Ja"/>
    <s v="Nej"/>
    <s v=""/>
    <s v="Mobning opstår i høj grad på grund af usikre gruppedynamikker, men elevernes personlighed og familieforhold spiller også en rolle"/>
    <s v="Helt enig"/>
    <s v=""/>
    <s v="Ja, flere gange"/>
    <m/>
    <m/>
    <m/>
    <m/>
    <m/>
    <s v="Nogle gange"/>
    <s v="Sjældent"/>
    <s v="Nogle gange"/>
    <s v="Nogle gange"/>
    <s v="I nogen grad"/>
    <s v="I høj grad"/>
    <s v="Nej"/>
    <s v="Nej"/>
    <s v="Ja"/>
    <s v="Nej"/>
    <s v="Ja"/>
    <s v="Nej"/>
    <s v="Nej"/>
    <s v="Nej"/>
    <s v=""/>
    <s v="Nej"/>
    <s v="Nej"/>
    <s v="Ja"/>
    <s v="Nej"/>
    <s v="Nej"/>
    <s v="Nej"/>
    <s v="Nej"/>
    <s v="Nej"/>
    <s v=""/>
    <s v=""/>
    <s v="Ja"/>
    <s v="Ja"/>
    <s v="Ja"/>
    <s v="Hvert år"/>
    <s v="Ja"/>
    <s v="Nej"/>
    <s v="Nej"/>
    <s v="Nej"/>
    <s v="Ja"/>
    <s v="Ja"/>
    <s v="Nej"/>
    <s v="Nej"/>
    <s v="Nej"/>
    <s v="Nej"/>
    <s v="Nej"/>
    <s v="Ja"/>
    <s v="Nej"/>
    <s v="Nej"/>
    <s v=""/>
    <s v="Ja"/>
    <s v="Ja"/>
    <s v="Ja"/>
    <s v="Ja"/>
    <s v="Nej"/>
    <s v="Ja"/>
    <s v="Nej"/>
    <s v="Nej"/>
    <s v="Nej"/>
    <s v="Nej"/>
    <s v="Nej"/>
    <s v="Nej"/>
    <s v="Nej"/>
    <s v="Nej"/>
    <s v=""/>
    <s v="Ved ikke"/>
    <s v="Ved ikke"/>
    <s v="Ved ikke"/>
    <s v=""/>
    <s v="I nogen grad"/>
    <s v="I høj grad"/>
    <s v="I nogen grad"/>
    <s v=""/>
    <s v="Delvis enig"/>
    <s v=""/>
    <s v="Nej"/>
    <s v=""/>
    <s v="Nej"/>
    <s v="Opgaven, som undervisningsmiljørepræsentanterne varetager, er placeret ved elevrådene"/>
    <s v=""/>
    <s v=""/>
    <s v=""/>
    <s v="163010"/>
    <s v="Herlev Gymnasium og HF"/>
    <s v="Institution uden enheder"/>
    <s v="Gymnasier og HF-kurser"/>
    <s v="Selvejende, statslige"/>
    <s v="Herlev Kommune"/>
    <s v="Region Hovedstaden"/>
    <s v="Jan Vistisen"/>
    <s v="hg@herlev-gym.dk"/>
    <n v="0"/>
    <n v="0"/>
    <n v="0"/>
    <n v="1"/>
    <n v="0"/>
  </r>
  <r>
    <x v="0"/>
    <x v="0"/>
    <x v="2"/>
    <x v="1"/>
    <x v="2"/>
    <s v="I nogen grad"/>
    <s v="I nogen grad"/>
    <s v="Slet ikke"/>
    <s v="Ja"/>
    <s v="Ja"/>
    <s v="Ja"/>
    <s v="Ja"/>
    <s v="Ja"/>
    <s v="Ja"/>
    <s v="Ja"/>
    <s v="Nej"/>
    <s v="Nej"/>
    <s v="Ja"/>
    <s v="Nej"/>
    <s v="Ja"/>
    <s v="Ja"/>
    <s v="Ja"/>
    <s v="Nej"/>
    <s v=""/>
    <s v="Mobning opstår i høj grad på grund af usikre gruppedynamikker, men elevernes personlighed og familieforhold spiller også en rolle"/>
    <s v="Delvis enig"/>
    <s v="Vi har oprettet et inklusions- og diversitetsudvalg, som skal udarbejde en politik for positivt samvær, som også skal indeholde vores antimobbestrategi."/>
    <s v="Ja, flere gange"/>
    <m/>
    <m/>
    <m/>
    <m/>
    <m/>
    <s v="Altid"/>
    <s v="Altid"/>
    <s v="Nogle gange"/>
    <s v="Altid"/>
    <s v="I nogen grad"/>
    <s v="I nogen grad"/>
    <s v="Ja"/>
    <s v="Ja"/>
    <s v="Nej"/>
    <s v="Ja"/>
    <s v="Ja"/>
    <s v="Nej"/>
    <s v="Nej"/>
    <s v="Nej"/>
    <s v=""/>
    <s v="Ja"/>
    <s v="Ja"/>
    <s v="Nej"/>
    <s v="Ja"/>
    <s v="Ja"/>
    <s v="Nej"/>
    <s v="Nej"/>
    <s v="Nej"/>
    <s v=""/>
    <s v=""/>
    <s v="Ja"/>
    <s v="Ja"/>
    <s v="Ja"/>
    <s v="Når der sker ændringer af betydning for undervisningsmiljøet"/>
    <s v="Ja"/>
    <s v="Ja"/>
    <s v="Ja"/>
    <s v="Ja"/>
    <s v="Ja"/>
    <s v="Ja"/>
    <s v="Ja"/>
    <s v="Ja"/>
    <s v="Ja"/>
    <s v="Ja"/>
    <s v="Ja"/>
    <s v="Ja"/>
    <s v="Nej"/>
    <s v="Nej"/>
    <s v=""/>
    <s v="Ja"/>
    <s v="Ja"/>
    <s v="Ja"/>
    <s v="Ja"/>
    <s v="Ja"/>
    <s v="Ja"/>
    <s v="Ja"/>
    <s v="Ja"/>
    <s v="Ja"/>
    <s v="Ja"/>
    <s v="Ja"/>
    <s v="Ja"/>
    <s v="Nej"/>
    <s v="Nej"/>
    <s v=""/>
    <s v="Ja"/>
    <s v="Ja"/>
    <s v="Ja"/>
    <s v="Ja"/>
    <s v="I nogen grad"/>
    <s v="I høj grad"/>
    <s v="I nogen grad"/>
    <s v=""/>
    <s v="Delvis enig"/>
    <s v=""/>
    <s v="Ja"/>
    <s v="Ved ikke"/>
    <s v="Ja"/>
    <s v=""/>
    <s v=""/>
    <s v="Altid"/>
    <s v=""/>
    <s v="101120"/>
    <s v="Nørre Gymnasium"/>
    <s v="Institution uden enheder"/>
    <s v="Gymnasier og HF-kurser"/>
    <s v="Selvejende, statslige"/>
    <s v="Københavns Kommune"/>
    <s v="Region Hovedstaden"/>
    <s v="Jens Boe Nielsen"/>
    <s v="ng@norreg.dk"/>
    <n v="0"/>
    <n v="0"/>
    <n v="0"/>
    <n v="1"/>
    <n v="0"/>
  </r>
  <r>
    <x v="0"/>
    <x v="0"/>
    <x v="0"/>
    <x v="2"/>
    <x v="0"/>
    <s v="I nogen grad"/>
    <s v="I mindre grad"/>
    <s v="Slet ikke"/>
    <s v="Ja"/>
    <s v="Nej"/>
    <s v="Ja"/>
    <s v="Ja"/>
    <s v="Nej"/>
    <s v="Ja"/>
    <s v="Ja"/>
    <s v="Nej"/>
    <s v="Nej"/>
    <s v="Ja"/>
    <s v="Ja"/>
    <s v="Ja"/>
    <s v="Nej"/>
    <s v="Ja"/>
    <s v="Nej"/>
    <s v=""/>
    <s v="Mobning opstår på grund af usikre gruppedynamikker i klassen"/>
    <s v="Helt enig"/>
    <s v="Vedr. spørgsmål om digital mobning: Vi har svaret, at vi ikke har en beskrivelse og handling. Det er kort nævnt i antimobbestrategien til vores elever, men uddybet i vejledningen til medarbejdere. Vedr. elevens personlighed og familieforhold. Da vi er en erhvervsskole med primært unge og voksne er det ikke noget vi beskriver. Men i vores grundforælling beskriver vi at der er plads til at være forskellig."/>
    <s v="Ja, én gang"/>
    <s v="Nej"/>
    <s v="Nej"/>
    <s v="Nej"/>
    <s v="Ja"/>
    <s v="Nej"/>
    <s v=""/>
    <s v=""/>
    <s v=""/>
    <s v=""/>
    <s v="I høj grad"/>
    <s v="I høj grad"/>
    <s v="Nej"/>
    <s v="Ja"/>
    <s v="Nej"/>
    <s v="Nej"/>
    <s v="Nej"/>
    <s v="Nej"/>
    <s v="Nej"/>
    <s v="Nej"/>
    <s v=""/>
    <s v="Nej"/>
    <s v="Nej"/>
    <s v="Nej"/>
    <s v="Nej"/>
    <s v="Nej"/>
    <s v="Nej"/>
    <s v="Nej"/>
    <s v="Ja"/>
    <s v=""/>
    <s v=""/>
    <s v="Ja"/>
    <s v="Ja"/>
    <s v="Ja"/>
    <s v="Hvert tredje år"/>
    <s v="Ja"/>
    <s v="Ja"/>
    <s v="Ja"/>
    <s v="Ja"/>
    <s v="Ja"/>
    <s v="Ja"/>
    <s v="Ja"/>
    <s v="Ja"/>
    <s v="Nej"/>
    <s v="Nej"/>
    <s v="Nej"/>
    <s v="Ja"/>
    <s v="Ja"/>
    <s v="Nej"/>
    <s v="Eleverne har brugt DCUMs skema til vurdering"/>
    <s v="Ja"/>
    <s v="Nej"/>
    <s v="Nej"/>
    <s v="Ja"/>
    <s v="Nej"/>
    <s v="Nej"/>
    <s v="Ja"/>
    <s v="Nej"/>
    <s v="Nej"/>
    <s v="Nej"/>
    <s v="Nej"/>
    <s v="Nej"/>
    <s v="Ja"/>
    <s v="Nej"/>
    <s v="Relationer elev-elev"/>
    <s v="Ja"/>
    <s v="Ja"/>
    <s v="Ja"/>
    <s v="Ja"/>
    <s v="I mindre grad"/>
    <s v="I høj grad"/>
    <s v="I høj grad"/>
    <s v=""/>
    <s v="Delvis enig"/>
    <s v="Vi har løbende justeringer på undervisningsmiljøet"/>
    <s v="Ja"/>
    <s v="Ja"/>
    <s v="Nej"/>
    <s v="Opgaven, som undervisningsmiljørepræsentanterne varetager, er placeret ved elevrådene"/>
    <s v=""/>
    <s v=""/>
    <s v="Undervisningsmiljøet har plads på elevrådsmøder, hvor den lokale ledelse deltager. Der er på den måde plads til indflydelse og samarbejde vedr. undervisningsmiljøet."/>
    <s v="281074"/>
    <s v="SOSU H"/>
    <s v="Hovedskole (institution med enheder)"/>
    <s v="Erhvervsskoler m.v."/>
    <s v="Selvejende, statslige"/>
    <s v="Københavns Kommune"/>
    <s v="Region Hovedstaden"/>
    <s v="Jeppe Rosengård Poulsen"/>
    <s v="sosuh@sosuh.dk"/>
    <n v="0"/>
    <n v="0"/>
    <n v="0"/>
    <n v="1"/>
    <n v="0"/>
  </r>
  <r>
    <x v="1"/>
    <x v="1"/>
    <x v="5"/>
    <x v="5"/>
    <x v="3"/>
    <s v=""/>
    <s v=""/>
    <s v=""/>
    <m/>
    <m/>
    <m/>
    <m/>
    <m/>
    <m/>
    <m/>
    <m/>
    <s v=""/>
    <m/>
    <m/>
    <m/>
    <m/>
    <m/>
    <m/>
    <s v="Vi har en trivselspolitik, hvor mobning indgår"/>
    <s v="Mobning opstår på grund af usikre gruppedynamikker i klassen"/>
    <s v="Hverken enig eller uenig"/>
    <s v=""/>
    <s v="Ved ikke"/>
    <m/>
    <m/>
    <m/>
    <m/>
    <m/>
    <s v=""/>
    <s v=""/>
    <s v=""/>
    <s v=""/>
    <s v="I nogen grad"/>
    <s v="I nogen grad"/>
    <s v="Nej"/>
    <s v="Ja"/>
    <s v="Ja"/>
    <s v="Nej"/>
    <s v="Nej"/>
    <s v="Ja"/>
    <s v="Nej"/>
    <s v="Nej"/>
    <s v=""/>
    <s v="Nej"/>
    <s v="Nej"/>
    <s v="Ja"/>
    <s v="Nej"/>
    <s v="Nej"/>
    <s v="Ja"/>
    <s v="Nej"/>
    <s v="Nej"/>
    <s v=""/>
    <s v=""/>
    <s v="Nej"/>
    <s v=""/>
    <s v=""/>
    <s v=""/>
    <m/>
    <m/>
    <m/>
    <m/>
    <m/>
    <m/>
    <m/>
    <m/>
    <m/>
    <m/>
    <m/>
    <m/>
    <m/>
    <m/>
    <s v=""/>
    <m/>
    <m/>
    <m/>
    <m/>
    <m/>
    <m/>
    <m/>
    <m/>
    <m/>
    <m/>
    <m/>
    <m/>
    <m/>
    <m/>
    <s v=""/>
    <s v=""/>
    <s v=""/>
    <s v=""/>
    <s v=""/>
    <s v=""/>
    <s v=""/>
    <s v=""/>
    <s v="Vi har en  egen evaluering af vores undervisning miljø, der foretages 2 gange om året"/>
    <s v="Hverken enig eller uenig"/>
    <s v=""/>
    <s v="Nej"/>
    <s v=""/>
    <s v="Nej"/>
    <s v="Opgaven, som undervisningsmiljørepræsentanterne varetager, er placeret ved elevrådene"/>
    <s v=""/>
    <s v=""/>
    <s v=""/>
    <s v="709401"/>
    <s v="Den Jyske Håndværkerskole"/>
    <s v="Institution uden enheder"/>
    <s v="Erhvervsskoler m.v."/>
    <s v="Selvejende, statslige"/>
    <s v="Favrskov Kommune"/>
    <s v="Region Midtjylland"/>
    <s v="Jesper Kofoed Petersen"/>
    <s v="djh@djhhadsten.dk"/>
    <n v="0"/>
    <n v="0"/>
    <n v="0"/>
    <n v="1"/>
    <n v="0"/>
  </r>
  <r>
    <x v="0"/>
    <x v="2"/>
    <x v="0"/>
    <x v="2"/>
    <x v="0"/>
    <s v="I nogen grad"/>
    <s v="I mindre grad"/>
    <s v="Slet ikke"/>
    <s v="Ja"/>
    <s v="Nej"/>
    <s v="Nej"/>
    <s v="Ja"/>
    <s v="Nej"/>
    <s v="Ja"/>
    <s v="Ja"/>
    <s v="Nej"/>
    <s v="Ved ikke"/>
    <s v="Nej"/>
    <s v="Nej"/>
    <s v="Nej"/>
    <s v="Nej"/>
    <s v="Nej"/>
    <s v="Ja"/>
    <s v=""/>
    <s v="Mobning opstår i høj grad på grund af usikre gruppedynamikker, men elevernes personlighed og familieforhold spiller også en rolle"/>
    <s v="Delvis uenig"/>
    <s v="Jeg synes i mobbing sager, skal der afgøres fra sag til sag og der ligger forskellige personenkonstellationer og årsag til bunden. Derfor er vores (nedskrvet) antimobbingstrategie mere generelt."/>
    <s v="Ja, én gang"/>
    <s v="Ja"/>
    <s v="Ja"/>
    <s v="Nej"/>
    <s v="Ja"/>
    <s v="Nej"/>
    <s v=""/>
    <s v=""/>
    <s v=""/>
    <s v=""/>
    <s v="I høj grad"/>
    <s v="I høj grad"/>
    <s v="Nej"/>
    <s v="Nej"/>
    <s v="Nej"/>
    <s v="Ja"/>
    <s v="Ja"/>
    <s v="Ja"/>
    <s v="Nej"/>
    <s v="Nej"/>
    <s v=""/>
    <s v="Nej"/>
    <s v="Nej"/>
    <s v="Ja"/>
    <s v="Ja"/>
    <s v="Ja"/>
    <s v="Nej"/>
    <s v="Nej"/>
    <s v="Nej"/>
    <s v=""/>
    <s v=""/>
    <s v="Ja"/>
    <s v="Ja"/>
    <s v="Nej"/>
    <s v="Hvert tredje år"/>
    <s v="Nej"/>
    <s v="Nej"/>
    <s v="Nej"/>
    <s v="Nej"/>
    <s v="Nej"/>
    <s v="Nej"/>
    <s v="Nej"/>
    <s v="Nej"/>
    <s v="Nej"/>
    <s v="Nej"/>
    <s v="Nej"/>
    <s v="Nej"/>
    <s v="Ja"/>
    <s v="Nej"/>
    <s v="Vi har en øje om æstetik generelt, men har ikke beskrevet toilet ... i detajle., rengøring..."/>
    <s v="Nej"/>
    <s v="Nej"/>
    <s v="Nej"/>
    <s v="Nej"/>
    <s v="Nej"/>
    <s v="Ja"/>
    <s v="Nej"/>
    <s v="Nej"/>
    <s v="Ja"/>
    <s v="Nej"/>
    <s v="Nej"/>
    <s v="Nej"/>
    <s v="Nej"/>
    <s v="Nej"/>
    <s v=""/>
    <s v="Ja"/>
    <s v="Nej"/>
    <s v="Nej"/>
    <s v=""/>
    <s v="I nogen grad"/>
    <s v="I nogen grad"/>
    <s v="I nogen grad"/>
    <s v=""/>
    <s v="Helt uenig"/>
    <s v=""/>
    <s v="Ja"/>
    <s v="Nej"/>
    <s v="Ja"/>
    <s v=""/>
    <s v=""/>
    <s v="Nogle gange"/>
    <s v=""/>
    <s v="545007"/>
    <s v="Deutsches Gymnasium Für Nordschleswig"/>
    <s v="Institution uden enheder"/>
    <s v="Gymnasier og HF-kurser"/>
    <s v="Selvejende, private"/>
    <s v="Aabenraa Kommune"/>
    <s v="Region Syddanmark"/>
    <s v="Jens Mittag"/>
    <s v="rektor@deutschesgym.dk"/>
    <n v="0"/>
    <n v="0"/>
    <n v="0"/>
    <n v="1"/>
    <n v="0"/>
  </r>
  <r>
    <x v="0"/>
    <x v="0"/>
    <x v="1"/>
    <x v="2"/>
    <x v="0"/>
    <s v="I høj grad"/>
    <s v="I nogen grad"/>
    <s v="Slet ikke"/>
    <s v="Ja"/>
    <s v="Ja"/>
    <s v="Ja"/>
    <s v="Ja"/>
    <s v="Nej"/>
    <s v="Ja"/>
    <s v="Ja"/>
    <s v="Nej"/>
    <s v="Ja"/>
    <s v="Ja"/>
    <s v="Ja"/>
    <s v="Ja"/>
    <s v="Ja"/>
    <s v="Ja"/>
    <s v="Nej"/>
    <s v=""/>
    <s v="Mobning opstår i høj grad på grund af usikre gruppedynamikker, men elevernes personlighed og familieforhold spiller også en rolle"/>
    <s v="Delvis enig"/>
    <s v=""/>
    <s v="Ja, flere gange"/>
    <m/>
    <m/>
    <m/>
    <m/>
    <m/>
    <s v="Altid"/>
    <s v="Nogle gange"/>
    <s v="Nogle gange"/>
    <s v="Altid"/>
    <s v="I nogen grad"/>
    <s v="I nogen grad"/>
    <s v="Nej"/>
    <s v="Ja"/>
    <s v="Ja"/>
    <s v="Ja"/>
    <s v="Ja"/>
    <s v="Nej"/>
    <s v="Nej"/>
    <s v="Nej"/>
    <s v=""/>
    <s v="Nej"/>
    <s v="Nej"/>
    <s v="Nej"/>
    <s v="Ja"/>
    <s v="Ja"/>
    <s v="Nej"/>
    <s v="Nej"/>
    <s v="Nej"/>
    <s v=""/>
    <s v=""/>
    <s v="Ja"/>
    <s v="Ja"/>
    <s v="Nej"/>
    <s v="Hvert andet år"/>
    <s v="Ja"/>
    <s v="Ja"/>
    <s v="Ja"/>
    <s v="Ja"/>
    <s v="Ja"/>
    <s v="Ja"/>
    <s v="Ja"/>
    <s v="Ja"/>
    <s v="Ja"/>
    <s v="Nej"/>
    <s v="Nej"/>
    <s v="Nej"/>
    <s v="Nej"/>
    <s v="Nej"/>
    <s v=""/>
    <s v="Ja"/>
    <s v="Ja"/>
    <s v="Ja"/>
    <s v="Nej"/>
    <s v="Ja"/>
    <s v="Ja"/>
    <s v="Nej"/>
    <s v="Nej"/>
    <s v="Ja"/>
    <s v="Ja"/>
    <s v="Ja"/>
    <s v="Nej"/>
    <s v="Nej"/>
    <s v="Nej"/>
    <s v=""/>
    <s v="Nej"/>
    <s v="Ja"/>
    <s v="Ja"/>
    <s v="Nej"/>
    <s v="I nogen grad"/>
    <s v="I nogen grad"/>
    <s v="I mindre grad"/>
    <s v=""/>
    <s v="Delvis enig"/>
    <s v=""/>
    <s v="Ja"/>
    <s v="Nej"/>
    <s v="Ja"/>
    <s v=""/>
    <s v=""/>
    <s v="Nogle gange"/>
    <s v=""/>
    <s v="461301"/>
    <s v="Dalum Landbrugsskole"/>
    <s v="Hovedskole (institution med enheder)"/>
    <s v="Erhvervsskoler m.v."/>
    <s v="Selvejende, statslige"/>
    <s v="Odense Kommune"/>
    <s v="Region Syddanmark"/>
    <s v="Jens Munk Kruse"/>
    <s v="dalumls@dalumls.dk"/>
    <n v="0"/>
    <n v="0"/>
    <n v="0"/>
    <n v="1"/>
    <n v="0"/>
  </r>
  <r>
    <x v="1"/>
    <x v="1"/>
    <x v="5"/>
    <x v="5"/>
    <x v="3"/>
    <s v=""/>
    <s v=""/>
    <s v=""/>
    <m/>
    <m/>
    <m/>
    <m/>
    <m/>
    <m/>
    <m/>
    <m/>
    <s v=""/>
    <m/>
    <m/>
    <m/>
    <m/>
    <m/>
    <m/>
    <s v="Vi er ikke en skole, men en kostafdeling. Vi forholder os til mobning. Der er pædagogisk personale når her er elever, om eftermiddagen og om aftenen. _x000a__x000a_Sker der mobning, er det en af opgaverne det pædagogiske personale tager sig af."/>
    <s v="Ved ikke"/>
    <s v="Delvis enig"/>
    <s v=""/>
    <s v="Ved ikke"/>
    <m/>
    <m/>
    <m/>
    <m/>
    <m/>
    <s v=""/>
    <s v=""/>
    <s v=""/>
    <s v=""/>
    <s v="I nogen grad"/>
    <s v="I høj grad"/>
    <s v="Nej"/>
    <s v="Nej"/>
    <s v="Nej"/>
    <s v="Ja"/>
    <s v="Nej"/>
    <s v="Nej"/>
    <s v="Nej"/>
    <s v="Nej"/>
    <s v=""/>
    <s v="Nej"/>
    <s v="Nej"/>
    <s v="Nej"/>
    <s v="Nej"/>
    <s v="Ja"/>
    <s v="Nej"/>
    <s v="Nej"/>
    <s v="Nej"/>
    <s v=""/>
    <s v=""/>
    <s v="Nej"/>
    <s v=""/>
    <s v=""/>
    <s v=""/>
    <m/>
    <m/>
    <m/>
    <m/>
    <m/>
    <m/>
    <m/>
    <m/>
    <m/>
    <m/>
    <m/>
    <m/>
    <m/>
    <m/>
    <s v=""/>
    <m/>
    <m/>
    <m/>
    <m/>
    <m/>
    <m/>
    <m/>
    <m/>
    <m/>
    <m/>
    <m/>
    <m/>
    <m/>
    <m/>
    <s v=""/>
    <s v=""/>
    <s v=""/>
    <s v=""/>
    <s v=""/>
    <s v=""/>
    <s v=""/>
    <s v=""/>
    <s v="Vi er ikke en skole men en kostafdeling. _x000a__x000a_Vi har ingen undervisning!"/>
    <s v="Hverken enig eller uenig"/>
    <s v="Vi har ingen undervisning."/>
    <s v=""/>
    <s v=""/>
    <s v=""/>
    <s v=""/>
    <s v=""/>
    <s v=""/>
    <s v=""/>
    <s v="101571"/>
    <s v="Håndværker-Skolehjemmet i København"/>
    <s v="Institution uden enheder"/>
    <s v="Erhvervsskoler m.v."/>
    <s v="Selvejende, statslige"/>
    <s v="Københavns Kommune"/>
    <s v="Region Hovedstaden"/>
    <s v="Jette Due Bjerre"/>
    <s v="hskhjem@hskhjem.dk"/>
    <n v="0"/>
    <n v="0"/>
    <n v="1"/>
    <n v="0"/>
    <n v="0"/>
  </r>
  <r>
    <x v="0"/>
    <x v="0"/>
    <x v="0"/>
    <x v="0"/>
    <x v="0"/>
    <s v="I nogen grad"/>
    <s v="I mindre grad"/>
    <s v="Slet ikke"/>
    <s v="Ja"/>
    <s v="Ja"/>
    <s v="Ja"/>
    <s v="Ja"/>
    <s v="Ja"/>
    <s v="Ja"/>
    <s v="Ja"/>
    <s v="Nej"/>
    <s v="Ja"/>
    <s v="Ja"/>
    <s v="Ja"/>
    <s v="Ja"/>
    <s v="Ja"/>
    <s v="Ja"/>
    <s v="Nej"/>
    <s v=""/>
    <s v="Mobning opstår i høj grad på grund af elevernes personlighed og familieforhold, men gruppedynamikkerne i klassen spiller også en rolle"/>
    <s v="Helt enig"/>
    <s v=""/>
    <s v="Ja, én gang"/>
    <s v="Ja"/>
    <s v="Ja"/>
    <s v="Nej"/>
    <s v="Ja"/>
    <s v="Nej"/>
    <s v=""/>
    <s v=""/>
    <s v=""/>
    <s v=""/>
    <s v="I nogen grad"/>
    <s v="I nogen grad"/>
    <s v="Nej"/>
    <s v="Ja"/>
    <s v="Ja"/>
    <s v="Ja"/>
    <s v="Ja"/>
    <s v="Nej"/>
    <s v="Nej"/>
    <s v="Nej"/>
    <s v=""/>
    <s v="Nej"/>
    <s v="Nej"/>
    <s v="Nej"/>
    <s v="Nej"/>
    <s v="Ja"/>
    <s v="Nej"/>
    <s v="Nej"/>
    <s v="Nej"/>
    <s v=""/>
    <s v=""/>
    <s v="Ja"/>
    <s v="Ja"/>
    <s v="Ja"/>
    <s v="Hvert andet år"/>
    <s v="Nej"/>
    <s v="Ja"/>
    <s v="Ja"/>
    <s v="Nej"/>
    <s v="Ja"/>
    <s v="Nej"/>
    <s v="Nej"/>
    <s v="Nej"/>
    <s v="Ja"/>
    <s v="Nej"/>
    <s v="Nej"/>
    <s v="Nej"/>
    <s v="Nej"/>
    <s v="Nej"/>
    <s v=""/>
    <s v="Ja"/>
    <s v="Ja"/>
    <s v="Ja"/>
    <s v="Nej"/>
    <s v="Ja"/>
    <s v="Ja"/>
    <s v="Ja"/>
    <s v="Nej"/>
    <s v="Ja"/>
    <s v="Ja"/>
    <s v="Ja"/>
    <s v="Nej"/>
    <s v="Nej"/>
    <s v="Nej"/>
    <s v=""/>
    <s v="Ja"/>
    <s v="Ja"/>
    <s v="Nej"/>
    <s v=""/>
    <s v="I mindre grad"/>
    <s v="I høj grad"/>
    <s v="I høj grad"/>
    <s v=""/>
    <s v="Delvis enig"/>
    <s v=""/>
    <s v="Nej"/>
    <s v=""/>
    <s v="Nej"/>
    <s v="Eleverne er ikke blevet oplyst om muligheden for at vælge undervisningsmiljørepræsentanter"/>
    <s v=""/>
    <s v=""/>
    <s v=""/>
    <s v="479017"/>
    <s v="Svendborg Gymnasium"/>
    <s v="Institution uden enheder"/>
    <s v="Gymnasier og HF-kurser"/>
    <s v="Selvejende, statslige"/>
    <s v="Svendborg Kommune"/>
    <s v="Region Syddanmark"/>
    <s v="Jesper Vildbrad"/>
    <s v="post@svendborg-gym.dk"/>
    <n v="0"/>
    <n v="0"/>
    <n v="0"/>
    <n v="1"/>
    <n v="0"/>
  </r>
  <r>
    <x v="0"/>
    <x v="0"/>
    <x v="1"/>
    <x v="0"/>
    <x v="2"/>
    <s v="I høj grad"/>
    <s v="I nogen grad"/>
    <s v="Slet ikke"/>
    <s v="Ja"/>
    <s v="Nej"/>
    <s v="Nej"/>
    <s v="Ja"/>
    <s v="Nej"/>
    <s v="Ja"/>
    <s v="Ja"/>
    <s v="Nej"/>
    <s v="Ja"/>
    <s v="Ja"/>
    <s v="Ja"/>
    <s v="Nej"/>
    <s v="Ja"/>
    <s v="Ja"/>
    <s v="Nej"/>
    <s v=""/>
    <s v="Mobning opstår i høj grad på grund af usikre gruppedynamikker, men elevernes personlighed og familieforhold spiller også en rolle"/>
    <s v="Helt enig"/>
    <s v=""/>
    <s v="Ved ikke"/>
    <m/>
    <m/>
    <m/>
    <m/>
    <m/>
    <s v=""/>
    <s v=""/>
    <s v=""/>
    <s v=""/>
    <s v="I nogen grad"/>
    <s v="I nogen grad"/>
    <s v="Nej"/>
    <s v="Nej"/>
    <s v="Ja"/>
    <s v="Ja"/>
    <s v="Ja"/>
    <s v="Nej"/>
    <s v="Nej"/>
    <s v="Nej"/>
    <s v=""/>
    <s v="Nej"/>
    <s v="Nej"/>
    <s v="Ja"/>
    <s v="Ja"/>
    <s v="Nej"/>
    <s v="Nej"/>
    <s v="Nej"/>
    <s v="Nej"/>
    <s v=""/>
    <s v=""/>
    <s v="Ja"/>
    <s v="Ja"/>
    <s v="Ja"/>
    <s v="Hvert andet år"/>
    <s v="Ja"/>
    <s v="Ja"/>
    <s v="Ja"/>
    <s v="Ja"/>
    <s v="Ja"/>
    <s v="Ja"/>
    <s v="Nej"/>
    <s v="Nej"/>
    <s v="Ja"/>
    <s v="Nej"/>
    <s v="Ja"/>
    <s v="Ja"/>
    <s v="Nej"/>
    <s v="Nej"/>
    <s v=""/>
    <s v="Ja"/>
    <s v="Ja"/>
    <s v="Ja"/>
    <s v="Ja"/>
    <s v="Ja"/>
    <s v="Nej"/>
    <s v="Ja"/>
    <s v="Nej"/>
    <s v="Ja"/>
    <s v="Ja"/>
    <s v="Ja"/>
    <s v="Ja"/>
    <s v="Nej"/>
    <s v="Nej"/>
    <s v=""/>
    <s v="Ja"/>
    <s v="Ja"/>
    <s v="Ja"/>
    <s v="Nej"/>
    <s v="I nogen grad"/>
    <s v="I nogen grad"/>
    <s v="I nogen grad"/>
    <s v=""/>
    <s v="Delvis enig"/>
    <s v="der er flere handlinger der bidrager i synergi"/>
    <s v="Ja"/>
    <s v="Ved ikke"/>
    <s v="Nej"/>
    <s v="Opgaven, som undervisningsmiljørepræsentanterne varetager, er placeret ved elevrådene"/>
    <s v=""/>
    <s v=""/>
    <s v=""/>
    <s v="265416"/>
    <s v="Roskilde Tekniske Skole"/>
    <s v="Hovedskole (institution med enheder)"/>
    <s v="Erhvervsskoler m.v."/>
    <s v="Selvejende, statslige"/>
    <s v="Roskilde Kommune"/>
    <s v="Region Sjælland"/>
    <s v="Jesper Østrup"/>
    <s v="rts@rts.dk"/>
    <n v="0"/>
    <n v="0"/>
    <n v="0"/>
    <n v="1"/>
    <n v="0"/>
  </r>
  <r>
    <x v="0"/>
    <x v="0"/>
    <x v="2"/>
    <x v="3"/>
    <x v="0"/>
    <s v="I nogen grad"/>
    <s v="I mindre grad"/>
    <s v="Slet ikke"/>
    <s v="Ja"/>
    <s v="Ja"/>
    <s v="Nej"/>
    <s v="Ja"/>
    <s v="Ja"/>
    <s v="Ja"/>
    <s v="Ja"/>
    <s v="Nej"/>
    <s v="Ja"/>
    <s v="Ja"/>
    <s v="Nej"/>
    <s v="Nej"/>
    <s v="Nej"/>
    <s v="Ja"/>
    <s v="Nej"/>
    <s v=""/>
    <s v="Mobning opstår i høj grad på grund af usikre gruppedynamikker, men elevernes personlighed og familieforhold spiller også en rolle"/>
    <s v="Delvis enig"/>
    <s v=""/>
    <s v="Ja, én gang"/>
    <s v="Ja"/>
    <s v="Ja"/>
    <s v="Nej"/>
    <s v="Ja"/>
    <s v="Nej"/>
    <s v=""/>
    <s v=""/>
    <s v=""/>
    <s v=""/>
    <s v="I nogen grad"/>
    <s v="I nogen grad"/>
    <s v="Nej"/>
    <s v="Nej"/>
    <s v="Nej"/>
    <s v="Ja"/>
    <s v="Ja"/>
    <s v="Nej"/>
    <s v="Nej"/>
    <s v="Nej"/>
    <s v=""/>
    <s v="Nej"/>
    <s v="Nej"/>
    <s v="Nej"/>
    <s v="Ja"/>
    <s v="Ja"/>
    <s v="Nej"/>
    <s v="Nej"/>
    <s v="Nej"/>
    <s v=""/>
    <s v=""/>
    <s v="Ja"/>
    <s v="Ja"/>
    <s v="Ja"/>
    <s v="Hvert tredje år"/>
    <s v="Ja"/>
    <s v="Ja"/>
    <s v="Ja"/>
    <s v="Ja"/>
    <s v="Ja"/>
    <s v="Ja"/>
    <s v="Ja"/>
    <s v="Ja"/>
    <s v="Nej"/>
    <s v="Nej"/>
    <s v="Ja"/>
    <s v="Ja"/>
    <s v="Nej"/>
    <s v="Nej"/>
    <s v=""/>
    <s v="Ja"/>
    <s v="Ja"/>
    <s v="Ja"/>
    <s v="Ja"/>
    <s v="Ja"/>
    <s v="Ja"/>
    <s v="Ja"/>
    <s v="Nej"/>
    <s v="Ja"/>
    <s v="Ja"/>
    <s v="Nej"/>
    <s v="Ja"/>
    <s v="Nej"/>
    <s v="Nej"/>
    <s v=""/>
    <s v="Ja"/>
    <s v="Ja"/>
    <s v="Ja"/>
    <s v="Ja"/>
    <s v="I nogen grad"/>
    <s v="I høj grad"/>
    <s v="I nogen grad"/>
    <s v=""/>
    <s v="Helt enig"/>
    <s v="Vi følger op på undersøgelsen mindst én gang årligt, men foretager kun undersøgelsen hvert 3. år (med mindre andet viser sig nødvendigt)"/>
    <s v="Ja"/>
    <s v="Ja"/>
    <s v="Nej"/>
    <s v="Eleverne har ikke ønsket at vælge undervisningsmiljørepræsentanter"/>
    <s v=""/>
    <s v=""/>
    <s v=""/>
    <s v="861013"/>
    <s v="Vesthimmerlands Gymnasium og HF"/>
    <s v="Institution uden enheder"/>
    <s v="Gymnasier og HF-kurser"/>
    <s v="Selvejende, statslige"/>
    <s v="Vesthimmerlands Kommune"/>
    <s v="Region Nordjylland"/>
    <s v="Jette Rygaard Poulsen"/>
    <s v="adm@vhim-gym.dk"/>
    <n v="0"/>
    <n v="0"/>
    <n v="0"/>
    <n v="1"/>
    <n v="0"/>
  </r>
  <r>
    <x v="0"/>
    <x v="0"/>
    <x v="0"/>
    <x v="2"/>
    <x v="0"/>
    <s v="I høj grad"/>
    <s v="I nogen grad"/>
    <s v="Slet ikke"/>
    <s v="Ja"/>
    <s v="Ja"/>
    <s v="Nej"/>
    <s v="Ja"/>
    <s v="Ja"/>
    <s v="Ja"/>
    <s v="Ja"/>
    <s v="Nej"/>
    <s v="Ja"/>
    <s v="Ja"/>
    <s v="Ja"/>
    <s v="Ja"/>
    <s v="Ja"/>
    <s v="Ja"/>
    <s v="Nej"/>
    <s v=""/>
    <s v="Mobning opstår i høj grad på grund af usikre gruppedynamikker, men elevernes personlighed og familieforhold spiller også en rolle"/>
    <s v="Delvis enig"/>
    <s v=""/>
    <s v="Ja, flere gange"/>
    <m/>
    <m/>
    <m/>
    <m/>
    <m/>
    <s v="Altid"/>
    <s v="Nogle gange"/>
    <s v="Ved ikke"/>
    <s v="Altid"/>
    <s v="I nogen grad"/>
    <s v="I nogen grad"/>
    <s v="Nej"/>
    <s v="Nej"/>
    <s v="Ja"/>
    <s v="Nej"/>
    <s v="Ja"/>
    <s v="Nej"/>
    <s v="Nej"/>
    <s v="Nej"/>
    <s v=""/>
    <s v="Nej"/>
    <s v="Nej"/>
    <s v="Ja"/>
    <s v="Nej"/>
    <s v="Ja"/>
    <s v="Nej"/>
    <s v="Nej"/>
    <s v="Nej"/>
    <s v=""/>
    <s v=""/>
    <s v="Ja"/>
    <s v="Ja"/>
    <s v="Nej"/>
    <s v="Hvert tredje år"/>
    <s v="Ja"/>
    <s v="Ja"/>
    <s v="Ja"/>
    <s v="Ja"/>
    <s v="Ja"/>
    <s v="Ja"/>
    <s v="Ja"/>
    <s v="Ja"/>
    <s v="Ja"/>
    <s v="Ja"/>
    <s v="Ja"/>
    <s v="Ja"/>
    <s v="Nej"/>
    <s v="Nej"/>
    <s v=""/>
    <s v="Ja"/>
    <s v="Ja"/>
    <s v="Ja"/>
    <s v="Ja"/>
    <s v="Ja"/>
    <s v="Ja"/>
    <s v="Ja"/>
    <s v="Ja"/>
    <s v="Ja"/>
    <s v="Ja"/>
    <s v="Ja"/>
    <s v="Ja"/>
    <s v="Nej"/>
    <s v="Nej"/>
    <s v=""/>
    <s v="Ja"/>
    <s v="Ja"/>
    <s v="Ja"/>
    <s v="Ja"/>
    <s v="I mindre grad"/>
    <s v="I mindre grad"/>
    <s v="I høj grad"/>
    <s v=""/>
    <s v="Delvis enig"/>
    <s v=""/>
    <s v="Ja"/>
    <s v="Ja"/>
    <s v="Nej"/>
    <s v="Opgaven, som undervisningsmiljørepræsentanterne varetager, er placeret ved elevrådene"/>
    <s v=""/>
    <s v=""/>
    <s v=""/>
    <s v="373401"/>
    <s v="EUC Sjælland"/>
    <s v="Hovedskole (institution med enheder)"/>
    <s v="Erhvervsskoler m.v."/>
    <s v="Selvejende, statslige"/>
    <s v="Næstved Kommune"/>
    <s v="Region Sjælland"/>
    <s v="John Norman"/>
    <s v="eucsj@eucsj.dk"/>
    <n v="0"/>
    <n v="0"/>
    <n v="0"/>
    <n v="1"/>
    <n v="0"/>
  </r>
  <r>
    <x v="0"/>
    <x v="0"/>
    <x v="3"/>
    <x v="2"/>
    <x v="0"/>
    <s v="I nogen grad"/>
    <s v="I nogen grad"/>
    <s v="Slet ikke"/>
    <s v="Ja"/>
    <s v="Ja"/>
    <s v="Nej"/>
    <s v="Ja"/>
    <s v="Ja"/>
    <s v="Ja"/>
    <s v="Ja"/>
    <s v="Nej"/>
    <s v="Nej"/>
    <s v="Ja"/>
    <s v="Ja"/>
    <s v="Ja"/>
    <s v="Nej"/>
    <s v="Nej"/>
    <s v="Nej"/>
    <s v=""/>
    <s v="Mobning opstår på grund af usikre gruppedynamikker i klassen"/>
    <s v="Delvis enig"/>
    <s v=""/>
    <s v="Nej, aldrig"/>
    <m/>
    <m/>
    <m/>
    <m/>
    <m/>
    <s v=""/>
    <s v=""/>
    <s v=""/>
    <s v=""/>
    <s v="I høj grad"/>
    <s v="I nogen grad"/>
    <s v="Nej"/>
    <s v="Ja"/>
    <s v="Nej"/>
    <s v="Ja"/>
    <s v="Nej"/>
    <s v="Nej"/>
    <s v="Nej"/>
    <s v="Nej"/>
    <s v=""/>
    <s v="Nej"/>
    <s v="Nej"/>
    <s v="Nej"/>
    <s v="Ja"/>
    <s v="Nej"/>
    <s v="Nej"/>
    <s v="Nej"/>
    <s v="Nej"/>
    <s v=""/>
    <s v=""/>
    <s v="Ja"/>
    <s v="Ja"/>
    <s v="Ja"/>
    <s v="Hvert tredje år"/>
    <s v="Ja"/>
    <s v="Ja"/>
    <s v="Ja"/>
    <s v="Ja"/>
    <s v="Ja"/>
    <s v="Ja"/>
    <s v="Ja"/>
    <s v="Ja"/>
    <s v="Ja"/>
    <s v="Ja"/>
    <s v="Ja"/>
    <s v="Ja"/>
    <s v="Nej"/>
    <s v="Nej"/>
    <s v=""/>
    <s v="Nej"/>
    <s v="Nej"/>
    <s v="Nej"/>
    <s v="Nej"/>
    <s v="Nej"/>
    <s v="Nej"/>
    <s v="Nej"/>
    <s v="Nej"/>
    <s v="Nej"/>
    <s v="Nej"/>
    <s v="Nej"/>
    <s v="Nej"/>
    <s v="Ja"/>
    <s v="Nej"/>
    <s v="Dette kortlægges i elevernes ETU, hvor ministeriet laver rammerne"/>
    <s v="Ja"/>
    <s v="Nej"/>
    <s v="Nej"/>
    <s v=""/>
    <s v="I mindre grad"/>
    <s v="I mindre grad"/>
    <s v="I mindre grad"/>
    <s v=""/>
    <s v="Hverken enig eller uenig"/>
    <s v=""/>
    <s v="Ved ikke"/>
    <s v="Nej"/>
    <s v="Ja"/>
    <s v=""/>
    <s v=""/>
    <s v="Nogle gange"/>
    <s v=""/>
    <s v="627007"/>
    <s v="Tørring Gymnasium"/>
    <s v="Institution uden enheder"/>
    <s v="Gymnasier og HF-kurser"/>
    <s v="Selvejende, statslige"/>
    <s v="Hedensted Kommune"/>
    <s v="Region Midtjylland"/>
    <s v="Johannes Grønager"/>
    <s v="adm@toerring-gym.dk"/>
    <n v="0"/>
    <n v="0"/>
    <n v="0"/>
    <n v="1"/>
    <n v="0"/>
  </r>
  <r>
    <x v="0"/>
    <x v="0"/>
    <x v="4"/>
    <x v="0"/>
    <x v="0"/>
    <s v="Slet ikke"/>
    <s v="I høj grad"/>
    <s v="Slet ikke"/>
    <s v="Ja"/>
    <s v="Ja"/>
    <s v="Ja"/>
    <s v="Ja"/>
    <s v="Ja"/>
    <s v="Ja"/>
    <s v="Ja"/>
    <s v="Nej"/>
    <s v="Nej"/>
    <s v="Ja"/>
    <s v="Ja"/>
    <s v="Ja"/>
    <s v="Nej"/>
    <s v="Ja"/>
    <s v="Nej"/>
    <s v=""/>
    <s v="Mobning opstår på grund af usikre gruppedynamikker i klassen"/>
    <s v="Hverken enig eller uenig"/>
    <s v=""/>
    <s v="Ja, én gang"/>
    <s v="Ja"/>
    <s v="Nej"/>
    <s v="Ja"/>
    <s v="Ja"/>
    <s v="Nej"/>
    <s v=""/>
    <s v=""/>
    <s v=""/>
    <s v=""/>
    <s v="I høj grad"/>
    <s v="I mindre grad"/>
    <s v="Nej"/>
    <s v="Nej"/>
    <s v="Nej"/>
    <s v="Nej"/>
    <s v="Nej"/>
    <s v="Nej"/>
    <s v="Nej"/>
    <s v="Ja"/>
    <s v=""/>
    <s v="Nej"/>
    <s v="Nej"/>
    <s v="Nej"/>
    <s v="Nej"/>
    <s v="Ja"/>
    <s v="Nej"/>
    <s v="Nej"/>
    <s v="Nej"/>
    <s v=""/>
    <s v=""/>
    <s v="Ja"/>
    <s v="Ja"/>
    <s v="Nej"/>
    <s v="Hvert tredje år"/>
    <s v="Ja"/>
    <s v="Ja"/>
    <s v="Ja"/>
    <s v="Ja"/>
    <s v="Ja"/>
    <s v="Ja"/>
    <s v="Ja"/>
    <s v="Ja"/>
    <s v="Nej"/>
    <s v="Nej"/>
    <s v="Ja"/>
    <s v="Ja"/>
    <s v="Nej"/>
    <s v="Nej"/>
    <s v=""/>
    <s v="Ja"/>
    <s v="Ja"/>
    <s v="Ja"/>
    <s v="Ja"/>
    <s v="Ja"/>
    <s v="Ja"/>
    <s v="Ja"/>
    <s v="Ja"/>
    <s v="Ja"/>
    <s v="Ja"/>
    <s v="Ja"/>
    <s v="Ja"/>
    <s v="Nej"/>
    <s v="Nej"/>
    <s v=""/>
    <s v="Ja"/>
    <s v="Ja"/>
    <s v="Ja"/>
    <s v="Ja"/>
    <s v="I høj grad"/>
    <s v="I høj grad"/>
    <s v="I høj grad"/>
    <s v=""/>
    <s v="Helt enig"/>
    <s v=""/>
    <s v="Ja"/>
    <s v="Ja"/>
    <s v="Nej"/>
    <s v="Andet, skriv gerne her"/>
    <s v="Opgaven fordeles mellem elevrådsformandskab og elevvalgte bestyrelsesmedlemmer"/>
    <s v=""/>
    <s v=""/>
    <s v="709006"/>
    <s v="Favrskov Gymnasium"/>
    <s v="Institution uden enheder"/>
    <s v="Gymnasier og HF-kurser"/>
    <s v="Selvejende, statslige"/>
    <s v="Favrskov Kommune"/>
    <s v="Region Midtjylland"/>
    <s v="Jørgen Christiansen"/>
    <s v="gymnasiet@favrskov-gym.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265403"/>
    <s v="Roskilde Handelsskole"/>
    <s v="Institution uden enheder"/>
    <s v="Erhvervsskoler m.v."/>
    <s v="Selvejende, statslige"/>
    <s v="Roskilde Kommune"/>
    <s v="Region Sjælland"/>
    <s v="Jørgen Sloth"/>
    <s v="rhs@rhs.dk"/>
    <n v="0"/>
    <n v="1"/>
    <n v="0"/>
    <n v="0"/>
    <n v="0"/>
  </r>
  <r>
    <x v="0"/>
    <x v="0"/>
    <x v="7"/>
    <x v="2"/>
    <x v="0"/>
    <s v="I nogen grad"/>
    <s v="I høj grad"/>
    <s v="Slet ikke"/>
    <s v="Ja"/>
    <s v="Ja"/>
    <s v="Ja"/>
    <s v="Ja"/>
    <s v="Ja"/>
    <s v="Ja"/>
    <s v="Ja"/>
    <s v="Nej"/>
    <s v="Nej"/>
    <s v="Ja"/>
    <s v="Ja"/>
    <s v="Ja"/>
    <s v="Ja"/>
    <s v="Ja"/>
    <s v="Nej"/>
    <s v=""/>
    <s v="Mobning opstår i høj grad på grund af elevernes personlighed og familieforhold, men gruppedynamikkerne i klassen spiller også en rolle"/>
    <s v="Helt enig"/>
    <s v="Jeg glæder mig over, at vi ikke har mange sager omkring mobning, hverken af &quot;alm. karakter eller digital karakter, men jeg e rigtig tilfreds med strategien, og de værktøjer den giver, når der opstår en situation."/>
    <s v="Ja, én gang"/>
    <s v="Ja"/>
    <s v="Nej"/>
    <s v="Ja"/>
    <s v="Ja"/>
    <s v="Nej"/>
    <s v=""/>
    <s v=""/>
    <s v=""/>
    <s v=""/>
    <s v="I høj grad"/>
    <s v="I høj grad"/>
    <s v="Nej"/>
    <s v="Nej"/>
    <s v="Ja"/>
    <s v="Nej"/>
    <s v="Nej"/>
    <s v="Nej"/>
    <s v="Nej"/>
    <s v="Nej"/>
    <s v=""/>
    <s v="Nej"/>
    <s v="Nej"/>
    <s v="Ja"/>
    <s v="Nej"/>
    <s v="Nej"/>
    <s v="Nej"/>
    <s v="Nej"/>
    <s v="Nej"/>
    <s v=""/>
    <s v="Ingen yderligere kommentarer"/>
    <s v="Ja"/>
    <s v="Ja"/>
    <s v="Ja"/>
    <s v="Hvert tredje år"/>
    <s v="Ja"/>
    <s v="Ja"/>
    <s v="Nej"/>
    <s v="Nej"/>
    <s v="Nej"/>
    <s v="Nej"/>
    <s v="Nej"/>
    <s v="Nej"/>
    <s v="Nej"/>
    <s v="Nej"/>
    <s v="Nej"/>
    <s v="Nej"/>
    <s v="Ja"/>
    <s v="Nej"/>
    <s v="værktøjer og udstyr"/>
    <s v="Nej"/>
    <s v="Nej"/>
    <s v="Nej"/>
    <s v="Nej"/>
    <s v="Nej"/>
    <s v="Nej"/>
    <s v="Nej"/>
    <s v="Nej"/>
    <s v="Nej"/>
    <s v="Nej"/>
    <s v="Nej"/>
    <s v="Nej"/>
    <s v="Ja"/>
    <s v="Nej"/>
    <s v="Disse forhold er kortlægges i skolens årlige elevtrivselsundersøgelse - ikke i undervisningsmiljøvurderingen."/>
    <s v="Ja"/>
    <s v="Nej"/>
    <s v="Nej"/>
    <s v=""/>
    <s v="I mindre grad"/>
    <s v="I høj grad"/>
    <s v="I nogen grad"/>
    <s v=""/>
    <s v="Delvis enig"/>
    <s v=""/>
    <s v="Ja"/>
    <s v="Ja"/>
    <s v="Nej"/>
    <s v="Opgaven, som undervisningsmiljørepræsentanterne varetager, er placeret ved elevrådene"/>
    <s v=""/>
    <s v=""/>
    <s v=""/>
    <s v="211010"/>
    <s v="Frederiksværk Gymnasium og HF"/>
    <s v="Institution uden enheder"/>
    <s v="Gymnasier og HF-kurser"/>
    <s v="Selvejende, statslige"/>
    <s v="Halsnæs Kommune"/>
    <s v="Region Hovedstaden"/>
    <s v="Johnny Simonsen"/>
    <s v="post@fvgh.dk"/>
    <n v="0"/>
    <n v="0"/>
    <n v="0"/>
    <n v="1"/>
    <n v="0"/>
  </r>
  <r>
    <x v="0"/>
    <x v="0"/>
    <x v="1"/>
    <x v="0"/>
    <x v="0"/>
    <s v="I mindre grad"/>
    <s v="I mindre grad"/>
    <s v="Slet ikke"/>
    <s v="Ja"/>
    <s v="Ja"/>
    <s v="Nej"/>
    <s v="Nej"/>
    <s v="Nej"/>
    <s v="Nej"/>
    <s v="Ja"/>
    <s v="Nej"/>
    <s v="Nej"/>
    <s v="Nej"/>
    <s v="Nej"/>
    <s v="Nej"/>
    <s v="Nej"/>
    <s v="Nej"/>
    <s v="Ja"/>
    <s v=""/>
    <s v="Dynamikken i klassen og elevernes personlighed har en lige stor betydning for, hvorvidt der er mobning i en klasse"/>
    <s v="Delvis enig"/>
    <s v=""/>
    <s v="Nej, aldrig"/>
    <m/>
    <m/>
    <m/>
    <m/>
    <m/>
    <s v=""/>
    <s v=""/>
    <s v=""/>
    <s v=""/>
    <s v="I nogen grad"/>
    <s v="I nogen grad"/>
    <s v="Nej"/>
    <s v="Ja"/>
    <s v="Nej"/>
    <s v="Ja"/>
    <s v="Ja"/>
    <s v="Nej"/>
    <s v="Nej"/>
    <s v="Nej"/>
    <s v=""/>
    <s v="Nej"/>
    <s v="Nej"/>
    <s v="Nej"/>
    <s v="Ja"/>
    <s v="Ja"/>
    <s v="Nej"/>
    <s v="Nej"/>
    <s v="Nej"/>
    <s v=""/>
    <s v=""/>
    <s v="Ja"/>
    <s v="Ved ikke"/>
    <s v="Nej"/>
    <s v="Hvert tredje år"/>
    <s v="Ja"/>
    <s v="Ja"/>
    <s v="Ja"/>
    <s v="Ja"/>
    <s v="Ja"/>
    <s v="Ja"/>
    <s v="Ja"/>
    <s v="Nej"/>
    <s v="Nej"/>
    <s v="Nej"/>
    <s v="Nej"/>
    <s v="Ja"/>
    <s v="Nej"/>
    <s v="Nej"/>
    <s v=""/>
    <s v="Ja"/>
    <s v="Ja"/>
    <s v="Ja"/>
    <s v="Ja"/>
    <s v="Ja"/>
    <s v="Ja"/>
    <s v="Ja"/>
    <s v="Ja"/>
    <s v="Ja"/>
    <s v="Ja"/>
    <s v="Ja"/>
    <s v="Ja"/>
    <s v="Nej"/>
    <s v="Nej"/>
    <s v=""/>
    <s v="Nej"/>
    <s v="Nej"/>
    <s v="Nej"/>
    <s v=""/>
    <s v="I mindre grad"/>
    <s v="I høj grad"/>
    <s v="I mindre grad"/>
    <s v=""/>
    <s v="Delvis enig"/>
    <s v=""/>
    <s v="Ja"/>
    <s v="Nej"/>
    <s v="Nej"/>
    <s v="Opgaven, som undervisningsmiljørepræsentanterne varetager, er placeret ved elevrådene"/>
    <s v=""/>
    <s v=""/>
    <s v=""/>
    <s v="265022"/>
    <s v="Himmelev Gymnasium"/>
    <s v="Institution uden enheder"/>
    <s v="Gymnasier og HF-kurser"/>
    <s v="Selvejende, statslige"/>
    <s v="Roskilde Kommune"/>
    <s v="Region Sjælland"/>
    <s v="Johnny Vinkel"/>
    <s v="himgym@himgym.dk"/>
    <n v="0"/>
    <n v="0"/>
    <n v="0"/>
    <n v="1"/>
    <n v="0"/>
  </r>
  <r>
    <x v="0"/>
    <x v="0"/>
    <x v="0"/>
    <x v="4"/>
    <x v="1"/>
    <s v="Ved ikke"/>
    <s v="Ved ikke"/>
    <s v="Ved ikke"/>
    <s v="Ja"/>
    <s v="Ja"/>
    <s v="Ja"/>
    <s v="Nej"/>
    <s v="Ja"/>
    <s v="Ja"/>
    <s v="Ja"/>
    <s v="Nej"/>
    <s v="Ja"/>
    <s v="Ja"/>
    <s v="Nej"/>
    <s v="Ja"/>
    <s v="Ja"/>
    <s v="Nej"/>
    <s v="Nej"/>
    <s v=""/>
    <s v="Mobning opstår på grund af usikre gruppedynamikker i klassen"/>
    <s v="Helt enig"/>
    <s v="Undersøgelsen er udfordrende at svare på, grundet få EUD elever, og passer derfor ikke til vores uddannelsesinstitution."/>
    <s v="Ja, én gang"/>
    <s v="Ja"/>
    <s v="Nej"/>
    <s v="Nej"/>
    <s v="Nej"/>
    <s v="Nej"/>
    <s v=""/>
    <s v=""/>
    <s v=""/>
    <s v=""/>
    <s v="I høj grad"/>
    <s v="I høj grad"/>
    <s v="Nej"/>
    <s v="Nej"/>
    <s v="Ja"/>
    <s v="Nej"/>
    <s v="Nej"/>
    <s v="Nej"/>
    <s v="Nej"/>
    <s v="Nej"/>
    <s v=""/>
    <s v="Nej"/>
    <s v="Nej"/>
    <s v="Ja"/>
    <s v="Nej"/>
    <s v="Nej"/>
    <s v="Nej"/>
    <s v="Nej"/>
    <s v="Nej"/>
    <s v=""/>
    <s v=""/>
    <s v="Ved ikke"/>
    <s v=""/>
    <s v=""/>
    <s v=""/>
    <m/>
    <m/>
    <m/>
    <m/>
    <m/>
    <m/>
    <m/>
    <m/>
    <m/>
    <m/>
    <m/>
    <m/>
    <m/>
    <m/>
    <s v=""/>
    <m/>
    <m/>
    <m/>
    <m/>
    <m/>
    <m/>
    <m/>
    <m/>
    <m/>
    <m/>
    <m/>
    <m/>
    <m/>
    <m/>
    <s v=""/>
    <s v=""/>
    <s v=""/>
    <s v=""/>
    <s v=""/>
    <s v=""/>
    <s v=""/>
    <s v=""/>
    <s v=""/>
    <s v="Delvis enig"/>
    <s v=""/>
    <s v="Ved ikke"/>
    <s v="Ved ikke"/>
    <s v="Ved ikke"/>
    <s v=""/>
    <s v=""/>
    <s v=""/>
    <s v="Det har været udfordrende at svare på, da vi er et AMU center med 1 EUD uddannelse, hvor vi uddanner til buschauffører, det stiller krav om hvor gamle vores EUD elever er."/>
    <s v="280922"/>
    <s v="UCplus A/S, Dansk - Hasselager"/>
    <s v="Institution uden enheder"/>
    <s v="Erhvervsskoler m.v."/>
    <s v="Private"/>
    <s v="Aarhus Kommune"/>
    <s v="Region Midtjylland"/>
    <s v="Karen Poulsen"/>
    <s v="kp@ucplus.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147043"/>
    <s v="Prins Henriks Skole, Lycee Francais De Copenhague"/>
    <s v="Institution uden enheder"/>
    <s v="Gymnasier og HF-kurser"/>
    <s v="Selvejende, private"/>
    <s v="Frederiksberg Kommune"/>
    <s v="Region Hovedstaden"/>
    <s v="Karine Vittaz"/>
    <s v="lfph@lfph.dk"/>
    <n v="0"/>
    <n v="1"/>
    <n v="0"/>
    <n v="0"/>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280956"/>
    <s v="Rudolf Steiner-Skolen i Århus"/>
    <s v="Institution uden enheder"/>
    <s v="Gymnasier og HF-kurser"/>
    <s v="Selvejende, private"/>
    <s v="Aarhus Kommune"/>
    <s v="Region Midtjylland"/>
    <s v="Jørn Bendixen"/>
    <s v="kontor@rssaarhus.dk"/>
    <n v="0"/>
    <n v="1"/>
    <n v="0"/>
    <n v="0"/>
    <n v="0"/>
  </r>
  <r>
    <x v="1"/>
    <x v="1"/>
    <x v="5"/>
    <x v="5"/>
    <x v="3"/>
    <s v=""/>
    <s v=""/>
    <s v=""/>
    <m/>
    <m/>
    <m/>
    <m/>
    <m/>
    <m/>
    <m/>
    <m/>
    <s v=""/>
    <m/>
    <m/>
    <m/>
    <m/>
    <m/>
    <m/>
    <s v="Vi kalder det trivsel. Vi har trivselsvejleder og Socialrådgiver ansat._x000a__x000a_Vi tolerere ikke mobning"/>
    <s v="Dynamikken i klassen og elevernes personlighed har en lige stor betydning for, hvorvidt der er mobning i en klasse"/>
    <s v="Helt enig"/>
    <s v="Skolen er lykkedes med at sætte ind, have fokus på emnet. Vi er en lille skole med kostskole. Dette giver os unikke muligheder. Vi har alle aften og nattevagter. Dette sikre meget familiære forhold."/>
    <s v="Nej, aldrig"/>
    <m/>
    <m/>
    <m/>
    <m/>
    <m/>
    <s v=""/>
    <s v=""/>
    <s v=""/>
    <s v=""/>
    <s v="I høj grad"/>
    <s v="I høj grad"/>
    <s v="Nej"/>
    <s v="Nej"/>
    <s v="Ja"/>
    <s v="Nej"/>
    <s v="Nej"/>
    <s v="Nej"/>
    <s v="Nej"/>
    <s v="Nej"/>
    <s v=""/>
    <s v="Nej"/>
    <s v="Nej"/>
    <s v="Ja"/>
    <s v="Nej"/>
    <s v="Nej"/>
    <s v="Nej"/>
    <s v="Nej"/>
    <s v="Nej"/>
    <s v=""/>
    <s v=""/>
    <s v="Nej"/>
    <s v=""/>
    <s v=""/>
    <s v=""/>
    <m/>
    <m/>
    <m/>
    <m/>
    <m/>
    <m/>
    <m/>
    <m/>
    <m/>
    <m/>
    <m/>
    <m/>
    <m/>
    <m/>
    <s v=""/>
    <m/>
    <m/>
    <m/>
    <m/>
    <m/>
    <m/>
    <m/>
    <m/>
    <m/>
    <m/>
    <m/>
    <m/>
    <m/>
    <m/>
    <s v=""/>
    <s v=""/>
    <s v=""/>
    <s v=""/>
    <s v=""/>
    <s v=""/>
    <s v=""/>
    <s v=""/>
    <s v="Vi har ikke fået udfærdiget en egentlig undervisningsmiljø vurdering"/>
    <s v="Hverken enig eller uenig"/>
    <s v=""/>
    <s v="Nej"/>
    <s v=""/>
    <s v="Nej"/>
    <s v="Opgaven, som undervisningsmiljørepræsentanterne varetager, er placeret ved elevrådene"/>
    <s v=""/>
    <s v=""/>
    <s v="Vi har et meget aktivt elevråd, de mødes ugentlig. Trivsel i klasserne fylder meget. Vi holder ugentlig bomøder i elevernes bo afsnit, hvor hver opgang holder bomøder og laver regler og  aftaler, som bliver støttet af en lærer."/>
    <s v="557302"/>
    <s v="Kjærgård Landbrugsskole"/>
    <s v="Institution uden enheder"/>
    <s v="Erhvervsskoler m.v."/>
    <s v="Selvejende, statslige"/>
    <s v="Esbjerg Kommune"/>
    <s v="Region Syddanmark"/>
    <s v="Kaj Abrahamsen, forstander"/>
    <s v="kjls@kjls.dk"/>
    <n v="0"/>
    <n v="0"/>
    <n v="0"/>
    <n v="1"/>
    <n v="0"/>
  </r>
  <r>
    <x v="0"/>
    <x v="0"/>
    <x v="2"/>
    <x v="0"/>
    <x v="0"/>
    <s v="I høj grad"/>
    <s v="I høj grad"/>
    <s v="Slet ikke"/>
    <s v="Ja"/>
    <s v="Nej"/>
    <s v="Ja"/>
    <s v="Nej"/>
    <s v="Nej"/>
    <s v="Ja"/>
    <s v="Ja"/>
    <s v="Nej"/>
    <s v="Nej"/>
    <s v="Ja"/>
    <s v="Ja"/>
    <s v="Ja"/>
    <s v="Nej"/>
    <s v="Nej"/>
    <s v="Nej"/>
    <s v=""/>
    <s v="Mobning opstår på grund af usikre gruppedynamikker i klassen"/>
    <s v="Delvis enig"/>
    <s v="Der arbejdes fra skolens side med at opdatere antimobbestrategien - særlig skal der tilføjes en mere udførlig beskrivelse af definitionen på mobning, samt en afsnit om digitalmobning og de særlige forhold der her gør sig gældende."/>
    <s v="Ja, flere gange"/>
    <m/>
    <m/>
    <m/>
    <m/>
    <m/>
    <s v="Altid"/>
    <s v="Sjældent"/>
    <s v="Aldrig"/>
    <s v="Altid"/>
    <s v="I nogen grad"/>
    <s v="I nogen grad"/>
    <s v="Nej"/>
    <s v="Ja"/>
    <s v="Ja"/>
    <s v="Ja"/>
    <s v="Ja"/>
    <s v="Nej"/>
    <s v="Nej"/>
    <s v="Nej"/>
    <s v=""/>
    <s v="Nej"/>
    <s v="Nej"/>
    <s v="Ja"/>
    <s v="Nej"/>
    <s v="Ja"/>
    <s v="Nej"/>
    <s v="Nej"/>
    <s v="Nej"/>
    <s v=""/>
    <s v="Det vil altid være gavnligt, at vi opnår større viden på området, særligt når det omhandler håndtering af digital mobning."/>
    <s v="Ja"/>
    <s v="Nej"/>
    <s v="Ja"/>
    <s v="Hvert år"/>
    <s v="Nej"/>
    <s v="Nej"/>
    <s v="Nej"/>
    <s v="Nej"/>
    <s v="Nej"/>
    <s v="Nej"/>
    <s v="Nej"/>
    <s v="Nej"/>
    <s v="Nej"/>
    <s v="Nej"/>
    <s v="Nej"/>
    <s v="Nej"/>
    <s v="Nej"/>
    <s v="Ja"/>
    <s v=""/>
    <s v="Ja"/>
    <s v="Ja"/>
    <s v="Ja"/>
    <s v="Ja"/>
    <s v="Ja"/>
    <s v="Ja"/>
    <s v="Ja"/>
    <s v="Ja"/>
    <s v="Ja"/>
    <s v="Ja"/>
    <s v="Ja"/>
    <s v="Ja"/>
    <s v="Nej"/>
    <s v="Nej"/>
    <s v=""/>
    <s v="Ja"/>
    <s v="Nej"/>
    <s v="Nej"/>
    <s v=""/>
    <s v="Slet ikke"/>
    <s v="I høj grad"/>
    <s v="I mindre grad"/>
    <s v=""/>
    <s v="Hverken enig eller uenig"/>
    <s v=""/>
    <s v="Nej"/>
    <s v=""/>
    <s v="Nej"/>
    <s v="Andet, skriv gerne her"/>
    <s v="Det er ikke inkorporeret i arbejdet med undervisningsmiljø, vi har trivselsambassadører i alle klasser og et elevråd hvor sager om undervisningsmiljø generelt, samt skolens fysiske rammer kan drøftes og der kan vedtages ændringer (initiativer) til forbedring"/>
    <s v=""/>
    <s v=""/>
    <s v="101108"/>
    <s v="Nørrebro Gymnasium"/>
    <s v="Institution uden enheder"/>
    <s v="Gymnasier og HF-kurser"/>
    <s v="Selvejende, private"/>
    <s v="Københavns Kommune"/>
    <s v="Region Hovedstaden"/>
    <s v="Katrine Juul"/>
    <s v="nbgym@nbgym.dk"/>
    <n v="0"/>
    <n v="0"/>
    <n v="0"/>
    <n v="1"/>
    <n v="0"/>
  </r>
  <r>
    <x v="0"/>
    <x v="0"/>
    <x v="3"/>
    <x v="3"/>
    <x v="0"/>
    <s v="Ved ikke"/>
    <s v="Ved ikke"/>
    <s v="Slet ikke"/>
    <s v="Ja"/>
    <s v="Nej"/>
    <s v="Nej"/>
    <s v="Nej"/>
    <s v="Nej"/>
    <s v="Ja"/>
    <s v="Ja"/>
    <s v="Nej"/>
    <s v="Ved ikke"/>
    <s v="Ja"/>
    <s v="Ja"/>
    <s v="Nej"/>
    <s v="Nej"/>
    <s v="Nej"/>
    <s v="Nej"/>
    <s v=""/>
    <s v="Mobning opstår på grund af usikre gruppedynamikker i klassen"/>
    <s v="Helt enig"/>
    <s v=""/>
    <s v="Ved ikke"/>
    <m/>
    <m/>
    <m/>
    <m/>
    <m/>
    <s v=""/>
    <s v=""/>
    <s v=""/>
    <s v=""/>
    <s v="I nogen grad"/>
    <s v="I nogen grad"/>
    <s v="Nej"/>
    <s v="Ja"/>
    <s v="Ja"/>
    <s v="Ja"/>
    <s v="Nej"/>
    <s v="Nej"/>
    <s v="Nej"/>
    <s v="Nej"/>
    <s v=""/>
    <s v="Nej"/>
    <s v="Ja"/>
    <s v="Ja"/>
    <s v="Nej"/>
    <s v="Ja"/>
    <s v="Nej"/>
    <s v="Nej"/>
    <s v="Nej"/>
    <s v=""/>
    <s v=""/>
    <s v="Ved ikke"/>
    <s v=""/>
    <s v=""/>
    <s v=""/>
    <m/>
    <m/>
    <m/>
    <m/>
    <m/>
    <m/>
    <m/>
    <m/>
    <m/>
    <m/>
    <m/>
    <m/>
    <m/>
    <m/>
    <s v=""/>
    <m/>
    <m/>
    <m/>
    <m/>
    <m/>
    <m/>
    <m/>
    <m/>
    <m/>
    <m/>
    <m/>
    <m/>
    <m/>
    <m/>
    <s v=""/>
    <s v=""/>
    <s v=""/>
    <s v=""/>
    <s v=""/>
    <s v=""/>
    <s v=""/>
    <s v=""/>
    <s v=""/>
    <s v="Helt enig"/>
    <s v=""/>
    <s v="Nej"/>
    <s v=""/>
    <s v="Nej"/>
    <s v="Opgaven, som undervisningsmiljørepræsentanterne varetager, er placeret ved elevrådene"/>
    <s v=""/>
    <s v=""/>
    <s v=""/>
    <s v="473018"/>
    <s v="Midtfyns Gymnasium"/>
    <s v="Institution uden enheder"/>
    <s v="Gymnasier og HF-kurser"/>
    <s v="Selvejende, statslige"/>
    <s v="Faaborg-Midtfyn Kommune"/>
    <s v="Region Syddanmark"/>
    <s v="Katrine Nørskov Werngreen"/>
    <s v="post@mfg.dk"/>
    <n v="0"/>
    <n v="0"/>
    <n v="0"/>
    <n v="1"/>
    <n v="0"/>
  </r>
  <r>
    <x v="0"/>
    <x v="2"/>
    <x v="0"/>
    <x v="0"/>
    <x v="0"/>
    <s v="Slet ikke"/>
    <s v="Slet ikke"/>
    <s v="Slet ikke"/>
    <s v="Ja"/>
    <s v="Nej"/>
    <s v="Ja"/>
    <s v="Nej"/>
    <s v="Nej"/>
    <s v="Ja"/>
    <s v="Ja"/>
    <s v="Nej"/>
    <s v="Ja"/>
    <s v="Nej"/>
    <s v="Nej"/>
    <s v="Nej"/>
    <s v="Nej"/>
    <s v="Nej"/>
    <s v="Ja"/>
    <s v=""/>
    <s v="Mobning opstår i høj grad på grund af elevernes personlighed og familieforhold, men gruppedynamikkerne i klassen spiller også en rolle"/>
    <s v="Helt enig"/>
    <s v=""/>
    <s v="Ja, flere gange"/>
    <m/>
    <m/>
    <m/>
    <m/>
    <m/>
    <s v="Altid"/>
    <s v="Altid"/>
    <s v="Aldrig"/>
    <s v="Aldrig"/>
    <s v="I nogen grad"/>
    <s v="I nogen grad"/>
    <s v="Nej"/>
    <s v="Nej"/>
    <s v="Nej"/>
    <s v="Nej"/>
    <s v="Nej"/>
    <s v="Nej"/>
    <s v="Nej"/>
    <s v="Ja"/>
    <s v=""/>
    <s v="Nej"/>
    <s v="Nej"/>
    <s v="Nej"/>
    <s v="Nej"/>
    <s v="Nej"/>
    <s v="Nej"/>
    <s v="Nej"/>
    <s v="Ja"/>
    <s v=""/>
    <s v=""/>
    <s v="Nej"/>
    <s v=""/>
    <s v=""/>
    <s v=""/>
    <m/>
    <m/>
    <m/>
    <m/>
    <m/>
    <m/>
    <m/>
    <m/>
    <m/>
    <m/>
    <m/>
    <m/>
    <m/>
    <m/>
    <s v=""/>
    <m/>
    <m/>
    <m/>
    <m/>
    <m/>
    <m/>
    <m/>
    <m/>
    <m/>
    <m/>
    <m/>
    <m/>
    <m/>
    <m/>
    <s v=""/>
    <s v=""/>
    <s v=""/>
    <s v=""/>
    <s v=""/>
    <s v=""/>
    <s v=""/>
    <s v=""/>
    <s v="ikke relevant for os"/>
    <s v="Hverken enig eller uenig"/>
    <s v=""/>
    <s v="Nej"/>
    <s v=""/>
    <s v="Nej"/>
    <s v="Andet, skriv gerne her"/>
    <s v="ikke relevant for os"/>
    <s v=""/>
    <s v=""/>
    <s v="669403"/>
    <s v="DEKRA Midtjylland ApS"/>
    <s v="Institution uden enheder"/>
    <s v="Erhvervsskoler m.v."/>
    <s v="Private"/>
    <s v="Ringkøbing-Skjern Kommune"/>
    <s v="Region Midtjylland"/>
    <s v="Karsten Trend Poulsen"/>
    <s v="midtjylland@dekra.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847402"/>
    <s v="DEKRA Nordjylland A/S"/>
    <s v="Institution uden enheder"/>
    <s v="Erhvervsskoler m.v."/>
    <s v="Private"/>
    <s v="Frederikshavn Kommune"/>
    <s v="Region Nordjylland"/>
    <s v="Karsten Trend Poulsen"/>
    <s v="nordjylland@dekra.dk"/>
    <n v="0"/>
    <n v="1"/>
    <n v="0"/>
    <n v="0"/>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281058"/>
    <s v="International Training Academy ApS, Beauty &amp; Style"/>
    <s v="Institution uden enheder"/>
    <s v="Erhvervsskoler m.v."/>
    <s v="Private"/>
    <s v="Aarhus Kommune"/>
    <s v="Region Midtjylland"/>
    <s v="Jonas Evjenios Markou"/>
    <s v="info@beautyandstyle.dk"/>
    <n v="0"/>
    <n v="1"/>
    <n v="0"/>
    <n v="0"/>
    <n v="0"/>
  </r>
  <r>
    <x v="0"/>
    <x v="3"/>
    <x v="4"/>
    <x v="2"/>
    <x v="2"/>
    <s v="I nogen grad"/>
    <s v="I nogen grad"/>
    <s v="I mindre grad"/>
    <s v="Ja"/>
    <s v="Nej"/>
    <s v="Ja"/>
    <s v="Nej"/>
    <s v="Nej"/>
    <s v="Ja"/>
    <s v="Ja"/>
    <s v="Nej"/>
    <s v="Nej"/>
    <s v="Ja"/>
    <s v="Ja"/>
    <s v="Nej"/>
    <s v="Nej"/>
    <s v="Nej"/>
    <s v="Nej"/>
    <s v=""/>
    <s v="Dynamikken i klassen og elevernes personlighed har en lige stor betydning for, hvorvidt der er mobning i en klasse"/>
    <s v="Delvis enig"/>
    <s v=""/>
    <s v="Nej, aldrig"/>
    <m/>
    <m/>
    <m/>
    <m/>
    <m/>
    <s v=""/>
    <s v=""/>
    <s v=""/>
    <s v=""/>
    <s v="I nogen grad"/>
    <s v="I nogen grad"/>
    <s v="Nej"/>
    <s v="Nej"/>
    <s v="Nej"/>
    <s v="Nej"/>
    <s v="Nej"/>
    <s v="Nej"/>
    <s v="Nej"/>
    <s v="Ja"/>
    <s v=""/>
    <s v="Nej"/>
    <s v="Nej"/>
    <s v="Nej"/>
    <s v="Nej"/>
    <s v="Nej"/>
    <s v="Nej"/>
    <s v="Nej"/>
    <s v="Ja"/>
    <s v=""/>
    <s v=""/>
    <s v="Ved ikke"/>
    <s v=""/>
    <s v=""/>
    <s v=""/>
    <m/>
    <m/>
    <m/>
    <m/>
    <m/>
    <m/>
    <m/>
    <m/>
    <m/>
    <m/>
    <m/>
    <m/>
    <m/>
    <m/>
    <s v=""/>
    <m/>
    <m/>
    <m/>
    <m/>
    <m/>
    <m/>
    <m/>
    <m/>
    <m/>
    <m/>
    <m/>
    <m/>
    <m/>
    <m/>
    <s v=""/>
    <s v=""/>
    <s v=""/>
    <s v=""/>
    <s v=""/>
    <s v=""/>
    <s v=""/>
    <s v=""/>
    <s v=""/>
    <s v="Hverken enig eller uenig"/>
    <s v=""/>
    <s v="Nej"/>
    <s v=""/>
    <s v="Ved ikke"/>
    <s v=""/>
    <s v=""/>
    <s v=""/>
    <s v=""/>
    <s v="281009"/>
    <s v="Herningsholm Erhvervsskole og Gymnasier"/>
    <s v="Hovedskole (institution med enheder)"/>
    <s v="Erhvervsskoler m.v."/>
    <s v="Selvejende, statslige"/>
    <s v="Herning Kommune"/>
    <s v="Region Midtjylland"/>
    <s v="Allan Andreasen Kortnum"/>
    <s v="mail@herningsholm.dk"/>
    <n v="0"/>
    <n v="0"/>
    <n v="0"/>
    <n v="1"/>
    <n v="0"/>
  </r>
  <r>
    <x v="0"/>
    <x v="0"/>
    <x v="3"/>
    <x v="3"/>
    <x v="0"/>
    <s v="I høj grad"/>
    <s v="I høj grad"/>
    <s v="Slet ikke"/>
    <s v="Ja"/>
    <s v="Ja"/>
    <s v="Nej"/>
    <s v="Ja"/>
    <s v="Nej"/>
    <s v="Ja"/>
    <s v="Ja"/>
    <s v="Nej"/>
    <s v="Nej"/>
    <s v="Ja"/>
    <s v="Ja"/>
    <s v="Ja"/>
    <s v="Ja"/>
    <s v="Ja"/>
    <s v="Nej"/>
    <s v=""/>
    <s v="Mobning opstår i høj grad på grund af usikre gruppedynamikker, men elevernes personlighed og familieforhold spiller også en rolle"/>
    <s v="Helt enig"/>
    <s v=""/>
    <s v="Nej, aldrig"/>
    <m/>
    <m/>
    <m/>
    <m/>
    <m/>
    <s v=""/>
    <s v=""/>
    <s v=""/>
    <s v=""/>
    <s v="I høj grad"/>
    <s v="I høj grad"/>
    <s v="Nej"/>
    <s v="Ja"/>
    <s v="Ja"/>
    <s v="Ja"/>
    <s v="Nej"/>
    <s v="Nej"/>
    <s v="Ja"/>
    <s v="Nej"/>
    <s v="Viden om forebyggelse af digital mobning"/>
    <s v="Nej"/>
    <s v="Ja"/>
    <s v="Ja"/>
    <s v="Ja"/>
    <s v="Nej"/>
    <s v="Nej"/>
    <s v="Ja"/>
    <s v="Nej"/>
    <s v="Konkrete indsatser ift. digital mobning"/>
    <s v=""/>
    <s v="Ja"/>
    <s v="Ja"/>
    <s v="Ja"/>
    <s v="Hvert tredje år"/>
    <s v="Nej"/>
    <s v="Ja"/>
    <s v="Nej"/>
    <s v="Nej"/>
    <s v="Nej"/>
    <s v="Nej"/>
    <s v="Nej"/>
    <s v="Nej"/>
    <s v="Nej"/>
    <s v="Nej"/>
    <s v="Nej"/>
    <s v="Ja"/>
    <s v="Ja"/>
    <s v="Nej"/>
    <s v="borde, stole, laboratorier, klasselokaler, værksteder, stillerum"/>
    <s v="Nej"/>
    <s v="Nej"/>
    <s v="Nej"/>
    <s v="Nej"/>
    <s v="Nej"/>
    <s v="Nej"/>
    <s v="Nej"/>
    <s v="Nej"/>
    <s v="Nej"/>
    <s v="Nej"/>
    <s v="Nej"/>
    <s v="Nej"/>
    <s v="Nej"/>
    <s v="Ja"/>
    <s v=""/>
    <s v="Ja"/>
    <s v="Ja"/>
    <s v="Ja"/>
    <s v="Ja"/>
    <s v="I høj grad"/>
    <s v="I mindre grad"/>
    <s v="I høj grad"/>
    <s v=""/>
    <s v="Helt enig"/>
    <s v=""/>
    <s v="Nej"/>
    <s v=""/>
    <s v="Nej"/>
    <s v="Andet, skriv gerne her"/>
    <s v="Elevrådsmedlemmer valgt til skoleudvalget EKU (Elevtrivsel- og kvalitetsudvalget) fungerer i praksis som UMR'er"/>
    <s v=""/>
    <s v=""/>
    <s v="731023"/>
    <s v="Paderup gymnasium"/>
    <s v="Institution uden enheder"/>
    <s v="Gymnasier og HF-kurser"/>
    <s v="Selvejende, statslige"/>
    <s v="Randers Kommune"/>
    <s v="Region Midtjylland"/>
    <s v="Allan Friis Clausen"/>
    <s v="pg@paderup-gym.dk"/>
    <n v="0"/>
    <n v="0"/>
    <n v="0"/>
    <n v="1"/>
    <n v="0"/>
  </r>
  <r>
    <x v="0"/>
    <x v="0"/>
    <x v="3"/>
    <x v="4"/>
    <x v="1"/>
    <s v="Ved ikke"/>
    <s v="Ved ikke"/>
    <s v="Ved ikke"/>
    <s v="Ja"/>
    <s v="Ja"/>
    <s v="Ja"/>
    <s v="Ja"/>
    <s v="Ja"/>
    <s v="Ja"/>
    <s v="Ja"/>
    <s v="Nej"/>
    <s v="Ja"/>
    <s v="Ja"/>
    <s v="Ja"/>
    <s v="Nej"/>
    <s v="Nej"/>
    <s v="Nej"/>
    <s v="Nej"/>
    <s v=""/>
    <s v="Ved ikke"/>
    <s v="Delvis enig"/>
    <s v="Til spørgsmålet om:_x000a__x000a_Hvilke af følgende udsagn passer bedst på skolens forståelse af mobning?_x000a__x000a__x000a__x000a_Det tænker jeg, er et uhensigtsmæssigt spørgsmål. Mobning kan ske af alle mulige grunde og er vanskelig at sætte på formel. I de mulige udsagn er personlighed, familieforhold og gruppedynamikker sat op mod hinanden. Vores forståelse er, at uanset hvad der kan være baggrunden, så skal de eventuelle sager håndteres alvorligt og ses som unikke."/>
    <s v="Ved ikke"/>
    <m/>
    <m/>
    <m/>
    <m/>
    <m/>
    <s v=""/>
    <s v=""/>
    <s v=""/>
    <s v=""/>
    <s v="I nogen grad"/>
    <s v="I høj grad"/>
    <s v="Nej"/>
    <s v="Nej"/>
    <s v="Ja"/>
    <s v="Ja"/>
    <s v="Ja"/>
    <s v="Nej"/>
    <s v="Nej"/>
    <s v="Nej"/>
    <s v=""/>
    <s v="Nej"/>
    <s v="Nej"/>
    <s v="Nej"/>
    <s v="Ja"/>
    <s v="Ja"/>
    <s v="Nej"/>
    <s v="Nej"/>
    <s v="Nej"/>
    <s v=""/>
    <s v="Jeg tænker, at vi gør det godt ift. håndteringen af mobning og er gode til at reagere hurtigt. Endvidere arbejder vi med trivsel og relationer som særlig indsats på skolen. _x000a__x000a__x000a__x000a_Dog er vi altid interesseret i at blive klogere på værktøjer, derfor har jeg svaret, som jeg har."/>
    <s v="Ja"/>
    <s v="Ja"/>
    <s v="Ved ikke"/>
    <s v="Hvert år"/>
    <s v="Nej"/>
    <s v="Ja"/>
    <s v="Nej"/>
    <s v="Nej"/>
    <s v="Nej"/>
    <s v="Nej"/>
    <s v="Ja"/>
    <s v="Nej"/>
    <s v="Nej"/>
    <s v="Nej"/>
    <s v="Nej"/>
    <s v="Ja"/>
    <s v="Ja"/>
    <s v="Nej"/>
    <s v="Vi spørger til følgende forhold, som ovenstående indgår i: -_x0009_Hvordan vurderer du dine undervisningsforhold på skolen (fx borde, stole, klasselokaler, laboratorier, værksteder)? -_x0009_Hvordan vurderer du skolens vedligeholdelse og rengøring? -_x0009_Jeg har adgang til de nødvendige lokaler, værktøjer og udstyr, når jeg har brug for det i undervisningen? -_x0009_Hvordan vurderer du forholdene på skolen som helhed?"/>
    <s v="Ja"/>
    <s v="Ja"/>
    <s v="Ja"/>
    <s v="Ja"/>
    <s v="Ja"/>
    <s v="Ja"/>
    <s v="Ja"/>
    <s v="Ja"/>
    <s v="Ja"/>
    <s v="Ja"/>
    <s v="Nej"/>
    <s v="Nej"/>
    <s v="Ja"/>
    <s v="Nej"/>
    <s v="Der er også åbne kategorier, de kan skrive i."/>
    <s v="Ja"/>
    <s v="Ja"/>
    <s v="Ja"/>
    <s v="Ja"/>
    <s v="I mindre grad"/>
    <s v="I høj grad"/>
    <s v="I høj grad"/>
    <s v=""/>
    <s v="Delvis enig"/>
    <s v="Ift. opfølgning på eventuelle forhold, så inddrager vi selvfølgelig eleverne alt efter, hvad det konkret omhandler."/>
    <s v="Ja"/>
    <s v="Ved ikke"/>
    <s v="Nej"/>
    <s v="Opgaven, som undervisningsmiljørepræsentanterne varetager, er placeret ved elevrådene"/>
    <s v=""/>
    <s v=""/>
    <s v=""/>
    <s v="821409"/>
    <s v="EUC Nord"/>
    <s v="Hovedskole (institution med enheder)"/>
    <s v="Erhvervsskoler m.v."/>
    <s v="Selvejende, statslige"/>
    <s v="Hjørring Kommune"/>
    <s v="Region Nordjylland"/>
    <s v="A. Neil Jacobsen"/>
    <s v="info@eucnord.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209006"/>
    <s v="Frederikssund Gymnasium"/>
    <s v="Institution uden enheder"/>
    <s v="Gymnasier og HF-kurser"/>
    <s v="Selvejende, statslige"/>
    <s v="Frederikssund Kommune"/>
    <s v="Region Hovedstaden"/>
    <s v="Agnethe Dybro Pedersen"/>
    <s v="frsgym@frsgym.dk"/>
    <n v="0"/>
    <n v="1"/>
    <n v="0"/>
    <n v="0"/>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751476"/>
    <s v="Erhvervsgrunduddannelsen i Århus"/>
    <s v="Institution uden enheder"/>
    <s v="Erhvervsskoler m.v."/>
    <s v="Kommunale"/>
    <s v="Aarhus Kommune"/>
    <s v="Region Midtjylland"/>
    <s v="Anders Skov"/>
    <s v="egu@msb.aarhus.dk"/>
    <n v="0"/>
    <n v="1"/>
    <n v="0"/>
    <n v="0"/>
    <n v="0"/>
  </r>
  <r>
    <x v="0"/>
    <x v="0"/>
    <x v="3"/>
    <x v="3"/>
    <x v="0"/>
    <s v="I høj grad"/>
    <s v="I høj grad"/>
    <s v="Slet ikke"/>
    <s v="Ja"/>
    <s v="Ja"/>
    <s v="Nej"/>
    <s v="Ja"/>
    <s v="Nej"/>
    <s v="Ja"/>
    <s v="Ja"/>
    <s v="Nej"/>
    <s v="Nej"/>
    <s v="Ja"/>
    <s v="Ja"/>
    <s v="Ja"/>
    <s v="Ja"/>
    <s v="Ja"/>
    <s v="Nej"/>
    <s v=""/>
    <s v="Mobning opstår på grund af usikre gruppedynamikker i klassen"/>
    <s v="Delvis enig"/>
    <s v=""/>
    <s v="Nej, aldrig"/>
    <m/>
    <m/>
    <m/>
    <m/>
    <m/>
    <s v=""/>
    <s v=""/>
    <s v=""/>
    <s v=""/>
    <s v="I nogen grad"/>
    <s v="I nogen grad"/>
    <s v="Nej"/>
    <s v="Nej"/>
    <s v="Nej"/>
    <s v="Nej"/>
    <s v="Ja"/>
    <s v="Nej"/>
    <s v="Nej"/>
    <s v="Nej"/>
    <s v=""/>
    <s v="Nej"/>
    <s v="Nej"/>
    <s v="Nej"/>
    <s v="Ja"/>
    <s v="Ja"/>
    <s v="Nej"/>
    <s v="Nej"/>
    <s v="Nej"/>
    <s v=""/>
    <s v=""/>
    <s v="Ja"/>
    <s v="Nej"/>
    <s v="Nej"/>
    <s v="Hvert tredje år"/>
    <s v="Ja"/>
    <s v="Ja"/>
    <s v="Ja"/>
    <s v="Ja"/>
    <s v="Ja"/>
    <s v="Ja"/>
    <s v="Ja"/>
    <s v="Ja"/>
    <s v="Nej"/>
    <s v="Nej"/>
    <s v="Ja"/>
    <s v="Ja"/>
    <s v="Nej"/>
    <s v="Nej"/>
    <s v=""/>
    <s v="Ja"/>
    <s v="Nej"/>
    <s v="Nej"/>
    <s v="Ja"/>
    <s v="Ja"/>
    <s v="Ja"/>
    <s v="Nej"/>
    <s v="Ja"/>
    <s v="Ja"/>
    <s v="Ja"/>
    <s v="Ja"/>
    <s v="Nej"/>
    <s v="Nej"/>
    <s v="Nej"/>
    <s v=""/>
    <s v="Ja"/>
    <s v="Ja"/>
    <s v="Ja"/>
    <s v="Ja"/>
    <s v="I høj grad"/>
    <s v="I mindre grad"/>
    <s v="I høj grad"/>
    <s v=""/>
    <s v="Delvis enig"/>
    <s v=""/>
    <s v="Nej"/>
    <s v=""/>
    <s v="Nej"/>
    <s v="Eleverne er ikke blevet oplyst om muligheden for at vælge undervisningsmiljørepræsentanter"/>
    <s v=""/>
    <s v=""/>
    <s v=""/>
    <s v="201007"/>
    <s v="Allerød Gymnasium"/>
    <s v="Institution uden enheder"/>
    <s v="Gymnasier og HF-kurser"/>
    <s v="Selvejende, statslige"/>
    <s v="Allerød Kommune"/>
    <s v="Region Hovedstaden"/>
    <s v="Anders Wind"/>
    <s v="AllerodGymnasium@allgym.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479413"/>
    <s v="Svendborg Erhvervsskole &amp;  - Gymnasier"/>
    <s v="Hovedskole (institution med enheder)"/>
    <s v="Erhvervsskoler m.v."/>
    <s v="Selvejende, statslige"/>
    <s v="Svendborg Kommune"/>
    <s v="Region Syddanmark"/>
    <s v="Allan Kruse"/>
    <s v="mail@sesg.dk"/>
    <n v="0"/>
    <n v="1"/>
    <n v="0"/>
    <n v="0"/>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219012"/>
    <s v="Frederiksborg Gymnasium og HF"/>
    <s v="Institution uden enheder"/>
    <s v="Gymnasier og HF-kurser"/>
    <s v="Selvejende, statslige"/>
    <s v="Hillerød Kommune"/>
    <s v="Region Hovedstaden"/>
    <s v="Anders Krogsøe"/>
    <s v="post@fgc4.dk"/>
    <n v="0"/>
    <n v="1"/>
    <n v="0"/>
    <n v="0"/>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281021"/>
    <s v="European School Copenhagen - Upper Secondary"/>
    <s v="Institution uden enheder"/>
    <s v="Gymnasier og HF-kurser"/>
    <s v="Kommunale"/>
    <s v="Københavns Kommune"/>
    <s v="Region Hovedstaden"/>
    <s v="Anette Holst"/>
    <s v="admin.escph@kk.dk"/>
    <n v="0"/>
    <n v="1"/>
    <n v="0"/>
    <n v="0"/>
    <n v="0"/>
  </r>
  <r>
    <x v="0"/>
    <x v="0"/>
    <x v="7"/>
    <x v="2"/>
    <x v="0"/>
    <s v="I nogen grad"/>
    <s v="I nogen grad"/>
    <s v="Slet ikke"/>
    <s v="Ja"/>
    <s v="Ja"/>
    <s v="Nej"/>
    <s v="Ja"/>
    <s v="Nej"/>
    <s v="Ja"/>
    <s v="Ja"/>
    <s v="Nej"/>
    <s v="Nej"/>
    <s v="Ja"/>
    <s v="Nej"/>
    <s v="Nej"/>
    <s v="Ja"/>
    <s v="Ja"/>
    <s v="Nej"/>
    <s v=""/>
    <s v="Mobning opstår i høj grad på grund af usikre gruppedynamikker, men elevernes personlighed og familieforhold spiller også en rolle"/>
    <s v="Delvis enig"/>
    <s v=""/>
    <s v="Nej, aldrig"/>
    <m/>
    <m/>
    <m/>
    <m/>
    <m/>
    <s v=""/>
    <s v=""/>
    <s v=""/>
    <s v=""/>
    <s v="I nogen grad"/>
    <s v="I nogen grad"/>
    <s v="Nej"/>
    <s v="Nej"/>
    <s v="Ja"/>
    <s v="Nej"/>
    <s v="Ja"/>
    <s v="Nej"/>
    <s v="Nej"/>
    <s v="Nej"/>
    <s v=""/>
    <s v="Nej"/>
    <s v="Nej"/>
    <s v="Nej"/>
    <s v="Ja"/>
    <s v="Nej"/>
    <s v="Nej"/>
    <s v="Nej"/>
    <s v="Nej"/>
    <s v=""/>
    <s v=""/>
    <s v="Ja"/>
    <s v="Ja"/>
    <s v="Ved ikke"/>
    <s v="Hvert tredje år"/>
    <s v="Ja"/>
    <s v="Ja"/>
    <s v="Ja"/>
    <s v="Ja"/>
    <s v="Ja"/>
    <s v="Ja"/>
    <s v="Ja"/>
    <s v="Nej"/>
    <s v="Ja"/>
    <s v="Nej"/>
    <s v="Nej"/>
    <s v="Ja"/>
    <s v="Nej"/>
    <s v="Nej"/>
    <s v=""/>
    <s v="Ja"/>
    <s v="Ja"/>
    <s v="Ja"/>
    <s v="Ja"/>
    <s v="Ja"/>
    <s v="Ja"/>
    <s v="Ja"/>
    <s v="Ja"/>
    <s v="Ja"/>
    <s v="Ja"/>
    <s v="Nej"/>
    <s v="Nej"/>
    <s v="Nej"/>
    <s v="Nej"/>
    <s v=""/>
    <s v="Ja"/>
    <s v="Ja"/>
    <s v="Ja"/>
    <s v="Ja"/>
    <s v="I høj grad"/>
    <s v="I høj grad"/>
    <s v="I høj grad"/>
    <s v=""/>
    <s v="Delvis enig"/>
    <s v=""/>
    <s v="Ja"/>
    <s v="Ved ikke"/>
    <s v="Ja"/>
    <s v=""/>
    <s v=""/>
    <s v="Nogle gange"/>
    <s v=""/>
    <s v="157027"/>
    <s v="Aurehøj Gymnasium"/>
    <s v="Institution uden enheder"/>
    <s v="Gymnasier og HF-kurser"/>
    <s v="Selvejende, statslige"/>
    <s v="Gentofte Kommune"/>
    <s v="Region Hovedstaden"/>
    <s v="Anette Hestbæk Jørgensen"/>
    <s v="kontakt@aurehoej.dk"/>
    <n v="0"/>
    <n v="0"/>
    <n v="0"/>
    <n v="1"/>
    <n v="0"/>
  </r>
  <r>
    <x v="0"/>
    <x v="0"/>
    <x v="1"/>
    <x v="1"/>
    <x v="0"/>
    <s v="I nogen grad"/>
    <s v="I høj grad"/>
    <s v="Slet ikke"/>
    <s v="Ja"/>
    <s v="Ja"/>
    <s v="Nej"/>
    <s v="Ja"/>
    <s v="Ja"/>
    <s v="Ja"/>
    <s v="Ja"/>
    <s v="Nej"/>
    <s v="Ja"/>
    <s v="Ja"/>
    <s v="Nej"/>
    <s v="Nej"/>
    <s v="Nej"/>
    <s v="Nej"/>
    <s v="Nej"/>
    <s v=""/>
    <s v="Ved ikke"/>
    <s v="Delvis enig"/>
    <s v=""/>
    <s v="Nej, aldrig"/>
    <m/>
    <m/>
    <m/>
    <m/>
    <m/>
    <s v=""/>
    <s v=""/>
    <s v=""/>
    <s v=""/>
    <s v="I nogen grad"/>
    <s v="I høj grad"/>
    <s v="Nej"/>
    <s v="Nej"/>
    <s v="Nej"/>
    <s v="Nej"/>
    <s v="Nej"/>
    <s v="Nej"/>
    <s v="Nej"/>
    <s v="Ja"/>
    <s v=""/>
    <s v="Nej"/>
    <s v="Nej"/>
    <s v="Ja"/>
    <s v="Nej"/>
    <s v="Nej"/>
    <s v="Nej"/>
    <s v="Nej"/>
    <s v="Nej"/>
    <s v=""/>
    <s v=""/>
    <s v="Ja"/>
    <s v="Nej"/>
    <s v="Nej"/>
    <s v="Hvert tredje år"/>
    <s v="Ja"/>
    <s v="Ja"/>
    <s v="Ja"/>
    <s v="Ja"/>
    <s v="Ja"/>
    <s v="Ja"/>
    <s v="Ja"/>
    <s v="Ja"/>
    <s v="Nej"/>
    <s v="Nej"/>
    <s v="Nej"/>
    <s v="Ja"/>
    <s v="Nej"/>
    <s v="Nej"/>
    <s v=""/>
    <s v="Ja"/>
    <s v="Ja"/>
    <s v="Ja"/>
    <s v="Ja"/>
    <s v="Ja"/>
    <s v="Ja"/>
    <s v="Ja"/>
    <s v="Ja"/>
    <s v="Ja"/>
    <s v="Ja"/>
    <s v="Ja"/>
    <s v="Ja"/>
    <s v="Nej"/>
    <s v="Nej"/>
    <s v=""/>
    <s v="Nej"/>
    <s v="Nej"/>
    <s v="Ja"/>
    <s v="Ja"/>
    <s v="I mindre grad"/>
    <s v="I nogen grad"/>
    <s v="I høj grad"/>
    <s v=""/>
    <s v="Hverken enig eller uenig"/>
    <s v="Vi skelner mellem undervisningsmiljøvurderingen (undersøgelsen) og den efterfølgende handleplan. Derfor har jeg ikke kunnet svare, at undervisningsmiljøvurderingen indeholder en handleplan._x000a__x000a__x000a__x000a_Når undervisningsmiljøvurderingen helt aktuelt ikke ligger på skolens hjemmeside er det fordi den er helt ny og vi er i gang med at lave en handleplan. Den forventes færdig meget snart og så kommer vurderingen på hjemmesiden._x000a__x000a__x000a__x000a_Jeg savner muligheden for at svare ovenstående i de spørgsmål I har stillet."/>
    <s v="Ja"/>
    <s v="Ja"/>
    <s v="Ja"/>
    <s v=""/>
    <s v=""/>
    <s v="Altid"/>
    <s v=""/>
    <s v="101117"/>
    <s v="Sankt Annæ Gymnasium"/>
    <s v="Institution uden enheder"/>
    <s v="Gymnasier og HF-kurser"/>
    <s v="Kommunale"/>
    <s v="Københavns Kommune"/>
    <s v="Region Hovedstaden"/>
    <s v="Anette Holst"/>
    <s v="sag@kk.dk"/>
    <n v="0"/>
    <n v="0"/>
    <n v="0"/>
    <n v="1"/>
    <n v="0"/>
  </r>
  <r>
    <x v="0"/>
    <x v="0"/>
    <x v="1"/>
    <x v="0"/>
    <x v="0"/>
    <s v="I høj grad"/>
    <s v="I mindre grad"/>
    <s v="I mindre grad"/>
    <s v="Ja"/>
    <s v="Ja"/>
    <s v="Nej"/>
    <s v="Ja"/>
    <s v="Ja"/>
    <s v="Ja"/>
    <s v="Ja"/>
    <s v="Nej"/>
    <s v="Nej"/>
    <s v="Ja"/>
    <s v="Nej"/>
    <s v="Nej"/>
    <s v="Ja"/>
    <s v="Ja"/>
    <s v="Nej"/>
    <s v=""/>
    <s v="Dynamikken i klassen og elevernes personlighed har en lige stor betydning for, hvorvidt der er mobning i en klasse"/>
    <s v="Helt enig"/>
    <s v=""/>
    <s v="Ja, én gang"/>
    <s v="Ja"/>
    <s v="Ja"/>
    <s v="Nej"/>
    <s v="Ja"/>
    <s v="Nej"/>
    <s v=""/>
    <s v=""/>
    <s v=""/>
    <s v=""/>
    <s v="I nogen grad"/>
    <s v="I nogen grad"/>
    <s v="Nej"/>
    <s v="Nej"/>
    <s v="Nej"/>
    <s v="Ja"/>
    <s v="Nej"/>
    <s v="Nej"/>
    <s v="Nej"/>
    <s v="Nej"/>
    <s v=""/>
    <s v="Nej"/>
    <s v="Nej"/>
    <s v="Nej"/>
    <s v="Ja"/>
    <s v="Ja"/>
    <s v="Nej"/>
    <s v="Nej"/>
    <s v="Nej"/>
    <s v=""/>
    <s v=""/>
    <s v="Ja"/>
    <s v="Ja"/>
    <s v="Nej"/>
    <s v="Hvert tredje år"/>
    <s v="Ja"/>
    <s v="Ja"/>
    <s v="Ja"/>
    <s v="Ja"/>
    <s v="Ja"/>
    <s v="Ja"/>
    <s v="Ja"/>
    <s v="Ja"/>
    <s v="Nej"/>
    <s v="Nej"/>
    <s v="Nej"/>
    <s v="Nej"/>
    <s v="Nej"/>
    <s v="Nej"/>
    <s v=""/>
    <s v="Ja"/>
    <s v="Ja"/>
    <s v="Ja"/>
    <s v="Ja"/>
    <s v="Ja"/>
    <s v="Ja"/>
    <s v="Ja"/>
    <s v="Ja"/>
    <s v="Ja"/>
    <s v="Ja"/>
    <s v="Ja"/>
    <s v="Ja"/>
    <s v="Nej"/>
    <s v="Nej"/>
    <s v=""/>
    <s v="Ja"/>
    <s v="Ja"/>
    <s v="Nej"/>
    <s v=""/>
    <s v="Slet ikke"/>
    <s v="Slet ikke"/>
    <s v="I nogen grad"/>
    <s v=""/>
    <s v="Helt enig"/>
    <s v=""/>
    <s v="Ja"/>
    <s v="Nej"/>
    <s v="Nej"/>
    <s v="Opgaven, som undervisningsmiljørepræsentanterne varetager, er placeret ved elevrådene"/>
    <s v=""/>
    <s v=""/>
    <s v=""/>
    <s v="280954"/>
    <s v="Rudolf Steiner Skolen Kvistgård"/>
    <s v="Institution uden enheder"/>
    <s v="Gymnasier og HF-kurser"/>
    <s v="Selvejende, private"/>
    <s v="Helsingør Kommune"/>
    <s v="Region Hovedstaden"/>
    <s v="Anette Jørnung"/>
    <s v="kontor@steinerskolen-kvistgaard.dk"/>
    <n v="0"/>
    <n v="0"/>
    <n v="0"/>
    <n v="1"/>
    <n v="0"/>
  </r>
  <r>
    <x v="0"/>
    <x v="0"/>
    <x v="1"/>
    <x v="1"/>
    <x v="0"/>
    <s v="I høj grad"/>
    <s v="Slet ikke"/>
    <s v="Slet ikke"/>
    <s v="Ja"/>
    <s v="Ja"/>
    <s v="Ja"/>
    <s v="Nej"/>
    <s v="Nej"/>
    <s v="Nej"/>
    <s v="Ja"/>
    <s v="Nej"/>
    <s v="Ja"/>
    <s v="Ja"/>
    <s v="Nej"/>
    <s v="Nej"/>
    <s v="Nej"/>
    <s v="Nej"/>
    <s v="Nej"/>
    <s v=""/>
    <s v="Mobning opstår på grund af usikre gruppedynamikker i klassen"/>
    <s v="Hverken enig eller uenig"/>
    <s v=""/>
    <s v="Ja, flere gange"/>
    <m/>
    <m/>
    <m/>
    <m/>
    <m/>
    <s v="Altid"/>
    <s v="Altid"/>
    <s v="Aldrig"/>
    <s v="Aldrig"/>
    <s v="I nogen grad"/>
    <s v="I nogen grad"/>
    <s v="Nej"/>
    <s v="Nej"/>
    <s v="Nej"/>
    <s v="Nej"/>
    <s v="Nej"/>
    <s v="Nej"/>
    <s v="Nej"/>
    <s v="Ja"/>
    <s v=""/>
    <s v="Nej"/>
    <s v="Nej"/>
    <s v="Nej"/>
    <s v="Nej"/>
    <s v="Nej"/>
    <s v="Nej"/>
    <s v="Nej"/>
    <s v="Ja"/>
    <s v=""/>
    <s v=""/>
    <s v="Nej"/>
    <s v=""/>
    <s v=""/>
    <s v=""/>
    <m/>
    <m/>
    <m/>
    <m/>
    <m/>
    <m/>
    <m/>
    <m/>
    <m/>
    <m/>
    <m/>
    <m/>
    <m/>
    <m/>
    <s v=""/>
    <m/>
    <m/>
    <m/>
    <m/>
    <m/>
    <m/>
    <m/>
    <m/>
    <m/>
    <m/>
    <m/>
    <m/>
    <m/>
    <m/>
    <s v=""/>
    <s v=""/>
    <s v=""/>
    <s v=""/>
    <s v=""/>
    <s v=""/>
    <s v=""/>
    <s v=""/>
    <s v="Ikke relevant"/>
    <s v="Hverken enig eller uenig"/>
    <s v="Ikke relevant"/>
    <s v="Nej"/>
    <s v=""/>
    <s v="Nej"/>
    <s v="Andet, skriv gerne her"/>
    <s v="Ikke relevant"/>
    <s v=""/>
    <s v="Ikke relevant"/>
    <s v="371401"/>
    <s v="DEKRA Sjælland A/S"/>
    <s v="Institution uden enheder"/>
    <s v="Erhvervsskoler m.v."/>
    <s v="Private"/>
    <s v="Næstved Kommune"/>
    <s v="Region Sjælland"/>
    <s v="Anja Brauner-Kristiansen:"/>
    <s v="sjaelland@dekra.dk"/>
    <n v="0"/>
    <n v="0"/>
    <n v="0"/>
    <n v="1"/>
    <n v="0"/>
  </r>
  <r>
    <x v="0"/>
    <x v="0"/>
    <x v="4"/>
    <x v="2"/>
    <x v="0"/>
    <s v="I mindre grad"/>
    <s v="I mindre grad"/>
    <s v="Slet ikke"/>
    <s v="Ja"/>
    <s v="Ja"/>
    <s v="Ja"/>
    <s v="Ja"/>
    <s v="Ja"/>
    <s v="Ja"/>
    <s v="Ja"/>
    <s v="Nej"/>
    <s v="Ved ikke"/>
    <s v="Ja"/>
    <s v="Ja"/>
    <s v="Ja"/>
    <s v="Ja"/>
    <s v="Ja"/>
    <s v="Nej"/>
    <s v=""/>
    <s v="Ved ikke"/>
    <s v="Delvis enig"/>
    <s v="Det ville være godt hvis DCUM lavede en skabelon til antimobbestrategi, så skolen var sikker på, at antimobbestrategien lever op til reglerne."/>
    <s v="Ved ikke"/>
    <m/>
    <m/>
    <m/>
    <m/>
    <m/>
    <s v=""/>
    <s v=""/>
    <s v=""/>
    <s v=""/>
    <s v="I mindre grad"/>
    <s v="I mindre grad"/>
    <s v="Nej"/>
    <s v="Ja"/>
    <s v="Nej"/>
    <s v="Nej"/>
    <s v="Ja"/>
    <s v="Nej"/>
    <s v="Nej"/>
    <s v="Nej"/>
    <s v=""/>
    <s v="Nej"/>
    <s v="Ja"/>
    <s v="Nej"/>
    <s v="Nej"/>
    <s v="Ja"/>
    <s v="Nej"/>
    <s v="Nej"/>
    <s v="Nej"/>
    <s v=""/>
    <s v="Vi er en erhvervsskole, hvor eleverne har en gennemsnitsalder på cirka 30 år. Der mangler information om forebyggelse og håndtering af mobning blandt voksne elever."/>
    <s v="Ja"/>
    <s v="Ja"/>
    <s v="Ved ikke"/>
    <s v="Hvert tredje år"/>
    <s v="Ja"/>
    <s v="Ja"/>
    <s v="Ja"/>
    <s v="Ja"/>
    <s v="Ja"/>
    <s v="Ja"/>
    <s v="Ja"/>
    <s v="Ja"/>
    <s v="Ja"/>
    <s v="Ja"/>
    <s v="Ja"/>
    <s v="Ja"/>
    <s v="Ja"/>
    <s v="Nej"/>
    <s v="Vi har lavet en åben undersøgelse, hvor eleverne har haft mulighed for at vurdere alle dele af de fysiske rammer"/>
    <s v="Ja"/>
    <s v="Ja"/>
    <s v="Ja"/>
    <s v="Ja"/>
    <s v="Ja"/>
    <s v="Ja"/>
    <s v="Ja"/>
    <s v="Ja"/>
    <s v="Ja"/>
    <s v="Ja"/>
    <s v="Ja"/>
    <s v="Ja"/>
    <s v="Ja"/>
    <s v="Nej"/>
    <s v="Vi har lavet en åben undersøgelse, hvor eleverne har mulighed for at kommentere alle dele af de psykiske rammer"/>
    <s v="Ja"/>
    <s v="Ja"/>
    <s v="Ja"/>
    <s v="Ved ikke"/>
    <s v="I mindre grad"/>
    <s v="I høj grad"/>
    <s v="I nogen grad"/>
    <s v=""/>
    <s v="Delvis enig"/>
    <s v="Det ville være godt, hvis DCUM kunne samarbejde med STUK og STIL og få spørgsmål om undervisningsmiljø med i den nationale elevtrivselsundersøgelse. Så kunne elevtrivselsundersøgelsen være et bedre grundlag for vurderingen."/>
    <s v="Ja"/>
    <s v="Ja"/>
    <s v="Ved ikke"/>
    <s v=""/>
    <s v=""/>
    <s v=""/>
    <s v="Det er svært at få elever til at melde sig som undervisningsmiljørepræsentanter. På en erhvervsskole er det vanskeligt at få elever til at deltage aktivt i skoleaktiviteter, når de er i oplæringsperioder."/>
    <s v="280879"/>
    <s v="SOSU Østjylland"/>
    <s v="Hovedskole (institution med enheder)"/>
    <s v="Erhvervsskoler m.v."/>
    <s v="Selvejende, statslige"/>
    <s v="Aarhus Kommune"/>
    <s v="Region Midtjylland"/>
    <s v="Anette Schmidt Laursen"/>
    <s v="sosu@sosuoj.dk"/>
    <n v="0"/>
    <n v="0"/>
    <n v="0"/>
    <n v="1"/>
    <n v="0"/>
  </r>
  <r>
    <x v="0"/>
    <x v="0"/>
    <x v="1"/>
    <x v="1"/>
    <x v="0"/>
    <s v="I høj grad"/>
    <s v="Slet ikke"/>
    <s v="Slet ikke"/>
    <s v="Ja"/>
    <s v="Ja"/>
    <s v="Ja"/>
    <s v="Nej"/>
    <s v="Nej"/>
    <s v="Nej"/>
    <s v="Ja"/>
    <s v="Nej"/>
    <s v="Ja"/>
    <s v="Ja"/>
    <s v="Nej"/>
    <s v="Nej"/>
    <s v="Nej"/>
    <s v="Nej"/>
    <s v="Nej"/>
    <s v=""/>
    <s v="Mobning opstår på grund af usikre gruppedynamikker i klassen"/>
    <s v="Hverken enig eller uenig"/>
    <s v=""/>
    <s v="Ja, flere gange"/>
    <m/>
    <m/>
    <m/>
    <m/>
    <m/>
    <s v="Altid"/>
    <s v="Altid"/>
    <s v="Aldrig"/>
    <s v="Aldrig"/>
    <s v="I nogen grad"/>
    <s v="I nogen grad"/>
    <s v="Nej"/>
    <s v="Nej"/>
    <s v="Nej"/>
    <s v="Nej"/>
    <s v="Nej"/>
    <s v="Nej"/>
    <s v="Nej"/>
    <s v="Ja"/>
    <s v=""/>
    <s v="Nej"/>
    <s v="Nej"/>
    <s v="Nej"/>
    <s v="Nej"/>
    <s v="Nej"/>
    <s v="Nej"/>
    <s v="Nej"/>
    <s v="Ja"/>
    <s v=""/>
    <s v=""/>
    <s v="Nej"/>
    <s v=""/>
    <s v=""/>
    <s v=""/>
    <m/>
    <m/>
    <m/>
    <m/>
    <m/>
    <m/>
    <m/>
    <m/>
    <m/>
    <m/>
    <m/>
    <m/>
    <m/>
    <m/>
    <s v=""/>
    <m/>
    <m/>
    <m/>
    <m/>
    <m/>
    <m/>
    <m/>
    <m/>
    <m/>
    <m/>
    <m/>
    <m/>
    <m/>
    <m/>
    <s v=""/>
    <s v=""/>
    <s v=""/>
    <s v=""/>
    <s v=""/>
    <s v=""/>
    <s v=""/>
    <s v=""/>
    <s v="Ikke relevant"/>
    <s v="Hverken enig eller uenig"/>
    <s v="Ikke relevant"/>
    <s v="Nej"/>
    <s v=""/>
    <s v="Nej"/>
    <s v="Andet, skriv gerne her"/>
    <s v="Ikke relevant"/>
    <s v=""/>
    <s v="Ikke relevant"/>
    <s v="153407"/>
    <s v="DEKRA A/S"/>
    <s v="Institution uden enheder"/>
    <s v="Erhvervsskoler m.v."/>
    <s v="Private"/>
    <s v="Brøndby Kommune"/>
    <s v="Region Hovedstaden"/>
    <s v="Anja Brauner-Kristiansen:"/>
    <s v="hovedstaden@dekra.dk"/>
    <n v="0"/>
    <n v="0"/>
    <n v="0"/>
    <n v="1"/>
    <n v="0"/>
  </r>
  <r>
    <x v="0"/>
    <x v="0"/>
    <x v="0"/>
    <x v="1"/>
    <x v="0"/>
    <s v="I høj grad"/>
    <s v="I høj grad"/>
    <s v="Slet ikke"/>
    <s v="Ja"/>
    <s v="Ja"/>
    <s v="Ja"/>
    <s v="Ja"/>
    <s v="Ja"/>
    <s v="Ja"/>
    <s v="Ja"/>
    <s v="Nej"/>
    <s v="Ja"/>
    <s v="Nej"/>
    <s v="Nej"/>
    <s v="Nej"/>
    <s v="Nej"/>
    <s v="Nej"/>
    <s v="Ja"/>
    <s v=""/>
    <s v="Ved ikke"/>
    <s v="Delvis enig"/>
    <s v=""/>
    <s v="Ja, flere gange"/>
    <m/>
    <m/>
    <m/>
    <m/>
    <m/>
    <s v="Altid"/>
    <s v="Nogle gange"/>
    <s v="Nogle gange"/>
    <s v="Altid"/>
    <s v="I nogen grad"/>
    <s v="I nogen grad"/>
    <s v="Ja"/>
    <s v="Ja"/>
    <s v="Ja"/>
    <s v="Ja"/>
    <s v="Ja"/>
    <s v="Ja"/>
    <s v="Nej"/>
    <s v="Nej"/>
    <s v=""/>
    <s v="Ja"/>
    <s v="Ja"/>
    <s v="Ja"/>
    <s v="Ja"/>
    <s v="Ja"/>
    <s v="Nej"/>
    <s v="Nej"/>
    <s v="Nej"/>
    <s v=""/>
    <s v=""/>
    <s v="Ja"/>
    <s v="Nej"/>
    <s v="Ja"/>
    <s v="Hvert år"/>
    <s v="Nej"/>
    <s v="Nej"/>
    <s v="Nej"/>
    <s v="Nej"/>
    <s v="Nej"/>
    <s v="Nej"/>
    <s v="Nej"/>
    <s v="Nej"/>
    <s v="Nej"/>
    <s v="Nej"/>
    <s v="Nej"/>
    <s v="Nej"/>
    <s v="Nej"/>
    <s v="Ja"/>
    <s v=""/>
    <s v="Ja"/>
    <s v="Ja"/>
    <s v="Ja"/>
    <s v="Ja"/>
    <s v="Ja"/>
    <s v="Ja"/>
    <s v="Ja"/>
    <s v="Ja"/>
    <s v="Ja"/>
    <s v="Ja"/>
    <s v="Ja"/>
    <s v="Nej"/>
    <s v="Nej"/>
    <s v="Nej"/>
    <s v=""/>
    <s v="Nej"/>
    <s v="Nej"/>
    <s v="Ja"/>
    <s v="Nej"/>
    <s v="I mindre grad"/>
    <s v="I mindre grad"/>
    <s v="I mindre grad"/>
    <s v=""/>
    <s v="Hverken enig eller uenig"/>
    <s v=""/>
    <s v="Ja"/>
    <s v="Ja"/>
    <s v="Nej"/>
    <s v="Opgaven, som undervisningsmiljørepræsentanterne varetager, er placeret ved elevrådene"/>
    <s v=""/>
    <s v=""/>
    <s v=""/>
    <s v="727012"/>
    <s v="Odder Gymnasium"/>
    <s v="Institution uden enheder"/>
    <s v="Gymnasier og HF-kurser"/>
    <s v="Selvejende, statslige"/>
    <s v="Odder Kommune"/>
    <s v="Region Midtjylland"/>
    <s v="Anne Bisgaard Vase"/>
    <s v="og@odder-gym.dk"/>
    <n v="0"/>
    <n v="0"/>
    <n v="0"/>
    <n v="1"/>
    <n v="0"/>
  </r>
  <r>
    <x v="0"/>
    <x v="0"/>
    <x v="2"/>
    <x v="0"/>
    <x v="0"/>
    <s v="I nogen grad"/>
    <s v="I mindre grad"/>
    <s v="Slet ikke"/>
    <s v="Nej"/>
    <s v="Ja"/>
    <s v="Ja"/>
    <s v="Nej"/>
    <s v="Nej"/>
    <s v="Nej"/>
    <s v="Ja"/>
    <s v="Nej"/>
    <s v="Nej"/>
    <s v="Ja"/>
    <s v="Nej"/>
    <s v="Nej"/>
    <s v="Nej"/>
    <s v="Nej"/>
    <s v="Nej"/>
    <s v=""/>
    <s v="Mobning opstår i høj grad på grund af elevernes personlighed og familieforhold, men gruppedynamikkerne i klassen spiller også en rolle"/>
    <s v="Hverken enig eller uenig"/>
    <s v=""/>
    <s v="Ja, flere gange"/>
    <m/>
    <m/>
    <m/>
    <m/>
    <m/>
    <s v="Altid"/>
    <s v="Ved ikke"/>
    <s v="Ved ikke"/>
    <s v="Altid"/>
    <s v="I nogen grad"/>
    <s v="I nogen grad"/>
    <s v="Nej"/>
    <s v="Nej"/>
    <s v="Ja"/>
    <s v="Nej"/>
    <s v="Ja"/>
    <s v="Nej"/>
    <s v="Nej"/>
    <s v="Nej"/>
    <s v=""/>
    <s v="Nej"/>
    <s v="Nej"/>
    <s v="Ja"/>
    <s v="Ja"/>
    <s v="Ja"/>
    <s v="Nej"/>
    <s v="Nej"/>
    <s v="Nej"/>
    <s v=""/>
    <s v=""/>
    <s v="Ja"/>
    <s v="Ja"/>
    <s v="Ja"/>
    <s v="Hvert andet år"/>
    <s v="Nej"/>
    <s v="Ja"/>
    <s v="Ja"/>
    <s v="Ja"/>
    <s v="Ja"/>
    <s v="Ja"/>
    <s v="Ja"/>
    <s v="Ja"/>
    <s v="Ja"/>
    <s v="Nej"/>
    <s v="Nej"/>
    <s v="Ja"/>
    <s v="Nej"/>
    <s v="Nej"/>
    <s v=""/>
    <s v="Ja"/>
    <s v="Ja"/>
    <s v="Ja"/>
    <s v="Ja"/>
    <s v="Ja"/>
    <s v="Ja"/>
    <s v="Ja"/>
    <s v="Ja"/>
    <s v="Ja"/>
    <s v="Ja"/>
    <s v="Ja"/>
    <s v="Ja"/>
    <s v="Nej"/>
    <s v="Nej"/>
    <s v=""/>
    <s v="Ja"/>
    <s v="Ja"/>
    <s v="Ja"/>
    <s v="Ja"/>
    <s v="I nogen grad"/>
    <s v="I nogen grad"/>
    <s v="I nogen grad"/>
    <s v=""/>
    <s v="Delvis enig"/>
    <s v=""/>
    <s v="Ja"/>
    <s v="Ja"/>
    <s v="Ved ikke"/>
    <s v=""/>
    <s v=""/>
    <s v=""/>
    <s v=""/>
    <s v="101247"/>
    <s v="HF-Centret Efterslægten"/>
    <s v="Institution uden enheder"/>
    <s v="Gymnasier og HF-kurser"/>
    <s v="Selvejende, statslige"/>
    <s v="Københavns Kommune"/>
    <s v="Region Hovedstaden"/>
    <s v="Anne Frausing"/>
    <s v="hfc@hfc.dk"/>
    <n v="0"/>
    <n v="0"/>
    <n v="0"/>
    <n v="1"/>
    <n v="0"/>
  </r>
  <r>
    <x v="0"/>
    <x v="0"/>
    <x v="3"/>
    <x v="4"/>
    <x v="0"/>
    <s v="Ved ikke"/>
    <s v="Ved ikke"/>
    <s v="Ved ikke"/>
    <s v="Ja"/>
    <s v="Ja"/>
    <s v="Nej"/>
    <s v="Ja"/>
    <s v="Ja"/>
    <s v="Ja"/>
    <s v="Ja"/>
    <s v="Nej"/>
    <s v="Nej"/>
    <s v="Ja"/>
    <s v="Nej"/>
    <s v="Ja"/>
    <s v="Ja"/>
    <s v="Ja"/>
    <s v="Nej"/>
    <s v=""/>
    <s v="Mobning opstår på grund af usikre gruppedynamikker i klassen"/>
    <s v="Helt enig"/>
    <s v=""/>
    <s v="Ja, flere gange"/>
    <m/>
    <m/>
    <m/>
    <m/>
    <m/>
    <s v="Altid"/>
    <s v="Altid"/>
    <s v="Altid"/>
    <s v="Altid"/>
    <s v="I nogen grad"/>
    <s v="I nogen grad"/>
    <s v="Ja"/>
    <s v="Ja"/>
    <s v="Ja"/>
    <s v="Ja"/>
    <s v="Ja"/>
    <s v="Nej"/>
    <s v="Nej"/>
    <s v="Nej"/>
    <s v=""/>
    <s v="Ja"/>
    <s v="Ja"/>
    <s v="Ja"/>
    <s v="Ja"/>
    <s v="Ja"/>
    <s v="Nej"/>
    <s v="Nej"/>
    <s v="Nej"/>
    <s v=""/>
    <s v=""/>
    <s v="Ja"/>
    <s v="Ja"/>
    <s v="Ja"/>
    <s v="Hvert år"/>
    <s v="Ja"/>
    <s v="Ja"/>
    <s v="Ja"/>
    <s v="Ja"/>
    <s v="Ja"/>
    <s v="Ja"/>
    <s v="Ja"/>
    <s v="Ja"/>
    <s v="Nej"/>
    <s v="Nej"/>
    <s v="Nej"/>
    <s v="Ja"/>
    <s v="Nej"/>
    <s v="Nej"/>
    <s v=""/>
    <s v="Nej"/>
    <s v="Nej"/>
    <s v="Nej"/>
    <s v="Nej"/>
    <s v="Nej"/>
    <s v="Nej"/>
    <s v="Nej"/>
    <s v="Nej"/>
    <s v="Nej"/>
    <s v="Nej"/>
    <s v="Nej"/>
    <s v="Nej"/>
    <s v="Nej"/>
    <s v="Ja"/>
    <s v=""/>
    <s v="Ja"/>
    <s v="Nej"/>
    <s v="Nej"/>
    <s v=""/>
    <s v="I mindre grad"/>
    <s v="I høj grad"/>
    <s v="I høj grad"/>
    <s v=""/>
    <s v="Helt enig"/>
    <s v=""/>
    <s v="Ja"/>
    <s v="Ved ikke"/>
    <s v="Nej"/>
    <s v="Eleverne er ikke blevet oplyst om muligheden for at vælge undervisningsmiljørepræsentanter"/>
    <s v=""/>
    <s v=""/>
    <s v=""/>
    <s v="845012"/>
    <s v="Støvring Gymnasium"/>
    <s v="Institution uden enheder"/>
    <s v="Gymnasier og HF-kurser"/>
    <s v="Selvejende, statslige"/>
    <s v="Rebild Kommune"/>
    <s v="Region Nordjylland"/>
    <s v="Anna Amby Frejbæk"/>
    <s v="sgy@sgy.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101126"/>
    <s v="N. Zahles Gymnasieskole"/>
    <s v="Institution uden enheder"/>
    <s v="Gymnasier og HF-kurser"/>
    <s v="Selvejende, private"/>
    <s v="Københavns Kommune"/>
    <s v="Region Hovedstaden"/>
    <s v="Anne Birgitte Klange"/>
    <s v="gymnasiet@zahles.dk"/>
    <n v="0"/>
    <n v="1"/>
    <n v="0"/>
    <n v="0"/>
    <n v="0"/>
  </r>
  <r>
    <x v="0"/>
    <x v="0"/>
    <x v="2"/>
    <x v="0"/>
    <x v="0"/>
    <s v="I mindre grad"/>
    <s v="Slet ikke"/>
    <s v="Slet ikke"/>
    <s v="Ja"/>
    <s v="Nej"/>
    <s v="Ja"/>
    <s v="Nej"/>
    <s v="Nej"/>
    <s v="Ja"/>
    <s v="Nej"/>
    <s v="Ja"/>
    <s v="Nej"/>
    <m/>
    <m/>
    <m/>
    <m/>
    <m/>
    <m/>
    <s v=""/>
    <s v="Dynamikken i klassen og elevernes personlighed har en lige stor betydning for, hvorvidt der er mobning i en klasse"/>
    <s v="Helt uenig"/>
    <s v="For at være helt ærlig har vi ikke arbejdet ret meget med antimobning og strategien er udarbejdet fordi vi skal._x000a__x000a__x000a__x000a_Tilgengæld har vi arbejdet meget aktivt på spørgsmålet og seksuel chikane og krænkelser af enhver art. Herunder også det psyjiske arbejdsmiljø. Vi har i den forbindelse udarbejdet elevrettigheder, ansat et elevombud, laver årlige undersøgelse og har formuleret en handlingsplan for vores arbejde._x000a__x000a_Dette er som jeg ser det også med til at bekæmpe mobning.  Se på skolens hjemmeside www.hrs.dk"/>
    <s v="Ja, flere gange"/>
    <m/>
    <m/>
    <m/>
    <m/>
    <m/>
    <s v="Altid"/>
    <s v="Aldrig"/>
    <s v="Aldrig"/>
    <s v="Altid"/>
    <s v="I nogen grad"/>
    <s v="I nogen grad"/>
    <s v="Nej"/>
    <s v="Ja"/>
    <s v="Nej"/>
    <s v="Ja"/>
    <s v="Nej"/>
    <s v="Nej"/>
    <s v="Ja"/>
    <s v="Nej"/>
    <s v="spørgsmålet er om vores politik og indsats mod seksualchikane og krænkelser ikke også omfatter mobning?"/>
    <s v="Nej"/>
    <s v="Nej"/>
    <s v="Nej"/>
    <s v="Nej"/>
    <s v="Ja"/>
    <s v="Nej"/>
    <s v="Nej"/>
    <s v="Nej"/>
    <s v=""/>
    <s v="Som skrevet tidligere har vi på skolen valg at have fokus på seksualchikane og krænkelser.  Og har i den forbindelse både udarbejdet en politik, besluttet og givet eleverne rettigheder (herunder klage prodedurer og hjælp hvis der sker noget), skole handlingsplaner for hvordan vi udvikler arbejdet og indsatsen og foretager årlige undersøgelser herom."/>
    <s v="Ved ikke"/>
    <s v=""/>
    <s v=""/>
    <s v=""/>
    <m/>
    <m/>
    <m/>
    <m/>
    <m/>
    <m/>
    <m/>
    <m/>
    <m/>
    <m/>
    <m/>
    <m/>
    <m/>
    <m/>
    <s v=""/>
    <m/>
    <m/>
    <m/>
    <m/>
    <m/>
    <m/>
    <m/>
    <m/>
    <m/>
    <m/>
    <m/>
    <m/>
    <m/>
    <m/>
    <s v=""/>
    <s v=""/>
    <s v=""/>
    <s v=""/>
    <s v=""/>
    <s v=""/>
    <s v=""/>
    <s v=""/>
    <s v=""/>
    <s v="Delvis enig"/>
    <s v=""/>
    <s v="Nej"/>
    <s v=""/>
    <s v="Nej"/>
    <s v="Andet, skriv gerne her"/>
    <s v="jeg vidste ikke vi havde den mulighed. Flovt nok"/>
    <s v=""/>
    <s v=""/>
    <s v="101403"/>
    <s v="Hotel- og Restaurantskolen"/>
    <s v="Hovedskole (institution med enheder)"/>
    <s v="Erhvervsskoler m.v."/>
    <s v="Selvejende, statslige"/>
    <s v="Københavns Kommune"/>
    <s v="Region Hovedstaden"/>
    <s v="Anne-Birgitte Agger"/>
    <s v="hrs@hrs.dk"/>
    <n v="0"/>
    <n v="0"/>
    <n v="0"/>
    <n v="1"/>
    <n v="0"/>
  </r>
  <r>
    <x v="0"/>
    <x v="0"/>
    <x v="2"/>
    <x v="0"/>
    <x v="0"/>
    <s v="I høj grad"/>
    <s v="I mindre grad"/>
    <s v="Slet ikke"/>
    <s v="Ja"/>
    <s v="Ja"/>
    <s v="Ja"/>
    <s v="Nej"/>
    <s v="Nej"/>
    <s v="Ja"/>
    <s v="Ja"/>
    <s v="Nej"/>
    <s v="Ved ikke"/>
    <s v="Ja"/>
    <s v="Ja"/>
    <s v="Ja"/>
    <s v="Ja"/>
    <s v="Ja"/>
    <s v="Nej"/>
    <s v=""/>
    <s v="Mobning opstår på grund af usikre gruppedynamikker i klassen"/>
    <s v="Delvis enig"/>
    <s v=""/>
    <s v="Ja, flere gange"/>
    <m/>
    <m/>
    <m/>
    <m/>
    <m/>
    <s v="Altid"/>
    <s v="Altid"/>
    <s v="Nogle gange"/>
    <s v="Altid"/>
    <s v="I mindre grad"/>
    <s v="I høj grad"/>
    <s v="Nej"/>
    <s v="Nej"/>
    <s v="Nej"/>
    <s v="Nej"/>
    <s v="Ja"/>
    <s v="Nej"/>
    <s v="Nej"/>
    <s v="Nej"/>
    <s v=""/>
    <s v="Nej"/>
    <s v="Nej"/>
    <s v="Nej"/>
    <s v="Nej"/>
    <s v="Ja"/>
    <s v="Nej"/>
    <s v="Nej"/>
    <s v="Nej"/>
    <s v=""/>
    <s v="Særligt på det digitale områder er det svært at håndtere"/>
    <s v="Ja"/>
    <s v="Ja"/>
    <s v="Nej"/>
    <s v="Hvert tredje år"/>
    <s v="Nej"/>
    <s v="Nej"/>
    <s v="Nej"/>
    <s v="Nej"/>
    <s v="Nej"/>
    <s v="Ja"/>
    <s v="Nej"/>
    <s v="Ja"/>
    <s v="Nej"/>
    <s v="Nej"/>
    <s v="Nej"/>
    <s v="Ja"/>
    <s v="Ja"/>
    <s v="Nej"/>
    <s v="Pausefaciliteter"/>
    <s v="Nej"/>
    <s v="Nej"/>
    <s v="Nej"/>
    <s v="Ja"/>
    <s v="Ja"/>
    <s v="Nej"/>
    <s v="Ja"/>
    <s v="Nej"/>
    <s v="Nej"/>
    <s v="Ja"/>
    <s v="Nej"/>
    <s v="Nej"/>
    <s v="Nej"/>
    <s v="Nej"/>
    <s v=""/>
    <s v="Ja"/>
    <s v="Ja"/>
    <s v="Ja"/>
    <s v="Nej"/>
    <s v="Slet ikke"/>
    <s v="I høj grad"/>
    <s v="I høj grad"/>
    <s v=""/>
    <s v="Delvis enig"/>
    <s v=""/>
    <s v="Nej"/>
    <s v=""/>
    <s v="Nej"/>
    <s v="Opgaven, som undervisningsmiljørepræsentanterne varetager, er placeret ved elevrådene"/>
    <s v=""/>
    <s v=""/>
    <s v=""/>
    <s v="461415"/>
    <s v="TietgenSkolen"/>
    <s v="Hovedskole (institution med enheder)"/>
    <s v="Erhvervsskoler m.v."/>
    <s v="Selvejende, statslige"/>
    <s v="Odense Kommune"/>
    <s v="Region Syddanmark"/>
    <s v="Annette Lilja Vilhelmsen"/>
    <s v="ts@tietgen.dk"/>
    <n v="0"/>
    <n v="0"/>
    <n v="0"/>
    <n v="1"/>
    <n v="0"/>
  </r>
  <r>
    <x v="0"/>
    <x v="0"/>
    <x v="0"/>
    <x v="3"/>
    <x v="0"/>
    <s v="I nogen grad"/>
    <s v="I høj grad"/>
    <s v="Slet ikke"/>
    <s v="Ja"/>
    <s v="Ja"/>
    <s v="Nej"/>
    <s v="Nej"/>
    <s v="Ja"/>
    <s v="Ja"/>
    <s v="Ja"/>
    <s v="Nej"/>
    <s v="Ja"/>
    <s v="Ja"/>
    <s v="Ja"/>
    <s v="Ja"/>
    <s v="Nej"/>
    <s v="Nej"/>
    <s v="Nej"/>
    <s v=""/>
    <s v="Mobning opstår i høj grad på grund af usikre gruppedynamikker, men elevernes personlighed og familieforhold spiller også en rolle"/>
    <s v="Delvis enig"/>
    <s v="Strategien er god til at håndtere mobning men ikke til at forebygge"/>
    <s v="Ja, flere gange"/>
    <m/>
    <m/>
    <m/>
    <m/>
    <m/>
    <s v="Altid"/>
    <s v="Nogle gange"/>
    <s v="Ved ikke"/>
    <s v="Altid"/>
    <s v="I mindre grad"/>
    <s v="I høj grad"/>
    <s v="Nej"/>
    <s v="Nej"/>
    <s v="Nej"/>
    <s v="Ja"/>
    <s v="Nej"/>
    <s v="Nej"/>
    <s v="Nej"/>
    <s v="Nej"/>
    <s v=""/>
    <s v="Nej"/>
    <s v="Nej"/>
    <s v="Nej"/>
    <s v="Ja"/>
    <s v="Nej"/>
    <s v="Nej"/>
    <s v="Nej"/>
    <s v="Nej"/>
    <s v=""/>
    <s v=""/>
    <s v="Ja"/>
    <s v="Ja"/>
    <s v="Ved ikke"/>
    <s v="Hvert tredje år"/>
    <s v="Ja"/>
    <s v="Ja"/>
    <s v="Ja"/>
    <s v="Ja"/>
    <s v="Ja"/>
    <s v="Ja"/>
    <s v="Ja"/>
    <s v="Ja"/>
    <s v="Nej"/>
    <s v="Ja"/>
    <s v="Ja"/>
    <s v="Ja"/>
    <s v="Nej"/>
    <s v="Nej"/>
    <s v=""/>
    <s v="Nej"/>
    <s v="Nej"/>
    <s v="Nej"/>
    <s v="Nej"/>
    <s v="Nej"/>
    <s v="Nej"/>
    <s v="Nej"/>
    <s v="Nej"/>
    <s v="Nej"/>
    <s v="Nej"/>
    <s v="Nej"/>
    <s v="Nej"/>
    <s v="Ja"/>
    <s v="Nej"/>
    <s v="Det undersøges i ETU og vores egne kvartalsvise Mini ETU"/>
    <s v="Ja"/>
    <s v="Ja"/>
    <s v="Ja"/>
    <s v="Ja"/>
    <s v="I mindre grad"/>
    <s v="I høj grad"/>
    <s v="I høj grad"/>
    <s v=""/>
    <s v="Helt enig"/>
    <s v="Det kan være problematisk at benytte det centrale spørgeskema, da det indeholder punkter som vi ved vi intet kan stille op med og på den måde opnår en dårlig score på nogle områder"/>
    <s v="Nej"/>
    <s v=""/>
    <s v="Nej"/>
    <s v="Andet, skriv gerne her"/>
    <s v="vi har et MegaBrock råd (formænd og Næstformænd) fra alle elevråd, som taler om disse forhold (og alle andre forhold på skolen) men vi benytter ikke begrebet UMR"/>
    <s v=""/>
    <s v=""/>
    <s v="101497"/>
    <s v="Niels Brock (Copenhagen Business College)"/>
    <s v="Hovedskole (institution med enheder)"/>
    <s v="Erhvervsskoler m.v."/>
    <s v="Selvejende, statslige"/>
    <s v="Københavns Kommune"/>
    <s v="Region Hovedstaden"/>
    <s v="Anya Eskildsen"/>
    <s v="brock@brock.dk"/>
    <n v="0"/>
    <n v="0"/>
    <n v="0"/>
    <n v="1"/>
    <n v="0"/>
  </r>
  <r>
    <x v="0"/>
    <x v="0"/>
    <x v="2"/>
    <x v="2"/>
    <x v="0"/>
    <s v="I nogen grad"/>
    <s v="I nogen grad"/>
    <s v="I mindre grad"/>
    <s v="Ja"/>
    <s v="Nej"/>
    <s v="Ja"/>
    <s v="Nej"/>
    <s v="Nej"/>
    <s v="Ja"/>
    <s v="Ja"/>
    <s v="Nej"/>
    <s v=""/>
    <m/>
    <m/>
    <m/>
    <m/>
    <m/>
    <m/>
    <s v=""/>
    <s v=""/>
    <s v=""/>
    <s v=""/>
    <s v=""/>
    <m/>
    <m/>
    <m/>
    <m/>
    <m/>
    <s v=""/>
    <s v=""/>
    <s v=""/>
    <s v=""/>
    <s v=""/>
    <s v=""/>
    <m/>
    <m/>
    <m/>
    <m/>
    <m/>
    <m/>
    <m/>
    <m/>
    <m/>
    <m/>
    <m/>
    <m/>
    <m/>
    <m/>
    <m/>
    <m/>
    <m/>
    <s v=""/>
    <s v=""/>
    <s v=""/>
    <s v=""/>
    <s v=""/>
    <s v=""/>
    <m/>
    <m/>
    <m/>
    <m/>
    <m/>
    <m/>
    <m/>
    <m/>
    <m/>
    <m/>
    <m/>
    <m/>
    <m/>
    <m/>
    <s v=""/>
    <m/>
    <m/>
    <m/>
    <m/>
    <m/>
    <m/>
    <m/>
    <m/>
    <m/>
    <m/>
    <m/>
    <m/>
    <m/>
    <m/>
    <s v=""/>
    <s v=""/>
    <s v=""/>
    <s v=""/>
    <s v=""/>
    <s v=""/>
    <s v=""/>
    <s v=""/>
    <s v=""/>
    <s v=""/>
    <s v=""/>
    <s v=""/>
    <s v=""/>
    <s v=""/>
    <s v=""/>
    <s v=""/>
    <s v=""/>
    <s v=""/>
    <s v="101121"/>
    <s v="Københavns åbne Gymnasium"/>
    <s v="Institution uden enheder"/>
    <s v="Gymnasier og HF-kurser"/>
    <s v="Selvejende, statslige"/>
    <s v="Københavns Kommune"/>
    <s v="Region Hovedstaden"/>
    <s v="Anne-Birgitte Rasmussen"/>
    <s v="kg@adm.kg.dk"/>
    <n v="0"/>
    <n v="0"/>
    <n v="1"/>
    <n v="0"/>
    <n v="0"/>
  </r>
  <r>
    <x v="0"/>
    <x v="0"/>
    <x v="0"/>
    <x v="2"/>
    <x v="0"/>
    <s v="I nogen grad"/>
    <s v="Slet ikke"/>
    <s v="Slet ikke"/>
    <s v="Ja"/>
    <s v="Ja"/>
    <s v="Ja"/>
    <s v="Ja"/>
    <s v="Ja"/>
    <s v="Ja"/>
    <s v="Ja"/>
    <s v="Nej"/>
    <s v="Nej"/>
    <s v="Ja"/>
    <s v="Ja"/>
    <s v="Nej"/>
    <s v="Nej"/>
    <s v="Nej"/>
    <s v="Nej"/>
    <s v=""/>
    <s v="Mobning opstår på grund af usikre gruppedynamikker i klassen"/>
    <s v="Delvis enig"/>
    <s v="Vi reviderer antimobbestrategien en gang årligt."/>
    <s v="Ja, flere gange"/>
    <m/>
    <m/>
    <m/>
    <m/>
    <m/>
    <s v="Altid"/>
    <s v="Nogle gange"/>
    <s v="Nogle gange"/>
    <s v="Altid"/>
    <s v="I høj grad"/>
    <s v="I høj grad"/>
    <s v="Nej"/>
    <s v="Nej"/>
    <s v="Ja"/>
    <s v="Ja"/>
    <s v="Ja"/>
    <s v="Nej"/>
    <s v="Ja"/>
    <s v="Nej"/>
    <s v="positive og negative fællesskaber"/>
    <s v="Nej"/>
    <s v="Nej"/>
    <s v="Nej"/>
    <s v="Ja"/>
    <s v="Ja"/>
    <s v="Nej"/>
    <s v="Nej"/>
    <s v="Nej"/>
    <s v=""/>
    <s v=""/>
    <s v="Ja"/>
    <s v="Ja"/>
    <s v="Ja"/>
    <s v="Hvert tredje år"/>
    <s v="Ja"/>
    <s v="Ja"/>
    <s v="Ja"/>
    <s v="Ja"/>
    <s v="Ja"/>
    <s v="Ja"/>
    <s v="Ja"/>
    <s v="Ja"/>
    <s v="Ja"/>
    <s v="Nej"/>
    <s v="Nej"/>
    <s v="Ja"/>
    <s v="Nej"/>
    <s v="Nej"/>
    <s v=""/>
    <s v="Ja"/>
    <s v="Nej"/>
    <s v="Ja"/>
    <s v="Ja"/>
    <s v="Ja"/>
    <s v="Ja"/>
    <s v="Ja"/>
    <s v="Nej"/>
    <s v="Ja"/>
    <s v="Ja"/>
    <s v="Ja"/>
    <s v="Ja"/>
    <s v="Nej"/>
    <s v="Nej"/>
    <s v=""/>
    <s v="Ja"/>
    <s v="Nej"/>
    <s v="Nej"/>
    <s v=""/>
    <s v="Slet ikke"/>
    <s v="I høj grad"/>
    <s v="I nogen grad"/>
    <s v=""/>
    <s v="Delvis enig"/>
    <s v="Handlingsplanen er under udarbejdelse. Vi gennemførte kortlægningen slut 2022."/>
    <s v="Ja"/>
    <s v="Ved ikke"/>
    <s v="Nej"/>
    <s v="Opgaven, som undervisningsmiljørepræsentanterne varetager, er placeret ved elevrådene"/>
    <s v=""/>
    <s v=""/>
    <s v=""/>
    <s v="281075"/>
    <s v="AARHUS TECH"/>
    <s v="Hovedskole (institution med enheder)"/>
    <s v="Erhvervsskoler m.v."/>
    <s v="Selvejende, statslige"/>
    <s v="Aarhus Kommune"/>
    <s v="Region Midtjylland"/>
    <s v="Annette Lauridsen"/>
    <s v="mail@aarhustech.dk"/>
    <n v="0"/>
    <n v="0"/>
    <n v="0"/>
    <n v="1"/>
    <n v="0"/>
  </r>
  <r>
    <x v="0"/>
    <x v="0"/>
    <x v="2"/>
    <x v="1"/>
    <x v="0"/>
    <s v="I høj grad"/>
    <s v="I nogen grad"/>
    <s v="I mindre grad"/>
    <s v="Ja"/>
    <s v="Nej"/>
    <s v="Ja"/>
    <s v="Ja"/>
    <s v="Nej"/>
    <s v="Nej"/>
    <s v="Ja"/>
    <s v="Nej"/>
    <s v="Ja"/>
    <s v="Ja"/>
    <s v="Ja"/>
    <s v="Nej"/>
    <s v="Ja"/>
    <s v="Ja"/>
    <s v="Nej"/>
    <s v=""/>
    <s v="Mobning opstår på grund af usikre gruppedynamikker i klassen"/>
    <s v="Helt enig"/>
    <s v=""/>
    <s v="Nej, aldrig"/>
    <m/>
    <m/>
    <m/>
    <m/>
    <m/>
    <s v=""/>
    <s v=""/>
    <s v=""/>
    <s v=""/>
    <s v="I høj grad"/>
    <s v="I høj grad"/>
    <s v="Nej"/>
    <s v="Nej"/>
    <s v="Ja"/>
    <s v="Nej"/>
    <s v="Nej"/>
    <s v="Nej"/>
    <s v="Nej"/>
    <s v="Nej"/>
    <s v=""/>
    <s v="Nej"/>
    <s v="Nej"/>
    <s v="Ja"/>
    <s v="Nej"/>
    <s v="Nej"/>
    <s v="Nej"/>
    <s v="Nej"/>
    <s v="Nej"/>
    <s v=""/>
    <s v=""/>
    <s v="Ja"/>
    <s v="Ja"/>
    <s v="Ja"/>
    <s v="Hvert tredje år"/>
    <s v="Ja"/>
    <s v="Ja"/>
    <s v="Ja"/>
    <s v="Ja"/>
    <s v="Ja"/>
    <s v="Ja"/>
    <s v="Nej"/>
    <s v="Ja"/>
    <s v="Nej"/>
    <s v="Nej"/>
    <s v="Nej"/>
    <s v="Ja"/>
    <s v="Ja"/>
    <s v="Nej"/>
    <s v="Underviser ikke i fysik, kemi o. lign. fag"/>
    <s v="Nej"/>
    <s v="Nej"/>
    <s v="Nej"/>
    <s v="Nej"/>
    <s v="Nej"/>
    <s v="Nej"/>
    <s v="Nej"/>
    <s v="Nej"/>
    <s v="Nej"/>
    <s v="Nej"/>
    <s v="Nej"/>
    <s v="Nej"/>
    <s v="Ja"/>
    <s v="Nej"/>
    <s v="Alle ovenstående er med i den årlige ETU"/>
    <s v="Ja"/>
    <s v="Ja"/>
    <s v="Ja"/>
    <s v="Ja"/>
    <s v="I nogen grad"/>
    <s v="I høj grad"/>
    <s v="I høj grad"/>
    <s v=""/>
    <s v="Delvis enig"/>
    <s v="Stort overlap med den årlige ETU"/>
    <s v="Ja"/>
    <s v="Ja"/>
    <s v="Ja"/>
    <s v=""/>
    <s v=""/>
    <s v="Altid"/>
    <s v=""/>
    <s v="573401"/>
    <s v="Varde Handelsskole og Handelsgymnasium"/>
    <s v="Institution uden enheder"/>
    <s v="Erhvervsskoler m.v."/>
    <s v="Selvejende, statslige"/>
    <s v="Varde Kommune"/>
    <s v="Region Syddanmark"/>
    <s v="Bettina Mogensen"/>
    <s v="vardehs@vardehs.dk"/>
    <n v="0"/>
    <n v="0"/>
    <n v="0"/>
    <n v="1"/>
    <n v="0"/>
  </r>
  <r>
    <x v="0"/>
    <x v="0"/>
    <x v="1"/>
    <x v="1"/>
    <x v="0"/>
    <s v="I nogen grad"/>
    <s v="I nogen grad"/>
    <s v="Ved ikke"/>
    <s v="Nej"/>
    <s v="Nej"/>
    <s v="Nej"/>
    <s v="Nej"/>
    <s v="Nej"/>
    <s v="Nej"/>
    <s v="Ja"/>
    <s v="Nej"/>
    <s v="Ved ikke"/>
    <s v="Ja"/>
    <s v="Nej"/>
    <s v="Nej"/>
    <s v="Nej"/>
    <s v="Nej"/>
    <s v="Nej"/>
    <s v=""/>
    <s v="Ved ikke"/>
    <s v="Hverken enig eller uenig"/>
    <s v=""/>
    <s v="Ved ikke"/>
    <m/>
    <m/>
    <m/>
    <m/>
    <m/>
    <s v=""/>
    <s v=""/>
    <s v=""/>
    <s v=""/>
    <s v="I høj grad"/>
    <s v="I høj grad"/>
    <s v="Nej"/>
    <s v="Nej"/>
    <s v="Nej"/>
    <s v="Nej"/>
    <s v="Nej"/>
    <s v="Nej"/>
    <s v="Nej"/>
    <s v="Ja"/>
    <s v=""/>
    <s v="Nej"/>
    <s v="Nej"/>
    <s v="Nej"/>
    <s v="Nej"/>
    <s v="Nej"/>
    <s v="Nej"/>
    <s v="Nej"/>
    <s v="Ja"/>
    <s v=""/>
    <s v=""/>
    <s v="Ja"/>
    <s v="Ja"/>
    <s v="Ved ikke"/>
    <s v="Hvert år"/>
    <s v="Ja"/>
    <s v="Ja"/>
    <s v="Ja"/>
    <s v="Ja"/>
    <s v="Ja"/>
    <s v="Ja"/>
    <s v="Nej"/>
    <s v="Nej"/>
    <s v="Nej"/>
    <s v="Nej"/>
    <s v="Nej"/>
    <s v="Nej"/>
    <s v="Nej"/>
    <s v="Nej"/>
    <s v=""/>
    <s v="Ja"/>
    <s v="Ja"/>
    <s v="Ja"/>
    <s v="Nej"/>
    <s v="Nej"/>
    <s v="Ja"/>
    <s v="Ja"/>
    <s v="Nej"/>
    <s v="Ja"/>
    <s v="Nej"/>
    <s v="Nej"/>
    <s v="Nej"/>
    <s v="Nej"/>
    <s v="Nej"/>
    <s v=""/>
    <s v="Ja"/>
    <s v="Ja"/>
    <s v="Ja"/>
    <s v="Ved ikke"/>
    <s v="I nogen grad"/>
    <s v="I høj grad"/>
    <s v="I høj grad"/>
    <s v=""/>
    <s v="Hverken enig eller uenig"/>
    <s v=""/>
    <s v="Ja"/>
    <s v="Ja"/>
    <s v="Ved ikke"/>
    <s v=""/>
    <s v=""/>
    <s v=""/>
    <s v=""/>
    <s v="101624"/>
    <s v="Gefion Gymnasium"/>
    <s v="Institution uden enheder"/>
    <s v="Gymnasier og HF-kurser"/>
    <s v="Selvejende, statslige"/>
    <s v="Københavns Kommune"/>
    <s v="Region Hovedstaden"/>
    <s v="Birgitte Vedersø"/>
    <s v="info@gefion-gym.dk"/>
    <n v="0"/>
    <n v="0"/>
    <n v="0"/>
    <n v="1"/>
    <n v="0"/>
  </r>
  <r>
    <x v="0"/>
    <x v="0"/>
    <x v="7"/>
    <x v="3"/>
    <x v="0"/>
    <s v="I mindre grad"/>
    <s v="I mindre grad"/>
    <s v="I mindre grad"/>
    <s v="Ja"/>
    <s v="Ja"/>
    <s v="Nej"/>
    <s v="Ja"/>
    <s v="Nej"/>
    <s v="Ja"/>
    <s v="Ja"/>
    <s v="Nej"/>
    <s v="Nej"/>
    <s v="Ja"/>
    <s v="Ja"/>
    <s v="Ja"/>
    <s v="Ja"/>
    <s v="Ja"/>
    <s v="Nej"/>
    <s v=""/>
    <s v="Mobning opstår i høj grad på grund af usikre gruppedynamikker, men elevernes personlighed og familieforhold spiller også en rolle"/>
    <s v="Helt enig"/>
    <s v=""/>
    <s v="Ja, én gang"/>
    <s v="Ja"/>
    <s v="Ja"/>
    <s v="Ja"/>
    <s v="Ja"/>
    <s v="Nej"/>
    <s v=""/>
    <s v=""/>
    <s v=""/>
    <s v=""/>
    <s v="I nogen grad"/>
    <s v="I nogen grad"/>
    <s v="Nej"/>
    <s v="Nej"/>
    <s v="Ja"/>
    <s v="Nej"/>
    <s v="Nej"/>
    <s v="Nej"/>
    <s v="Nej"/>
    <s v="Nej"/>
    <s v=""/>
    <s v="Nej"/>
    <s v="Nej"/>
    <s v="Nej"/>
    <s v="Nej"/>
    <s v="Ja"/>
    <s v="Nej"/>
    <s v="Nej"/>
    <s v="Nej"/>
    <s v=""/>
    <s v=""/>
    <s v="Ja"/>
    <s v="Ja"/>
    <s v="Ja"/>
    <s v="Hvert tredje år"/>
    <s v="Ja"/>
    <s v="Ja"/>
    <s v="Ja"/>
    <s v="Ja"/>
    <s v="Ja"/>
    <s v="Ja"/>
    <s v="Ja"/>
    <s v="Ja"/>
    <s v="Ja"/>
    <s v="Ja"/>
    <s v="Ja"/>
    <s v="Nej"/>
    <s v="Nej"/>
    <s v="Nej"/>
    <s v=""/>
    <s v="Ja"/>
    <s v="Ja"/>
    <s v="Ja"/>
    <s v="Ja"/>
    <s v="Ja"/>
    <s v="Ja"/>
    <s v="Ja"/>
    <s v="Ja"/>
    <s v="Ja"/>
    <s v="Ja"/>
    <s v="Ja"/>
    <s v="Ja"/>
    <s v="Nej"/>
    <s v="Nej"/>
    <s v=""/>
    <s v="Ja"/>
    <s v="Ja"/>
    <s v="Ja"/>
    <s v="Ja"/>
    <s v="I mindre grad"/>
    <s v="I høj grad"/>
    <s v="I nogen grad"/>
    <s v=""/>
    <s v="Delvis enig"/>
    <s v=""/>
    <s v="Ja"/>
    <s v="Ja"/>
    <s v="Nej"/>
    <s v="Opgaven, som undervisningsmiljørepræsentanterne varetager, er placeret ved elevrådene"/>
    <s v=""/>
    <s v=""/>
    <s v=""/>
    <s v="537411"/>
    <s v="Business College Syd"/>
    <s v="Hovedskole (institution med enheder)"/>
    <s v="Erhvervsskoler m.v."/>
    <s v="Selvejende, statslige"/>
    <s v="Sønderborg Kommune"/>
    <s v="Region Syddanmark"/>
    <s v="Bente Esbensen Jensen"/>
    <s v="bcsyd@bcsyd.dk"/>
    <n v="0"/>
    <n v="0"/>
    <n v="0"/>
    <n v="1"/>
    <n v="0"/>
  </r>
  <r>
    <x v="0"/>
    <x v="0"/>
    <x v="1"/>
    <x v="1"/>
    <x v="0"/>
    <s v="I nogen grad"/>
    <s v="Ved ikke"/>
    <s v="Slet ikke"/>
    <s v="Ja"/>
    <s v="Ja"/>
    <s v="Ja"/>
    <s v="Ja"/>
    <s v="Ja"/>
    <s v="Ja"/>
    <s v="Ja"/>
    <s v="Nej"/>
    <s v="Ja"/>
    <s v="Ja"/>
    <s v="Ja"/>
    <s v="Ja"/>
    <s v="Ja"/>
    <s v="Ja"/>
    <s v="Nej"/>
    <s v=""/>
    <s v="Mobning opstår på grund af usikre gruppedynamikker i klassen"/>
    <s v="Helt enig"/>
    <s v=""/>
    <s v="Ja, flere gange"/>
    <m/>
    <m/>
    <m/>
    <m/>
    <m/>
    <s v="Altid"/>
    <s v="Altid"/>
    <s v="Altid"/>
    <s v="Altid"/>
    <s v="I høj grad"/>
    <s v="I høj grad"/>
    <s v="Nej"/>
    <s v="Nej"/>
    <s v="Ja"/>
    <s v="Nej"/>
    <s v="Nej"/>
    <s v="Nej"/>
    <s v="Nej"/>
    <s v="Nej"/>
    <s v=""/>
    <s v="Nej"/>
    <s v="Nej"/>
    <s v="Nej"/>
    <s v="Nej"/>
    <s v="Nej"/>
    <s v="Nej"/>
    <s v="Nej"/>
    <s v="Ja"/>
    <s v=""/>
    <s v=""/>
    <s v="Ja"/>
    <s v="Ja"/>
    <s v="Ja"/>
    <s v="Hvert tredje år"/>
    <s v="Ja"/>
    <s v="Ja"/>
    <s v="Ja"/>
    <s v="Ja"/>
    <s v="Ja"/>
    <s v="Ja"/>
    <s v="Ja"/>
    <s v="Ja"/>
    <s v="Ja"/>
    <s v="Ja"/>
    <s v="Ja"/>
    <s v="Ja"/>
    <s v="Nej"/>
    <s v="Nej"/>
    <s v=""/>
    <s v="Ja"/>
    <s v="Ja"/>
    <s v="Ja"/>
    <s v="Ja"/>
    <s v="Ja"/>
    <s v="Ja"/>
    <s v="Ja"/>
    <s v="Nej"/>
    <s v="Ja"/>
    <s v="Ja"/>
    <s v="Ja"/>
    <s v="Ja"/>
    <s v="Nej"/>
    <s v="Nej"/>
    <s v=""/>
    <s v="Ja"/>
    <s v="Ja"/>
    <s v="Nej"/>
    <s v=""/>
    <s v="I nogen grad"/>
    <s v="I høj grad"/>
    <s v="I nogen grad"/>
    <s v=""/>
    <s v="Helt enig"/>
    <s v=""/>
    <s v="Ja"/>
    <s v="Ja"/>
    <s v="Nej"/>
    <s v="Opgaven, som undervisningsmiljørepræsentanterne varetager, er placeret ved elevrådene"/>
    <s v=""/>
    <s v=""/>
    <s v=""/>
    <s v="445007"/>
    <s v="Middelfart Gymnasium &amp; HF"/>
    <s v="Institution uden enheder"/>
    <s v="Gymnasier og HF-kurser"/>
    <s v="Selvejende, statslige"/>
    <s v="Middelfart Kommune"/>
    <s v="Region Syddanmark"/>
    <s v="Betina Axelsen"/>
    <s v="mail@middelfart-gym.dk"/>
    <n v="0"/>
    <n v="0"/>
    <n v="0"/>
    <n v="1"/>
    <n v="0"/>
  </r>
  <r>
    <x v="0"/>
    <x v="0"/>
    <x v="3"/>
    <x v="1"/>
    <x v="0"/>
    <s v="I høj grad"/>
    <s v="I nogen grad"/>
    <s v="Slet ikke"/>
    <s v="Ja"/>
    <s v="Nej"/>
    <s v="Ja"/>
    <s v="Ja"/>
    <s v="Nej"/>
    <s v="Ja"/>
    <s v="Ja"/>
    <s v="Nej"/>
    <s v="Ja"/>
    <s v="Ja"/>
    <s v="Ja"/>
    <s v="Nej"/>
    <s v="Nej"/>
    <s v="Ja"/>
    <s v="Nej"/>
    <s v=""/>
    <s v="Mobning opstår på grund af usikre gruppedynamikker i klassen"/>
    <s v="Helt enig"/>
    <s v="Vi har en meget opmærksomhed på tendenser til mobning på vores skole og griber ind, så snart vi ser tegn herpå._x000a__x000a_Vi oplever, at vi har et velfungerende beredskab på dette område."/>
    <s v="Ja, flere gange"/>
    <m/>
    <m/>
    <m/>
    <m/>
    <m/>
    <s v="Altid"/>
    <s v="Nogle gange"/>
    <s v="Altid"/>
    <s v="Altid"/>
    <s v="I høj grad"/>
    <s v="I høj grad"/>
    <s v="Nej"/>
    <s v="Ja"/>
    <s v="Ja"/>
    <s v="Ja"/>
    <s v="Ja"/>
    <s v="Ja"/>
    <s v="Nej"/>
    <s v="Nej"/>
    <s v=""/>
    <s v="Nej"/>
    <s v="Ja"/>
    <s v="Ja"/>
    <s v="Ja"/>
    <s v="Ja"/>
    <s v="Ja"/>
    <s v="Nej"/>
    <s v="Nej"/>
    <s v=""/>
    <s v=""/>
    <s v="Ved ikke"/>
    <s v=""/>
    <s v=""/>
    <s v=""/>
    <m/>
    <m/>
    <m/>
    <m/>
    <m/>
    <m/>
    <m/>
    <m/>
    <m/>
    <m/>
    <m/>
    <m/>
    <m/>
    <m/>
    <s v=""/>
    <m/>
    <m/>
    <m/>
    <m/>
    <m/>
    <m/>
    <m/>
    <m/>
    <m/>
    <m/>
    <m/>
    <m/>
    <m/>
    <m/>
    <s v=""/>
    <s v=""/>
    <s v=""/>
    <s v=""/>
    <s v=""/>
    <s v=""/>
    <s v=""/>
    <s v=""/>
    <s v=""/>
    <s v="Hverken enig eller uenig"/>
    <s v="Vi har den årlige elevtrivselsundersøgelse, hvor vi gennemfører en grundig opfølgning sammen med eleverne - både på klasseniveau, hvor der afsættes et modul pr. klasse,  og sammen med skolens elevråd, hvor vi afsætter en dag til behandlingen af ETU'en.  ETU'en og opfølgningen på den giver os således hvert år en ret detaljeret feedback om elevernes oplevelse af undervisningsmiljøet."/>
    <s v="Ja"/>
    <s v="Ja"/>
    <s v="Nej"/>
    <s v="Opgaven, som undervisningsmiljørepræsentanterne varetager, er placeret ved elevrådene"/>
    <s v=""/>
    <s v=""/>
    <s v="Elevrådet er blevet orienteret om muligheden for at vælge en undervisningsmiljørepræsentant._x000a__x000a_Eleverne i elevrådet synes ikke, at de har ressourcer eller overskud til at varetage den opgave specifikt, men elevrådet vil gerne være elevernes talefør, hvad angår spørgsmål om undervisningsmiljø."/>
    <s v="811009"/>
    <s v="Fjerritslev Gymnasium"/>
    <s v="Institution uden enheder"/>
    <s v="Gymnasier og HF-kurser"/>
    <s v="Selvejende, statslige"/>
    <s v="Jammerbugt Kommune"/>
    <s v="Region Nordjylland"/>
    <s v="Bjarne Edelskov Nielsen"/>
    <s v="fg@fjerritslev-gym.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269008"/>
    <s v="Solrød Gymnasium"/>
    <s v="Institution uden enheder"/>
    <s v="Gymnasier og HF-kurser"/>
    <s v="Selvejende, statslige"/>
    <s v="Solrød Kommune"/>
    <s v="Region Sjælland"/>
    <s v="Bjarne Thams"/>
    <s v="post@solgym.dk"/>
    <n v="0"/>
    <n v="1"/>
    <n v="0"/>
    <n v="0"/>
    <n v="0"/>
  </r>
  <r>
    <x v="0"/>
    <x v="0"/>
    <x v="0"/>
    <x v="2"/>
    <x v="0"/>
    <s v="I nogen grad"/>
    <s v="I mindre grad"/>
    <s v="Slet ikke"/>
    <s v="Ja"/>
    <s v="Nej"/>
    <s v="Nej"/>
    <s v="Ja"/>
    <s v="Nej"/>
    <s v="Nej"/>
    <s v="Ja"/>
    <s v="Nej"/>
    <s v="Nej"/>
    <s v="Nej"/>
    <s v="Nej"/>
    <s v="Nej"/>
    <s v="Ja"/>
    <s v="Ja"/>
    <s v="Nej"/>
    <s v=""/>
    <s v="Dynamikken i klassen og elevernes personlighed har en lige stor betydning for, hvorvidt der er mobning i en klasse"/>
    <s v="Delvis enig"/>
    <s v="Det allervigtigste er i forbindelse med forebyggelse af mobning er at vi voksne er tydelige og tilstede - og her har kostskolen nogle klare fordele."/>
    <s v="Ja, flere gange"/>
    <m/>
    <m/>
    <m/>
    <m/>
    <m/>
    <s v="Altid"/>
    <s v="Nogle gange"/>
    <s v="Nogle gange"/>
    <s v="Altid"/>
    <s v="I høj grad"/>
    <s v="I høj grad"/>
    <s v="Nej"/>
    <s v="Nej"/>
    <s v="Ja"/>
    <s v="Nej"/>
    <s v="Ja"/>
    <s v="Nej"/>
    <s v="Nej"/>
    <s v="Nej"/>
    <s v=""/>
    <s v="Nej"/>
    <s v="Nej"/>
    <s v="Ja"/>
    <s v="Nej"/>
    <s v="Ja"/>
    <s v="Nej"/>
    <s v="Nej"/>
    <s v="Nej"/>
    <s v=""/>
    <s v=""/>
    <s v="Ja"/>
    <s v="Ja"/>
    <s v="Nej"/>
    <s v="Hvert år"/>
    <s v="Ja"/>
    <s v="Ja"/>
    <s v="Ja"/>
    <s v="Ja"/>
    <s v="Nej"/>
    <s v="Ja"/>
    <s v="Nej"/>
    <s v="Ja"/>
    <s v="Ja"/>
    <s v="Nej"/>
    <s v="Nej"/>
    <s v="Nej"/>
    <s v="Nej"/>
    <s v="Nej"/>
    <s v=""/>
    <s v="Ja"/>
    <s v="Nej"/>
    <s v="Nej"/>
    <s v="Ja"/>
    <s v="Nej"/>
    <s v="Ja"/>
    <s v="Ja"/>
    <s v="Nej"/>
    <s v="Nej"/>
    <s v="Nej"/>
    <s v="Nej"/>
    <s v="Nej"/>
    <s v="Nej"/>
    <s v="Nej"/>
    <s v=""/>
    <s v="Ja"/>
    <s v="Ja"/>
    <s v="Ja"/>
    <s v="Nej"/>
    <s v="I mindre grad"/>
    <s v="I høj grad"/>
    <s v="I mindre grad"/>
    <s v=""/>
    <s v="Delvis enig"/>
    <s v="I vores kostskolearbejde er vi i det daglige tæt på eleverne og vi oplever, at vi løser problemer når de opstår."/>
    <s v="Ja"/>
    <s v="Ja"/>
    <s v="Nej"/>
    <s v="Andet, skriv gerne her"/>
    <s v="Elevrådet varetager denne opgave"/>
    <s v=""/>
    <s v=""/>
    <s v="513301"/>
    <s v="Gråsten Landbrugsskole"/>
    <s v="Institution uden enheder"/>
    <s v="Erhvervsskoler m.v."/>
    <s v="Selvejende, statslige"/>
    <s v="Sønderborg Kommune"/>
    <s v="Region Syddanmark"/>
    <s v="Bjarne Ebbesen"/>
    <s v="gl@gl.dk"/>
    <n v="0"/>
    <n v="0"/>
    <n v="0"/>
    <n v="1"/>
    <n v="0"/>
  </r>
  <r>
    <x v="0"/>
    <x v="0"/>
    <x v="3"/>
    <x v="1"/>
    <x v="0"/>
    <s v="I høj grad"/>
    <s v="I mindre grad"/>
    <s v="I mindre grad"/>
    <s v="Ja"/>
    <s v="Ja"/>
    <s v="Nej"/>
    <s v="Ja"/>
    <s v="Nej"/>
    <s v="Ja"/>
    <s v="Ja"/>
    <s v="Nej"/>
    <s v="Ved ikke"/>
    <s v="Ja"/>
    <s v="Nej"/>
    <s v="Ja"/>
    <s v="Nej"/>
    <s v="Nej"/>
    <s v="Nej"/>
    <s v=""/>
    <s v="Mobning opstår på grund af usikre gruppedynamikker i klassen"/>
    <s v="Helt enig"/>
    <s v=""/>
    <s v="Nej, aldrig"/>
    <m/>
    <m/>
    <m/>
    <m/>
    <m/>
    <s v=""/>
    <s v=""/>
    <s v=""/>
    <s v=""/>
    <s v="I nogen grad"/>
    <s v="I nogen grad"/>
    <s v="Nej"/>
    <s v="Nej"/>
    <s v="Ja"/>
    <s v="Ja"/>
    <s v="Ja"/>
    <s v="Ja"/>
    <s v="Nej"/>
    <s v="Nej"/>
    <s v=""/>
    <s v="Nej"/>
    <s v="Ja"/>
    <s v="Ja"/>
    <s v="Nej"/>
    <s v="Ja"/>
    <s v="Ja"/>
    <s v="Nej"/>
    <s v="Nej"/>
    <s v=""/>
    <s v=""/>
    <s v="Ja"/>
    <s v="Nej"/>
    <s v="Ved ikke"/>
    <s v="Hvert tredje år"/>
    <s v="Ja"/>
    <s v="Ja"/>
    <s v="Ja"/>
    <s v="Ja"/>
    <s v="Ja"/>
    <s v="Ja"/>
    <s v="Ja"/>
    <s v="Nej"/>
    <s v="Ja"/>
    <s v="Nej"/>
    <s v="Ja"/>
    <s v="Nej"/>
    <s v="Nej"/>
    <s v="Nej"/>
    <s v=""/>
    <s v="Nej"/>
    <s v="Ja"/>
    <s v="Nej"/>
    <s v="Ja"/>
    <s v="Nej"/>
    <s v="Ja"/>
    <s v="Ja"/>
    <s v="Ja"/>
    <s v="Ja"/>
    <s v="Ja"/>
    <s v="Nej"/>
    <s v="Nej"/>
    <s v="Nej"/>
    <s v="Nej"/>
    <s v=""/>
    <s v="Ved ikke"/>
    <s v="Nej"/>
    <s v="Ved ikke"/>
    <s v=""/>
    <s v="I nogen grad"/>
    <s v="I nogen grad"/>
    <s v="I mindre grad"/>
    <s v=""/>
    <s v="Delvis enig"/>
    <s v=""/>
    <s v="Nej"/>
    <s v=""/>
    <s v="Nej"/>
    <s v="Eleverne er ikke blevet oplyst om muligheden for at vælge undervisningsmiljørepræsentanter"/>
    <s v=""/>
    <s v=""/>
    <s v=""/>
    <s v="157029"/>
    <s v="Gammel Hellerup Gymnasium"/>
    <s v="Institution uden enheder"/>
    <s v="Gymnasier og HF-kurser"/>
    <s v="Selvejende, statslige"/>
    <s v="Gentofte Kommune"/>
    <s v="Region Hovedstaden"/>
    <s v="Bjarne Edelskov Nielsen"/>
    <s v="adm@ghg.dk"/>
    <n v="0"/>
    <n v="0"/>
    <n v="0"/>
    <n v="1"/>
    <n v="0"/>
  </r>
  <r>
    <x v="0"/>
    <x v="0"/>
    <x v="0"/>
    <x v="2"/>
    <x v="0"/>
    <s v="I nogen grad"/>
    <s v="I mindre grad"/>
    <s v="Slet ikke"/>
    <s v="Ja"/>
    <s v="Ja"/>
    <s v="Ja"/>
    <s v="Ja"/>
    <s v="Ja"/>
    <s v="Ja"/>
    <s v="Ja"/>
    <s v="Nej"/>
    <s v="Ja"/>
    <s v="Ja"/>
    <s v="Ja"/>
    <s v="Nej"/>
    <s v="Ja"/>
    <s v="Ja"/>
    <s v="Nej"/>
    <s v=""/>
    <s v="Mobning opstår på grund af usikre gruppedynamikker i klassen"/>
    <s v="Helt enig"/>
    <s v=""/>
    <s v="Ja, én gang"/>
    <s v="Ja"/>
    <s v="Nej"/>
    <s v="Nej"/>
    <s v="Nej"/>
    <s v="Nej"/>
    <s v=""/>
    <s v=""/>
    <s v=""/>
    <s v=""/>
    <s v="I høj grad"/>
    <s v="I høj grad"/>
    <s v="Nej"/>
    <s v="Nej"/>
    <s v="Nej"/>
    <s v="Ja"/>
    <s v="Ja"/>
    <s v="Nej"/>
    <s v="Nej"/>
    <s v="Nej"/>
    <s v=""/>
    <s v="Nej"/>
    <s v="Nej"/>
    <s v="Nej"/>
    <s v="Ja"/>
    <s v="Nej"/>
    <s v="Nej"/>
    <s v="Nej"/>
    <s v="Nej"/>
    <s v=""/>
    <s v="Tænker, at man uanset hvor godt et beredskab man har på skolen, vil man altid have behov for mere viden. alle hændelser er forskellige og skal håndteres forskelligt."/>
    <s v="Ja"/>
    <s v="Ja"/>
    <s v="Ja"/>
    <s v="Når der sker ændringer af betydning for undervisningsmiljøet"/>
    <s v="Nej"/>
    <s v="Nej"/>
    <s v="Nej"/>
    <s v="Nej"/>
    <s v="Nej"/>
    <s v="Nej"/>
    <s v="Ja"/>
    <s v="Ja"/>
    <s v="Ja"/>
    <s v="Nej"/>
    <s v="Nej"/>
    <s v="Ja"/>
    <s v="Ja"/>
    <s v="Nej"/>
    <s v="vi kortlægger det fysiske, psykiske og æstetiske undervisningsmiljø"/>
    <s v="Nej"/>
    <s v="Nej"/>
    <s v="Nej"/>
    <s v="Ja"/>
    <s v="Nej"/>
    <s v="Ja"/>
    <s v="Ja"/>
    <s v="Ja"/>
    <s v="Ja"/>
    <s v="Ja"/>
    <s v="Nej"/>
    <s v="Nej"/>
    <s v="Ja"/>
    <s v="Nej"/>
    <s v="forsøger, at få ETU og undervisningsmiljøvurdering til at spille sammen"/>
    <s v="Ved ikke"/>
    <s v="Ja"/>
    <s v="Ja"/>
    <s v="Ja"/>
    <s v="I mindre grad"/>
    <s v="I mindre grad"/>
    <s v="I nogen grad"/>
    <s v=""/>
    <s v="Delvis enig"/>
    <s v="Vil gerne at de forskellige obligatoriske undersøgelser arbejder bedre sammen, således at vi på skolen får en kortlægning som sikre at vi kan handle og iværksætte nye initiativer. Eleverne skal i løbet af kort tid forholder sig til mange forskellige undersøgelser."/>
    <s v="Ja"/>
    <s v="Ja"/>
    <s v="Nej"/>
    <s v="Opgaven, som undervisningsmiljørepræsentanterne varetager, er placeret ved elevrådene"/>
    <s v=""/>
    <s v=""/>
    <s v="Vi inddrager eleverne direkte, f.eks. ved indretning af elevmiljøer ude og inden, deltagelse i forskellige udvalg, som f.eks. affaldssortering, strategiseminar mv."/>
    <s v="707403"/>
    <s v="Viden Djurs"/>
    <s v="Hovedskole (institution med enheder)"/>
    <s v="Erhvervsskoler m.v."/>
    <s v="Selvejende, statslige"/>
    <s v="Norddjurs Kommune"/>
    <s v="Region Midtjylland"/>
    <s v="Bo Nørregaard Jensen"/>
    <s v="info@videndjurs.dk"/>
    <n v="0"/>
    <n v="0"/>
    <n v="0"/>
    <n v="1"/>
    <n v="0"/>
  </r>
  <r>
    <x v="0"/>
    <x v="0"/>
    <x v="2"/>
    <x v="2"/>
    <x v="0"/>
    <s v="I nogen grad"/>
    <s v="Slet ikke"/>
    <s v="Slet ikke"/>
    <s v="Ja"/>
    <s v="Ja"/>
    <s v="Ja"/>
    <s v="Ja"/>
    <s v="Ja"/>
    <s v="Ja"/>
    <s v="Ja"/>
    <s v="Nej"/>
    <s v="Ja"/>
    <s v="Ja"/>
    <s v="Ja"/>
    <s v="Ja"/>
    <s v="Ja"/>
    <s v="Ja"/>
    <s v="Nej"/>
    <s v=""/>
    <s v="Mobning opstår på grund af usikre gruppedynamikker i klassen"/>
    <s v="Hverken enig eller uenig"/>
    <s v=""/>
    <s v="Ja, flere gange"/>
    <m/>
    <m/>
    <m/>
    <m/>
    <m/>
    <s v="Altid"/>
    <s v="Altid"/>
    <s v="Nogle gange"/>
    <s v="Altid"/>
    <s v="I nogen grad"/>
    <s v="I nogen grad"/>
    <s v="Nej"/>
    <s v="Nej"/>
    <s v="Nej"/>
    <s v="Nej"/>
    <s v="Ja"/>
    <s v="Nej"/>
    <s v="Nej"/>
    <s v="Nej"/>
    <s v=""/>
    <s v="Nej"/>
    <s v="Nej"/>
    <s v="Nej"/>
    <s v="Nej"/>
    <s v="Ja"/>
    <s v="Nej"/>
    <s v="Nej"/>
    <s v="Nej"/>
    <s v=""/>
    <s v=""/>
    <s v="Ja"/>
    <s v="Ja"/>
    <s v="Ved ikke"/>
    <s v="Hvert tredje år"/>
    <s v="Ja"/>
    <s v="Ja"/>
    <s v="Ja"/>
    <s v="Ja"/>
    <s v="Ja"/>
    <s v="Ja"/>
    <s v="Ja"/>
    <s v="Ja"/>
    <s v="Ja"/>
    <s v="Ja"/>
    <s v="Ja"/>
    <s v="Ja"/>
    <s v="Nej"/>
    <s v="Nej"/>
    <s v=""/>
    <s v="Ja"/>
    <s v="Ja"/>
    <s v="Ja"/>
    <s v="Ja"/>
    <s v="Ja"/>
    <s v="Ja"/>
    <s v="Ja"/>
    <s v="Ja"/>
    <s v="Ja"/>
    <s v="Ja"/>
    <s v="Ja"/>
    <s v="Ja"/>
    <s v="Nej"/>
    <s v="Nej"/>
    <s v=""/>
    <s v="Ja"/>
    <s v="Ja"/>
    <s v="Ja"/>
    <s v="Nej"/>
    <s v="Slet ikke"/>
    <s v="Slet ikke"/>
    <s v="I nogen grad"/>
    <s v=""/>
    <s v="Delvis enig"/>
    <s v="Vi laver årligt en elevtrivselsundersøgelse, som faktisk langt hen af vejen har de samme fokusområder som undervisningsmiljøvurderingen."/>
    <s v="Nej"/>
    <s v=""/>
    <s v="Nej"/>
    <s v="Andet, skriv gerne her"/>
    <s v="Det vil vi fremover gøre - via elevrådet"/>
    <s v=""/>
    <s v=""/>
    <s v="813402"/>
    <s v="Frederikshavn Handelsskole"/>
    <s v="Institution uden enheder"/>
    <s v="Erhvervsskoler m.v."/>
    <s v="Selvejende, statslige"/>
    <s v="Frederikshavn Kommune"/>
    <s v="Region Nordjylland"/>
    <s v="Brian Andersson"/>
    <s v="adm@fhavnhs.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181403"/>
    <s v="Forsvarskommandoen"/>
    <s v="Hovedskole (institution med enheder)"/>
    <s v="Erhvervsskoler m.v."/>
    <s v="Statslige"/>
    <s v="Københavns Kommune"/>
    <s v="Region Hovedstaden"/>
    <s v="Bjørn Bisserup"/>
    <s v="fko@mil.dk"/>
    <n v="0"/>
    <n v="1"/>
    <n v="0"/>
    <n v="0"/>
    <n v="0"/>
  </r>
  <r>
    <x v="0"/>
    <x v="0"/>
    <x v="2"/>
    <x v="0"/>
    <x v="0"/>
    <s v="I høj grad"/>
    <s v="I mindre grad"/>
    <s v="Slet ikke"/>
    <s v="Ja"/>
    <s v="Ja"/>
    <s v="Nej"/>
    <s v="Ja"/>
    <s v="Ja"/>
    <s v="Ja"/>
    <s v="Ja"/>
    <s v="Nej"/>
    <s v="Nej"/>
    <s v="Ja"/>
    <s v="Ja"/>
    <s v="Nej"/>
    <s v="Nej"/>
    <s v="Nej"/>
    <s v="Nej"/>
    <s v=""/>
    <s v="Mobning opstår på grund af usikre gruppedynamikker i klassen"/>
    <s v="Delvis enig"/>
    <s v=""/>
    <s v="Nej, aldrig"/>
    <m/>
    <m/>
    <m/>
    <m/>
    <m/>
    <s v=""/>
    <s v=""/>
    <s v=""/>
    <s v=""/>
    <s v="I nogen grad"/>
    <s v="I nogen grad"/>
    <s v="Nej"/>
    <s v="Ja"/>
    <s v="Nej"/>
    <s v="Ja"/>
    <s v="Ja"/>
    <s v="Nej"/>
    <s v="Nej"/>
    <s v="Nej"/>
    <s v=""/>
    <s v="Nej"/>
    <s v="Ja"/>
    <s v="Nej"/>
    <s v="Ja"/>
    <s v="Ja"/>
    <s v="Nej"/>
    <s v="Nej"/>
    <s v="Nej"/>
    <s v=""/>
    <s v=""/>
    <s v="Ja"/>
    <s v="Ja"/>
    <s v="Nej"/>
    <s v="Hvert tredje år"/>
    <s v="Ja"/>
    <s v="Ja"/>
    <s v="Ja"/>
    <s v="Ja"/>
    <s v="Nej"/>
    <s v="Ja"/>
    <s v="Ja"/>
    <s v="Nej"/>
    <s v="Nej"/>
    <s v="Nej"/>
    <s v="Nej"/>
    <s v="Ja"/>
    <s v="Nej"/>
    <s v="Nej"/>
    <s v=""/>
    <s v="Ja"/>
    <s v="Ja"/>
    <s v="Ja"/>
    <s v="Ja"/>
    <s v="Ja"/>
    <s v="Ja"/>
    <s v="Ja"/>
    <s v="Ja"/>
    <s v="Ja"/>
    <s v="Ja"/>
    <s v="Ja"/>
    <s v="Nej"/>
    <s v="Nej"/>
    <s v="Nej"/>
    <s v=""/>
    <s v="Ja"/>
    <s v="Ja"/>
    <s v="Ja"/>
    <s v="Ja"/>
    <s v="Slet ikke"/>
    <s v="I mindre grad"/>
    <s v="I nogen grad"/>
    <s v=""/>
    <s v="Hverken enig eller uenig"/>
    <s v=""/>
    <s v="Nej"/>
    <s v=""/>
    <s v="Nej"/>
    <s v="Eleverne er ikke blevet oplyst om muligheden for at vælge undervisningsmiljørepræsentanter"/>
    <s v=""/>
    <s v=""/>
    <s v=""/>
    <s v="280479"/>
    <s v="Lemvig Gymnasium"/>
    <s v="Hovedskole (institution med enheder)"/>
    <s v="Gymnasier og HF-kurser"/>
    <s v="Selvejende, statslige"/>
    <s v="Lemvig Kommune"/>
    <s v="Region Midtjylland"/>
    <s v="Bo Larsen"/>
    <s v="gym@lemvig-gym.dk"/>
    <n v="0"/>
    <n v="0"/>
    <n v="0"/>
    <n v="1"/>
    <n v="0"/>
  </r>
  <r>
    <x v="0"/>
    <x v="0"/>
    <x v="0"/>
    <x v="3"/>
    <x v="0"/>
    <s v="I høj grad"/>
    <s v="I høj grad"/>
    <s v="Slet ikke"/>
    <s v="Ja"/>
    <s v="Ja"/>
    <s v="Ja"/>
    <s v="Ja"/>
    <s v="Ja"/>
    <s v="Ja"/>
    <s v="Ja"/>
    <s v="Nej"/>
    <s v="Ja"/>
    <s v="Ja"/>
    <s v="Ja"/>
    <s v="Ja"/>
    <s v="Ja"/>
    <s v="Ja"/>
    <s v="Nej"/>
    <s v=""/>
    <s v="Mobning opstår på grund af usikre gruppedynamikker i klassen"/>
    <s v="Helt enig"/>
    <s v=""/>
    <s v="Ja, én gang"/>
    <s v="Ja"/>
    <s v="Ja"/>
    <s v="Ja"/>
    <s v="Ja"/>
    <s v="Nej"/>
    <s v=""/>
    <s v=""/>
    <s v=""/>
    <s v=""/>
    <s v="I høj grad"/>
    <s v="I høj grad"/>
    <s v="Nej"/>
    <s v="Nej"/>
    <s v="Nej"/>
    <s v="Ja"/>
    <s v="Ja"/>
    <s v="Nej"/>
    <s v="Nej"/>
    <s v="Nej"/>
    <s v=""/>
    <s v="Nej"/>
    <s v="Nej"/>
    <s v="Nej"/>
    <s v="Ja"/>
    <s v="Ja"/>
    <s v="Nej"/>
    <s v="Nej"/>
    <s v="Nej"/>
    <s v=""/>
    <s v=""/>
    <s v="Ja"/>
    <s v="Ja"/>
    <s v="Ja"/>
    <s v="Hvert tredje år"/>
    <s v="Ja"/>
    <s v="Ja"/>
    <s v="Ja"/>
    <s v="Ja"/>
    <s v="Ja"/>
    <s v="Ja"/>
    <s v="Ja"/>
    <s v="Ja"/>
    <s v="Nej"/>
    <s v="Nej"/>
    <s v="Nej"/>
    <s v="Ja"/>
    <s v="Nej"/>
    <s v="Nej"/>
    <s v=""/>
    <s v="Ja"/>
    <s v="Ja"/>
    <s v="Ja"/>
    <s v="Ja"/>
    <s v="Nej"/>
    <s v="Nej"/>
    <s v="Nej"/>
    <s v="Nej"/>
    <s v="Nej"/>
    <s v="Nej"/>
    <s v="Nej"/>
    <s v="Ja"/>
    <s v="Nej"/>
    <s v="Nej"/>
    <s v=""/>
    <s v="Ja"/>
    <s v="Ja"/>
    <s v="Ja"/>
    <s v="Ja"/>
    <s v="I høj grad"/>
    <s v="I høj grad"/>
    <s v="I høj grad"/>
    <s v=""/>
    <s v="Helt enig"/>
    <s v=""/>
    <s v="Ja"/>
    <s v="Ja"/>
    <s v="Ja"/>
    <s v=""/>
    <s v=""/>
    <s v="Altid"/>
    <s v=""/>
    <s v="235005"/>
    <s v="Egedal Gymnasium &amp; HF"/>
    <s v="Institution uden enheder"/>
    <s v="Gymnasier og HF-kurser"/>
    <s v="Selvejende, statslige"/>
    <s v="Egedal Kommune"/>
    <s v="Region Hovedstaden"/>
    <s v="Camilla Rye Jørgensen"/>
    <s v="post@egegym.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207004"/>
    <s v="Marie Kruses Skole"/>
    <s v="Institution uden enheder"/>
    <s v="Gymnasier og HF-kurser"/>
    <s v="Selvejende, private"/>
    <s v="Furesø Kommune"/>
    <s v="Region Hovedstaden"/>
    <s v="Carsten Gade"/>
    <s v="mks@mks.dk"/>
    <n v="0"/>
    <n v="1"/>
    <n v="0"/>
    <n v="0"/>
    <n v="0"/>
  </r>
  <r>
    <x v="0"/>
    <x v="0"/>
    <x v="4"/>
    <x v="0"/>
    <x v="0"/>
    <s v="I mindre grad"/>
    <s v="I nogen grad"/>
    <s v="Slet ikke"/>
    <s v="Ja"/>
    <s v="Ja"/>
    <s v="Ja"/>
    <s v="Nej"/>
    <s v="Nej"/>
    <s v="Ja"/>
    <s v="Ja"/>
    <s v="Nej"/>
    <s v="Ja"/>
    <s v="Ja"/>
    <s v="Nej"/>
    <s v="Nej"/>
    <s v="Nej"/>
    <s v="Nej"/>
    <s v="Nej"/>
    <s v=""/>
    <s v="Mobning opstår i høj grad på grund af usikre gruppedynamikker, men elevernes personlighed og familieforhold spiller også en rolle"/>
    <s v="Delvis enig"/>
    <s v=""/>
    <s v="Ja, én gang"/>
    <s v="Ja"/>
    <s v="Nej"/>
    <s v="Ja"/>
    <s v="Ja"/>
    <s v="Nej"/>
    <s v=""/>
    <s v=""/>
    <s v=""/>
    <s v=""/>
    <s v="I høj grad"/>
    <s v="I høj grad"/>
    <s v="Nej"/>
    <s v="Ja"/>
    <s v="Nej"/>
    <s v="Nej"/>
    <s v="Nej"/>
    <s v="Nej"/>
    <s v="Nej"/>
    <s v="Nej"/>
    <s v=""/>
    <s v="Nej"/>
    <s v="Ja"/>
    <s v="Nej"/>
    <s v="Nej"/>
    <s v="Nej"/>
    <s v="Nej"/>
    <s v="Nej"/>
    <s v="Nej"/>
    <s v=""/>
    <s v=""/>
    <s v="Ved ikke"/>
    <s v=""/>
    <s v=""/>
    <s v=""/>
    <m/>
    <m/>
    <m/>
    <m/>
    <m/>
    <m/>
    <m/>
    <m/>
    <m/>
    <m/>
    <m/>
    <m/>
    <m/>
    <m/>
    <s v=""/>
    <m/>
    <m/>
    <m/>
    <m/>
    <m/>
    <m/>
    <m/>
    <m/>
    <m/>
    <m/>
    <m/>
    <m/>
    <m/>
    <m/>
    <s v=""/>
    <s v=""/>
    <s v=""/>
    <s v=""/>
    <s v=""/>
    <s v=""/>
    <s v=""/>
    <s v=""/>
    <s v=""/>
    <s v="Hverken enig eller uenig"/>
    <s v=""/>
    <s v="Nej"/>
    <s v=""/>
    <s v="Nej"/>
    <s v="Opgaven, som undervisningsmiljørepræsentanterne varetager, er placeret ved elevrådene"/>
    <s v=""/>
    <s v=""/>
    <s v=""/>
    <s v="461061"/>
    <s v="Tornbjerg Gymnasium"/>
    <s v="Institution uden enheder"/>
    <s v="Gymnasier og HF-kurser"/>
    <s v="Selvejende, statslige"/>
    <s v="Odense Kommune"/>
    <s v="Region Syddanmark"/>
    <s v="Brian Linke"/>
    <s v="kontor@tornbjerg-gym.dk"/>
    <n v="0"/>
    <n v="0"/>
    <n v="0"/>
    <n v="1"/>
    <n v="0"/>
  </r>
  <r>
    <x v="0"/>
    <x v="0"/>
    <x v="2"/>
    <x v="2"/>
    <x v="0"/>
    <s v="I mindre grad"/>
    <s v="Slet ikke"/>
    <s v="Slet ikke"/>
    <s v="Ja"/>
    <s v="Ja"/>
    <s v="Ja"/>
    <s v="Nej"/>
    <s v="Nej"/>
    <s v="Ja"/>
    <s v="Ja"/>
    <s v="Nej"/>
    <s v="Ja"/>
    <s v="Nej"/>
    <s v="Nej"/>
    <s v="Ja"/>
    <s v="Ja"/>
    <s v="Nej"/>
    <s v="Nej"/>
    <s v=""/>
    <s v="Ved ikke"/>
    <s v="Delvis enig"/>
    <s v=""/>
    <s v="Nej, aldrig"/>
    <m/>
    <m/>
    <m/>
    <m/>
    <m/>
    <s v=""/>
    <s v=""/>
    <s v=""/>
    <s v=""/>
    <s v="I nogen grad"/>
    <s v="I høj grad"/>
    <s v="Nej"/>
    <s v="Ja"/>
    <s v="Nej"/>
    <s v="Nej"/>
    <s v="Nej"/>
    <s v="Nej"/>
    <s v="Nej"/>
    <s v="Nej"/>
    <s v=""/>
    <s v="Nej"/>
    <s v="Ja"/>
    <s v="Nej"/>
    <s v="Nej"/>
    <s v="Nej"/>
    <s v="Nej"/>
    <s v="Nej"/>
    <s v="Nej"/>
    <s v=""/>
    <s v=""/>
    <s v="Ja"/>
    <s v="Ja"/>
    <s v="Nej"/>
    <s v="Hvert tredje år"/>
    <s v="Ja"/>
    <s v="Ja"/>
    <s v="Ja"/>
    <s v="Ja"/>
    <s v="Ja"/>
    <s v="Ja"/>
    <s v="Ja"/>
    <s v="Ja"/>
    <s v="Ja"/>
    <s v="Ja"/>
    <s v="Ja"/>
    <s v="Nej"/>
    <s v="Nej"/>
    <s v="Nej"/>
    <s v=""/>
    <s v="Nej"/>
    <s v="Ja"/>
    <s v="Ja"/>
    <s v="Ja"/>
    <s v="Ja"/>
    <s v="Ja"/>
    <s v="Ja"/>
    <s v="Nej"/>
    <s v="Ja"/>
    <s v="Ja"/>
    <s v="Nej"/>
    <s v="Nej"/>
    <s v="Nej"/>
    <s v="Nej"/>
    <s v=""/>
    <s v="Ved ikke"/>
    <s v="Ved ikke"/>
    <s v="Ved ikke"/>
    <s v=""/>
    <s v="I nogen grad"/>
    <s v="I nogen grad"/>
    <s v="I nogen grad"/>
    <s v=""/>
    <s v="Helt enig"/>
    <s v=""/>
    <s v="Nej"/>
    <s v=""/>
    <s v="Nej"/>
    <s v="Opgaven, som undervisningsmiljørepræsentanterne varetager, er placeret ved elevrådene"/>
    <s v=""/>
    <s v=""/>
    <s v=""/>
    <s v="157022"/>
    <s v="Gentofte Gymnasium"/>
    <s v="Institution uden enheder"/>
    <s v="Gymnasier og HF-kurser"/>
    <s v="Selvejende, private"/>
    <s v="Gentofte Kommune"/>
    <s v="Region Hovedstaden"/>
    <s v="Camilla Drost Brøndumbro, konst."/>
    <s v="mail@gengym.dk"/>
    <n v="0"/>
    <n v="0"/>
    <n v="0"/>
    <n v="1"/>
    <n v="0"/>
  </r>
  <r>
    <x v="0"/>
    <x v="0"/>
    <x v="4"/>
    <x v="1"/>
    <x v="2"/>
    <s v="Ved ikke"/>
    <s v="Slet ikke"/>
    <s v="Slet ikke"/>
    <s v="Ja"/>
    <s v="Nej"/>
    <s v="Ja"/>
    <s v="Ja"/>
    <s v="Nej"/>
    <s v="Ja"/>
    <s v="Ja"/>
    <s v="Nej"/>
    <s v="Ja"/>
    <s v="Ja"/>
    <s v="Nej"/>
    <s v="Ja"/>
    <s v="Nej"/>
    <s v="Nej"/>
    <s v="Nej"/>
    <s v=""/>
    <s v="Mobning opstår i høj grad på grund af usikre gruppedynamikker, men elevernes personlighed og familieforhold spiller også en rolle"/>
    <s v="Delvis enig"/>
    <s v=""/>
    <s v="Ja, én gang"/>
    <s v="Ja"/>
    <s v="Ja"/>
    <s v="Nej"/>
    <s v="Nej"/>
    <s v="Nej"/>
    <s v=""/>
    <s v=""/>
    <s v=""/>
    <s v=""/>
    <s v="I nogen grad"/>
    <s v="I nogen grad"/>
    <s v="Nej"/>
    <s v="Nej"/>
    <s v="Nej"/>
    <s v="Ja"/>
    <s v="Ja"/>
    <s v="Ja"/>
    <s v="Nej"/>
    <s v="Nej"/>
    <s v=""/>
    <s v="Nej"/>
    <s v="Nej"/>
    <s v="Ja"/>
    <s v="Ja"/>
    <s v="Ja"/>
    <s v="Nej"/>
    <s v="Nej"/>
    <s v="Nej"/>
    <s v=""/>
    <s v=""/>
    <s v="Ja"/>
    <s v="Ja"/>
    <s v="Nej"/>
    <s v="Hvert tredje år"/>
    <s v="Ja"/>
    <s v="Ja"/>
    <s v="Ja"/>
    <s v="Ja"/>
    <s v="Ja"/>
    <s v="Ja"/>
    <s v="Ja"/>
    <s v="Ja"/>
    <s v="Ja"/>
    <s v="Nej"/>
    <s v="Ja"/>
    <s v="Ja"/>
    <s v="Nej"/>
    <s v="Nej"/>
    <s v=""/>
    <s v="Nej"/>
    <s v="Nej"/>
    <s v="Nej"/>
    <s v="Ja"/>
    <s v="Nej"/>
    <s v="Ja"/>
    <s v="Nej"/>
    <s v="Nej"/>
    <s v="Ja"/>
    <s v="Ja"/>
    <s v="Nej"/>
    <s v="Ja"/>
    <s v="Nej"/>
    <s v="Nej"/>
    <s v=""/>
    <s v="Nej"/>
    <s v="Ja"/>
    <s v="Ja"/>
    <s v="Ja"/>
    <s v="Slet ikke"/>
    <s v="I nogen grad"/>
    <s v="Slet ikke"/>
    <s v=""/>
    <s v="Delvis enig"/>
    <s v=""/>
    <s v="Ja"/>
    <s v="Ved ikke"/>
    <s v="Ja"/>
    <s v=""/>
    <s v=""/>
    <s v="Altid"/>
    <s v=""/>
    <s v="621407"/>
    <s v="AMU SYD"/>
    <s v="Hovedskole (institution med enheder)"/>
    <s v="Erhvervsskoler m.v."/>
    <s v="Selvejende, statslige"/>
    <s v="Kolding Kommune"/>
    <s v="Region Syddanmark"/>
    <s v="Carsten Nørgaard, konst."/>
    <s v="info@amusyd.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159020"/>
    <s v="Bagsværd Kostskole og Gymnasium"/>
    <s v="Institution uden enheder"/>
    <s v="Gymnasier og HF-kurser"/>
    <s v="Selvejende, private"/>
    <s v="Gladsaxe Kommune"/>
    <s v="Region Hovedstaden"/>
    <s v="Charlotte Moltke, konst."/>
    <s v="bk@bagkost.dk"/>
    <n v="0"/>
    <n v="1"/>
    <n v="0"/>
    <n v="0"/>
    <n v="0"/>
  </r>
  <r>
    <x v="0"/>
    <x v="0"/>
    <x v="1"/>
    <x v="0"/>
    <x v="0"/>
    <s v="I nogen grad"/>
    <s v="I høj grad"/>
    <s v="Slet ikke"/>
    <s v="Ja"/>
    <s v="Ja"/>
    <s v="Ja"/>
    <s v="Ja"/>
    <s v="Ja"/>
    <s v="Ja"/>
    <s v="Ja"/>
    <s v="Nej"/>
    <s v="Ved ikke"/>
    <s v="Ja"/>
    <s v="Ja"/>
    <s v="Ja"/>
    <s v="Ja"/>
    <s v="Ja"/>
    <s v="Nej"/>
    <s v=""/>
    <s v="Mobning opstår på grund af usikre gruppedynamikker i klassen"/>
    <s v="Helt enig"/>
    <s v=""/>
    <s v="Nej, aldrig"/>
    <m/>
    <m/>
    <m/>
    <m/>
    <m/>
    <s v=""/>
    <s v=""/>
    <s v=""/>
    <s v=""/>
    <s v="I nogen grad"/>
    <s v="I nogen grad"/>
    <s v="Nej"/>
    <s v="Nej"/>
    <s v="Nej"/>
    <s v="Ja"/>
    <s v="Ja"/>
    <s v="Nej"/>
    <s v="Nej"/>
    <s v="Nej"/>
    <s v=""/>
    <s v="Nej"/>
    <s v="Nej"/>
    <s v="Nej"/>
    <s v="Ja"/>
    <s v="Ja"/>
    <s v="Nej"/>
    <s v="Nej"/>
    <s v="Nej"/>
    <s v=""/>
    <s v=""/>
    <s v="Ja"/>
    <s v="Ja"/>
    <s v="Nej"/>
    <s v="Hvert år"/>
    <s v="Nej"/>
    <s v="Nej"/>
    <s v="Nej"/>
    <s v="Nej"/>
    <s v="Nej"/>
    <s v="Nej"/>
    <s v="Nej"/>
    <s v="Nej"/>
    <s v="Nej"/>
    <s v="Nej"/>
    <s v="Nej"/>
    <s v="Nej"/>
    <s v="Nej"/>
    <s v="Ja"/>
    <s v=""/>
    <s v="Ja"/>
    <s v="Ja"/>
    <s v="Ja"/>
    <s v="Ja"/>
    <s v="Ja"/>
    <s v="Ja"/>
    <s v="Ja"/>
    <s v="Ja"/>
    <s v="Ja"/>
    <s v="Ja"/>
    <s v="Ja"/>
    <s v="Ja"/>
    <s v="Nej"/>
    <s v="Nej"/>
    <s v=""/>
    <s v="Nej"/>
    <s v="Nej"/>
    <s v="Ja"/>
    <s v="Nej"/>
    <s v="Slet ikke"/>
    <s v="Slet ikke"/>
    <s v="I nogen grad"/>
    <s v=""/>
    <s v="Helt enig"/>
    <s v=""/>
    <s v="Nej"/>
    <s v=""/>
    <s v="Nej"/>
    <s v="Opgaven, som undervisningsmiljørepræsentanterne varetager, er placeret ved elevrådene"/>
    <s v=""/>
    <s v=""/>
    <s v=""/>
    <s v="851060"/>
    <s v="Aalborg Katedralskole"/>
    <s v="Institution uden enheder"/>
    <s v="Gymnasier og HF-kurser"/>
    <s v="Selvejende, statslige"/>
    <s v="Aalborg Kommune"/>
    <s v="Region Nordjylland"/>
    <s v="Christian Warming"/>
    <s v="adm@katedralskolen.dk"/>
    <n v="0"/>
    <n v="0"/>
    <n v="0"/>
    <n v="1"/>
    <n v="0"/>
  </r>
  <r>
    <x v="0"/>
    <x v="0"/>
    <x v="0"/>
    <x v="2"/>
    <x v="0"/>
    <s v="I høj grad"/>
    <s v="I nogen grad"/>
    <s v="Slet ikke"/>
    <s v="Ja"/>
    <s v="Ja"/>
    <s v="Ja"/>
    <s v="Nej"/>
    <s v="Ja"/>
    <s v="Ja"/>
    <s v="Ja"/>
    <s v="Nej"/>
    <s v="Ja"/>
    <s v="Ja"/>
    <s v="Nej"/>
    <s v="Nej"/>
    <s v="Ja"/>
    <s v="Ja"/>
    <s v="Nej"/>
    <s v=""/>
    <s v="Mobning opstår på grund af usikre gruppedynamikker i klassen"/>
    <s v="Hverken enig eller uenig"/>
    <s v="Det er ikke en antimoppe strategi der skaber en adfærdsændring. Det er arbejdet i hverdagen i klassen og med den enkelte elev i den tætte og trygge lærer/elev relation."/>
    <s v="Nej, aldrig"/>
    <m/>
    <m/>
    <m/>
    <m/>
    <m/>
    <s v=""/>
    <s v=""/>
    <s v=""/>
    <s v=""/>
    <s v="I nogen grad"/>
    <s v="I høj grad"/>
    <s v="Nej"/>
    <s v="Nej"/>
    <s v="Nej"/>
    <s v="Ja"/>
    <s v="Nej"/>
    <s v="Nej"/>
    <s v="Nej"/>
    <s v="Nej"/>
    <s v=""/>
    <s v="Nej"/>
    <s v="Nej"/>
    <s v="Ja"/>
    <s v="Nej"/>
    <s v="Nej"/>
    <s v="Nej"/>
    <s v="Nej"/>
    <s v="Nej"/>
    <s v=""/>
    <s v=""/>
    <s v="Ja"/>
    <s v="Ja"/>
    <s v="Nej"/>
    <s v="Hvert år"/>
    <s v="Ja"/>
    <s v="Ja"/>
    <s v="Ja"/>
    <s v="Ja"/>
    <s v="Ja"/>
    <s v="Ja"/>
    <s v="Ja"/>
    <s v="Ja"/>
    <s v="Nej"/>
    <s v="Nej"/>
    <s v="Nej"/>
    <s v="Ja"/>
    <s v="Nej"/>
    <s v="Nej"/>
    <s v=""/>
    <s v="Ja"/>
    <s v="Ja"/>
    <s v="Ja"/>
    <s v="Ja"/>
    <s v="Ja"/>
    <s v="Ja"/>
    <s v="Ja"/>
    <s v="Ja"/>
    <s v="Ja"/>
    <s v="Ja"/>
    <s v="Ja"/>
    <s v="Ja"/>
    <s v="Nej"/>
    <s v="Nej"/>
    <s v=""/>
    <s v="Nej"/>
    <s v="Nej"/>
    <s v="Ja"/>
    <s v="Ja"/>
    <s v="Slet ikke"/>
    <s v="I nogen grad"/>
    <s v="I nogen grad"/>
    <s v=""/>
    <s v="Hverken enig eller uenig"/>
    <s v=""/>
    <s v="Nej"/>
    <s v=""/>
    <s v="Nej"/>
    <s v="Opgaven, som undervisningsmiljørepræsentanterne varetager, er placeret ved elevrådene"/>
    <s v=""/>
    <s v=""/>
    <s v=""/>
    <s v="541402"/>
    <s v="Tønder Handelsskole"/>
    <s v="Institution uden enheder"/>
    <s v="Erhvervsskoler m.v."/>
    <s v="Selvejende, statslige"/>
    <s v="Tønder Kommune"/>
    <s v="Region Syddanmark"/>
    <s v="Carsten Uggerholt Eriksen"/>
    <s v="toha@toha.dk"/>
    <n v="0"/>
    <n v="0"/>
    <n v="0"/>
    <n v="1"/>
    <n v="0"/>
  </r>
  <r>
    <x v="0"/>
    <x v="0"/>
    <x v="3"/>
    <x v="1"/>
    <x v="0"/>
    <s v="I nogen grad"/>
    <s v="I høj grad"/>
    <s v="Slet ikke"/>
    <s v="Ja"/>
    <s v="Ja"/>
    <s v="Ja"/>
    <s v="Ja"/>
    <s v="Nej"/>
    <s v="Ja"/>
    <s v="Ja"/>
    <s v="Nej"/>
    <s v="Ja"/>
    <s v="Ja"/>
    <s v="Ja"/>
    <s v="Ja"/>
    <s v="Ja"/>
    <s v="Ja"/>
    <s v="Nej"/>
    <s v=""/>
    <s v="Ved ikke"/>
    <s v="Helt enig"/>
    <s v=""/>
    <s v="Ja, én gang"/>
    <s v="Ja"/>
    <s v="Ja"/>
    <s v="Ja"/>
    <s v="Ja"/>
    <s v="Nej"/>
    <s v=""/>
    <s v=""/>
    <s v=""/>
    <s v=""/>
    <s v="I høj grad"/>
    <s v="I høj grad"/>
    <s v="Nej"/>
    <s v="Nej"/>
    <s v="Ja"/>
    <s v="Ja"/>
    <s v="Nej"/>
    <s v="Nej"/>
    <s v="Nej"/>
    <s v="Nej"/>
    <s v=""/>
    <s v="Nej"/>
    <s v="Nej"/>
    <s v="Ja"/>
    <s v="Ja"/>
    <s v="Nej"/>
    <s v="Nej"/>
    <s v="Nej"/>
    <s v="Nej"/>
    <s v=""/>
    <s v=""/>
    <s v="Ja"/>
    <s v="Ja"/>
    <s v="Ja"/>
    <s v="Hvert år"/>
    <s v="Ja"/>
    <s v="Ja"/>
    <s v="Ja"/>
    <s v="Ja"/>
    <s v="Ja"/>
    <s v="Ja"/>
    <s v="Ja"/>
    <s v="Ja"/>
    <s v="Ja"/>
    <s v="Nej"/>
    <s v="Nej"/>
    <s v="Ja"/>
    <s v="Nej"/>
    <s v="Nej"/>
    <s v=""/>
    <s v="Ja"/>
    <s v="Ja"/>
    <s v="Ja"/>
    <s v="Ja"/>
    <s v="Ja"/>
    <s v="Ja"/>
    <s v="Ja"/>
    <s v="Ja"/>
    <s v="Ja"/>
    <s v="Nej"/>
    <s v="Nej"/>
    <s v="Nej"/>
    <s v="Nej"/>
    <s v="Nej"/>
    <s v=""/>
    <s v="Ja"/>
    <s v="Ja"/>
    <s v="Ja"/>
    <s v="Ja"/>
    <s v="I mindre grad"/>
    <s v="I nogen grad"/>
    <s v="I mindre grad"/>
    <s v=""/>
    <s v="Helt enig"/>
    <s v=""/>
    <s v="Ja"/>
    <s v="Ja"/>
    <s v="Nej"/>
    <s v="Opgaven, som undervisningsmiljørepræsentanterne varetager, er placeret ved elevrådene"/>
    <s v=""/>
    <s v=""/>
    <s v=""/>
    <s v="751072"/>
    <s v="Århus Statsgymnasium"/>
    <s v="Institution uden enheder"/>
    <s v="Gymnasier og HF-kurser"/>
    <s v="Selvejende, statslige"/>
    <s v="Aarhus Kommune"/>
    <s v="Region Midtjylland"/>
    <s v="Dorte Fristrup"/>
    <s v="post@aasg.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217019"/>
    <s v="Helsingør Gymnasium"/>
    <s v="Institution uden enheder"/>
    <s v="Gymnasier og HF-kurser"/>
    <s v="Selvejende, statslige"/>
    <s v="Helsingør Kommune"/>
    <s v="Region Hovedstaden"/>
    <s v="Claus Ellekær Madsen"/>
    <s v="akn@adm.hels-gym.dk"/>
    <n v="0"/>
    <n v="1"/>
    <n v="0"/>
    <n v="0"/>
    <n v="0"/>
  </r>
  <r>
    <x v="0"/>
    <x v="0"/>
    <x v="1"/>
    <x v="3"/>
    <x v="0"/>
    <s v="I høj grad"/>
    <s v="Slet ikke"/>
    <s v="Slet ikke"/>
    <s v="Ja"/>
    <s v="Nej"/>
    <s v="Nej"/>
    <s v="Ja"/>
    <s v="Nej"/>
    <s v="Nej"/>
    <s v="Nej"/>
    <s v="Nej"/>
    <s v="Nej"/>
    <m/>
    <m/>
    <m/>
    <m/>
    <m/>
    <m/>
    <s v=""/>
    <s v="Mobning opstår på grund af usikre gruppedynamikker i klassen"/>
    <s v="Delvis uenig"/>
    <s v="Jeg har svaret at vi har en antimobbestrategi og at den er tilgængelig på skolens hjemmeside. Begge dele er kun delvist korrekt. Vi har nemlig ikke en antimobbestrategi i den forstand, som DCUM definererer den - og det er vi først blevet bevidste om i forbindelse med årets ETU og UMV-målinger. Derfor er vi også med inddragelse af MIO og elever i gang med at oprette en separat antimobbestrategi, så strategien har sit eget papir og ikke er flettet ind i skolens studie- og ordensregler, som tilfældet er lige nu."/>
    <s v="Nej, aldrig"/>
    <m/>
    <m/>
    <m/>
    <m/>
    <m/>
    <s v=""/>
    <s v=""/>
    <s v=""/>
    <s v=""/>
    <s v="I nogen grad"/>
    <s v="I nogen grad"/>
    <s v="Nej"/>
    <s v="Ja"/>
    <s v="Nej"/>
    <s v="Nej"/>
    <s v="Nej"/>
    <s v="Nej"/>
    <s v="Nej"/>
    <s v="Nej"/>
    <s v=""/>
    <s v="Nej"/>
    <s v="Ja"/>
    <s v="Nej"/>
    <s v="Nej"/>
    <s v="Nej"/>
    <s v="Nej"/>
    <s v="Nej"/>
    <s v="Nej"/>
    <s v=""/>
    <s v="Vores ETU-målinger giver ikke anledning til bekymring ift mobning. Her ligger vi altid godt, men der er indimellem enkeltstående eksempler på mobning på vores skole - og i de tilfælde håndterer vi det i samspil mellem klasselærere, studievejledning og ledelse"/>
    <s v="Ja"/>
    <s v="Nej"/>
    <s v="Nej"/>
    <s v="Hvert tredje år"/>
    <s v="Nej"/>
    <s v="Ja"/>
    <s v="Ja"/>
    <s v="Ja"/>
    <s v="Ja"/>
    <s v="Ja"/>
    <s v="Ja"/>
    <s v="Ja"/>
    <s v="Nej"/>
    <s v="Nej"/>
    <s v="Nej"/>
    <s v="Nej"/>
    <s v="Nej"/>
    <s v="Nej"/>
    <s v=""/>
    <s v="Ja"/>
    <s v="Ja"/>
    <s v="Ja"/>
    <s v="Nej"/>
    <s v="Ja"/>
    <s v="Nej"/>
    <s v="Ja"/>
    <s v="Nej"/>
    <s v="Ja"/>
    <s v="Nej"/>
    <s v="Nej"/>
    <s v="Nej"/>
    <s v="Nej"/>
    <s v="Nej"/>
    <s v=""/>
    <s v="Nej"/>
    <s v="Nej"/>
    <s v="Nej"/>
    <s v=""/>
    <s v="I mindre grad"/>
    <s v="I mindre grad"/>
    <s v="I mindre grad"/>
    <s v=""/>
    <s v="Delvis enig"/>
    <s v="UMV-målingen har tendens til at blive overskygget af ETU-målingen, som vi følger anderledes metodisk op på. Vi synes også der er alt for mange overlap mellem de to målinger. Vi er bevidste om, at UMV-målingen skal indgå mere systematisk i vores arbejde med trivselsindsatser. Og det arbejder vi med."/>
    <s v="Ja"/>
    <s v="Ja"/>
    <s v="Ja"/>
    <s v=""/>
    <s v=""/>
    <s v="Nogle gange"/>
    <s v=""/>
    <s v="265020"/>
    <s v="Roskilde Katedralskole"/>
    <s v="Institution uden enheder"/>
    <s v="Gymnasier og HF-kurser"/>
    <s v="Selvejende, statslige"/>
    <s v="Roskilde Kommune"/>
    <s v="Region Sjælland"/>
    <s v="Claus Niller Nielsen"/>
    <s v="post@rks-gym.dk"/>
    <n v="0"/>
    <n v="0"/>
    <n v="0"/>
    <n v="1"/>
    <n v="0"/>
  </r>
  <r>
    <x v="0"/>
    <x v="0"/>
    <x v="6"/>
    <x v="2"/>
    <x v="0"/>
    <s v="I høj grad"/>
    <s v="I nogen grad"/>
    <s v="Slet ikke"/>
    <s v="Ja"/>
    <s v="Ja"/>
    <s v="Nej"/>
    <s v="Ja"/>
    <s v="Nej"/>
    <s v="Ja"/>
    <s v="Ja"/>
    <s v="Nej"/>
    <s v="Nej"/>
    <s v="Ja"/>
    <s v="Nej"/>
    <s v="Nej"/>
    <s v="Ja"/>
    <s v="Nej"/>
    <s v="Nej"/>
    <s v=""/>
    <s v="Mobning opstår på grund af usikre gruppedynamikker i klassen"/>
    <s v="Delvis uenig"/>
    <s v="Vi arbejder dagligt og benhårdt mod at forebygge mobning. Det sker forebyggende og in situ. Mobbesager er meget ofte komplekse, som alle gruppedynamikker er, og vi har sjældent fat i alle forældre. Alle har krav på en ordentlig behandling, men det er lidt som om at regelsættet strider mod ideen om, at det er gruppedynamikker og ikke personer, det handler om."/>
    <s v="Ja, flere gange"/>
    <m/>
    <m/>
    <m/>
    <m/>
    <m/>
    <s v="Altid"/>
    <s v="Altid"/>
    <s v="Nogle gange"/>
    <s v="Altid"/>
    <s v="I høj grad"/>
    <s v="I høj grad"/>
    <s v="Nej"/>
    <s v="Nej"/>
    <s v="Nej"/>
    <s v="Nej"/>
    <s v="Nej"/>
    <s v="Nej"/>
    <s v="Nej"/>
    <s v="Ja"/>
    <s v=""/>
    <s v="Nej"/>
    <s v="Nej"/>
    <s v="Nej"/>
    <s v="Nej"/>
    <s v="Nej"/>
    <s v="Nej"/>
    <s v="Nej"/>
    <s v="Ja"/>
    <s v=""/>
    <s v=""/>
    <s v="Ja"/>
    <s v="Nej"/>
    <s v="Nej"/>
    <s v="Hvert år"/>
    <s v="Ja"/>
    <s v="Ja"/>
    <s v="Ja"/>
    <s v="Ja"/>
    <s v="Ja"/>
    <s v="Ja"/>
    <s v="Ja"/>
    <s v="Nej"/>
    <s v="Nej"/>
    <s v="Nej"/>
    <s v="Nej"/>
    <s v="Ja"/>
    <s v="Nej"/>
    <s v="Nej"/>
    <s v=""/>
    <s v="Ja"/>
    <s v="Ja"/>
    <s v="Ja"/>
    <s v="Ja"/>
    <s v="Ja"/>
    <s v="Ja"/>
    <s v="Ja"/>
    <s v="Ja"/>
    <s v="Ja"/>
    <s v="Ja"/>
    <s v="Ja"/>
    <s v="Ja"/>
    <s v="Nej"/>
    <s v="Nej"/>
    <s v=""/>
    <s v="Ja"/>
    <s v="Ja"/>
    <s v="Ja"/>
    <s v="Nej"/>
    <s v="Slet ikke"/>
    <s v="Slet ikke"/>
    <s v="I høj grad"/>
    <s v=""/>
    <s v="Helt enig"/>
    <s v="De klassebaserede svar er klart de mest anvendelige."/>
    <s v="Nej"/>
    <s v=""/>
    <s v="Nej"/>
    <s v="Opgaven, som undervisningsmiljørepræsentanterne varetager, er placeret ved elevrådene"/>
    <s v=""/>
    <s v=""/>
    <s v=""/>
    <s v="751110"/>
    <s v="Egå Gymnasium"/>
    <s v="Institution uden enheder"/>
    <s v="Gymnasier og HF-kurser"/>
    <s v="Selvejende, statslige"/>
    <s v="Aarhus Kommune"/>
    <s v="Region Midtjylland"/>
    <s v="Eigil Dixen"/>
    <s v="mail@egaa-gym.dk"/>
    <n v="0"/>
    <n v="0"/>
    <n v="0"/>
    <n v="1"/>
    <n v="0"/>
  </r>
  <r>
    <x v="0"/>
    <x v="0"/>
    <x v="3"/>
    <x v="3"/>
    <x v="0"/>
    <s v="I høj grad"/>
    <s v="I nogen grad"/>
    <s v="I nogen grad"/>
    <s v="Ja"/>
    <s v="Ja"/>
    <s v="Nej"/>
    <s v="Ja"/>
    <s v="Ja"/>
    <s v="Ja"/>
    <s v="Ja"/>
    <s v="Nej"/>
    <s v="Ja"/>
    <s v="Ja"/>
    <s v="Ja"/>
    <s v="Ja"/>
    <s v="Ja"/>
    <s v="Ja"/>
    <s v="Nej"/>
    <s v=""/>
    <s v="Mobning opstår på grund af usikre gruppedynamikker i klassen"/>
    <s v="Helt enig"/>
    <s v=""/>
    <s v="Nej, aldrig"/>
    <m/>
    <m/>
    <m/>
    <m/>
    <m/>
    <s v=""/>
    <s v=""/>
    <s v=""/>
    <s v=""/>
    <s v="I høj grad"/>
    <s v="I høj grad"/>
    <s v="Nej"/>
    <s v="Nej"/>
    <s v="Ja"/>
    <s v="Nej"/>
    <s v="Ja"/>
    <s v="Nej"/>
    <s v="Nej"/>
    <s v="Nej"/>
    <s v=""/>
    <s v="Nej"/>
    <s v="Nej"/>
    <s v="Ja"/>
    <s v="Ja"/>
    <s v="Ja"/>
    <s v="Nej"/>
    <s v="Nej"/>
    <s v="Nej"/>
    <s v=""/>
    <s v=""/>
    <s v="Ja"/>
    <s v="Ja"/>
    <s v="Nej"/>
    <s v="Hvert tredje år"/>
    <s v="Ja"/>
    <s v="Ja"/>
    <s v="Nej"/>
    <s v="Nej"/>
    <s v="Nej"/>
    <s v="Nej"/>
    <s v="Ja"/>
    <s v="Nej"/>
    <s v="Nej"/>
    <s v="Nej"/>
    <s v="Nej"/>
    <s v="Ja"/>
    <s v="Nej"/>
    <s v="Nej"/>
    <s v=""/>
    <s v="Ja"/>
    <s v="Ja"/>
    <s v="Ja"/>
    <s v="Ja"/>
    <s v="Ja"/>
    <s v="Ja"/>
    <s v="Ja"/>
    <s v="Ja"/>
    <s v="Ja"/>
    <s v="Ja"/>
    <s v="Nej"/>
    <s v="Ja"/>
    <s v="Ja"/>
    <s v="Nej"/>
    <s v="Vi undersøger jo disse ting en gang om året i vores lovpligtige ETU. Vi bruger svarene herfra som vi behandler løbende"/>
    <s v="Ja"/>
    <s v="Ja"/>
    <s v="Ja"/>
    <s v="Ja"/>
    <s v="I høj grad"/>
    <s v="I mindre grad"/>
    <s v="I høj grad"/>
    <s v=""/>
    <s v="Helt enig"/>
    <s v=""/>
    <s v="Ja"/>
    <s v="Nej"/>
    <s v="Nej"/>
    <s v="Opgaven, som undervisningsmiljørepræsentanterne varetager, er placeret ved elevrådene"/>
    <s v=""/>
    <s v=""/>
    <s v=""/>
    <s v="761009"/>
    <s v="Bjerringbro Gymnasium"/>
    <s v="Institution uden enheder"/>
    <s v="Gymnasier og HF-kurser"/>
    <s v="Selvejende, statslige"/>
    <s v="Viborg Kommune"/>
    <s v="Region Midtjylland"/>
    <s v="Dorte Gade"/>
    <s v="epost@bggym.dk"/>
    <n v="0"/>
    <n v="0"/>
    <n v="0"/>
    <n v="1"/>
    <n v="0"/>
  </r>
  <r>
    <x v="0"/>
    <x v="0"/>
    <x v="2"/>
    <x v="0"/>
    <x v="0"/>
    <s v="I høj grad"/>
    <s v="I mindre grad"/>
    <s v="Slet ikke"/>
    <s v="Ja"/>
    <s v="Ja"/>
    <s v="Ja"/>
    <s v="Ja"/>
    <s v="Ja"/>
    <s v="Ja"/>
    <s v="Ja"/>
    <s v="Nej"/>
    <s v="Nej"/>
    <s v="Ja"/>
    <s v="Ja"/>
    <s v="Nej"/>
    <s v="Ja"/>
    <s v="Ja"/>
    <s v="Nej"/>
    <s v=""/>
    <s v="Mobning opstår i høj grad på grund af usikre gruppedynamikker, men elevernes personlighed og familieforhold spiller også en rolle"/>
    <s v="Helt enig"/>
    <s v=""/>
    <s v="Ja, flere gange"/>
    <m/>
    <m/>
    <m/>
    <m/>
    <m/>
    <s v="Altid"/>
    <s v="Nogle gange"/>
    <s v="Altid"/>
    <s v="Altid"/>
    <s v="I nogen grad"/>
    <s v="I høj grad"/>
    <s v="Nej"/>
    <s v="Nej"/>
    <s v="Ja"/>
    <s v="Nej"/>
    <s v="Nej"/>
    <s v="Nej"/>
    <s v="Nej"/>
    <s v="Nej"/>
    <s v=""/>
    <s v="Nej"/>
    <s v="Nej"/>
    <s v="Ja"/>
    <s v="Nej"/>
    <s v="Nej"/>
    <s v="Nej"/>
    <s v="Nej"/>
    <s v="Nej"/>
    <s v=""/>
    <s v=""/>
    <s v="Ja"/>
    <s v="Ja"/>
    <s v="Nej"/>
    <s v="Hvert andet år"/>
    <s v="Ja"/>
    <s v="Ja"/>
    <s v="Ja"/>
    <s v="Ja"/>
    <s v="Ja"/>
    <s v="Ja"/>
    <s v="Ja"/>
    <s v="Ja"/>
    <s v="Nej"/>
    <s v="Nej"/>
    <s v="Nej"/>
    <s v="Ja"/>
    <s v="Nej"/>
    <s v="Nej"/>
    <s v=""/>
    <s v="Ja"/>
    <s v="Ja"/>
    <s v="Ja"/>
    <s v="Ja"/>
    <s v="Ja"/>
    <s v="Ja"/>
    <s v="Ja"/>
    <s v="Ja"/>
    <s v="Ja"/>
    <s v="Ja"/>
    <s v="Ja"/>
    <s v="Nej"/>
    <s v="Nej"/>
    <s v="Nej"/>
    <s v=""/>
    <s v="Ja"/>
    <s v="Ja"/>
    <s v="Ja"/>
    <s v="Nej"/>
    <s v="I nogen grad"/>
    <s v="I nogen grad"/>
    <s v="I nogen grad"/>
    <s v=""/>
    <s v="Delvis enig"/>
    <s v=""/>
    <s v="Ja"/>
    <s v="Ja"/>
    <s v="Ja"/>
    <s v=""/>
    <s v=""/>
    <s v="Sjældent"/>
    <s v=""/>
    <s v="631402"/>
    <s v="Campus Vejle"/>
    <s v="Hovedskole (institution med enheder)"/>
    <s v="Erhvervsskoler m.v."/>
    <s v="Selvejende, statslige"/>
    <s v="Vejle Kommune"/>
    <s v="Region Syddanmark"/>
    <s v="Morten Weiss-Pedersen"/>
    <s v="info@campusvejle.dk"/>
    <n v="0"/>
    <n v="0"/>
    <n v="0"/>
    <n v="1"/>
    <n v="0"/>
  </r>
  <r>
    <x v="0"/>
    <x v="0"/>
    <x v="7"/>
    <x v="2"/>
    <x v="0"/>
    <s v="I mindre grad"/>
    <s v="Slet ikke"/>
    <s v="Slet ikke"/>
    <s v="Ja"/>
    <s v="Nej"/>
    <s v="Ja"/>
    <s v="Ja"/>
    <s v="Ja"/>
    <s v="Ja"/>
    <s v="Ja"/>
    <s v="Nej"/>
    <s v="Ja"/>
    <s v="Ja"/>
    <s v="Ja"/>
    <s v="Nej"/>
    <s v="Nej"/>
    <s v="Ja"/>
    <s v="Nej"/>
    <s v=""/>
    <s v="Mobning opstår i høj grad på grund af usikre gruppedynamikker, men elevernes personlighed og familieforhold spiller også en rolle"/>
    <s v="Delvis enig"/>
    <s v=""/>
    <s v="Ved ikke"/>
    <m/>
    <m/>
    <m/>
    <m/>
    <m/>
    <s v=""/>
    <s v=""/>
    <s v=""/>
    <s v=""/>
    <s v="I høj grad"/>
    <s v="I høj grad"/>
    <s v="Nej"/>
    <s v="Nej"/>
    <s v="Ja"/>
    <s v="Nej"/>
    <s v="Ja"/>
    <s v="Nej"/>
    <s v="Nej"/>
    <s v="Nej"/>
    <s v=""/>
    <s v="Nej"/>
    <s v="Nej"/>
    <s v="Ja"/>
    <s v="Nej"/>
    <s v="Nej"/>
    <s v="Nej"/>
    <s v="Nej"/>
    <s v="Nej"/>
    <s v=""/>
    <s v=""/>
    <s v="Ja"/>
    <s v="Ja"/>
    <s v="Ved ikke"/>
    <s v="Hvert tredje år"/>
    <s v="Ja"/>
    <s v="Ja"/>
    <s v="Ja"/>
    <s v="Ja"/>
    <s v="Ja"/>
    <s v="Ja"/>
    <s v="Nej"/>
    <s v="Ja"/>
    <s v="Ja"/>
    <s v="Nej"/>
    <s v="Nej"/>
    <s v="Ja"/>
    <s v="Ja"/>
    <s v="Nej"/>
    <s v="Tilstrækkelig støtte til at undgå rygning og brug af snus"/>
    <s v="Nej"/>
    <s v="Nej"/>
    <s v="Nej"/>
    <s v="Nej"/>
    <s v="Nej"/>
    <s v="Ja"/>
    <s v="Ja"/>
    <s v="Nej"/>
    <s v="Ja"/>
    <s v="Ja"/>
    <s v="Ja"/>
    <s v="Ja"/>
    <s v="Nej"/>
    <s v="Nej"/>
    <s v=""/>
    <s v="Ja"/>
    <s v="Ja"/>
    <s v="Ja"/>
    <s v="Ja"/>
    <s v="I nogen grad"/>
    <s v="Slet ikke"/>
    <s v="I nogen grad"/>
    <s v=""/>
    <s v="Delvis enig"/>
    <s v="Nogle af de nævnte spørgsmål indgår i den årlige elevtrivselsundersøgelse. Derfor har vi dem ikke med i undervisningsmiljøvurderingen._x000a__x000a_Vi kobler også handlingsplanen, som følge af undervisningsmiljøvurderingen, sammen med handlingsplanen som følge af elevtrivselsundersøgelsen._x000a__x000a_Inddragelse af elever i arbejdet er forskelligt afhængigt af om det er HHX/HTX (størst inddragelse) eller EUD (lille inddragelse - eleverne er her højst ½ år ad gangen)."/>
    <s v="Ja"/>
    <s v="Ja"/>
    <s v="Ja"/>
    <s v=""/>
    <s v=""/>
    <s v="Nogle gange"/>
    <s v="Vi har undervisningsmiljørepræsentanter på HHX/HTX. De har deltaget i uddannelse vedrørende deres arbejde som sådanne._x000a__x000a__x000a__x000a_På EUD har vi ikke undervisningsmiljørepræsentanter."/>
    <s v="280052"/>
    <s v="Uddannelsescenter Holstebro"/>
    <s v="Hovedskole (institution med enheder)"/>
    <s v="Erhvervsskoler m.v."/>
    <s v="Selvejende, statslige"/>
    <s v="Holstebro Kommune"/>
    <s v="Region Midtjylland"/>
    <s v="Nanna Seidelin"/>
    <s v="info@ucholstebro.dk"/>
    <n v="0"/>
    <n v="0"/>
    <n v="0"/>
    <n v="1"/>
    <n v="0"/>
  </r>
  <r>
    <x v="0"/>
    <x v="0"/>
    <x v="2"/>
    <x v="2"/>
    <x v="0"/>
    <s v="I høj grad"/>
    <s v="I nogen grad"/>
    <s v="I mindre grad"/>
    <s v="Ja"/>
    <s v="Ja"/>
    <s v="Nej"/>
    <s v="Ja"/>
    <s v="Nej"/>
    <s v="Ja"/>
    <s v="Ja"/>
    <s v="Nej"/>
    <s v="Ja"/>
    <s v="Ja"/>
    <s v="Nej"/>
    <s v="Ja"/>
    <s v="Ja"/>
    <s v="Nej"/>
    <s v="Nej"/>
    <s v=""/>
    <s v="Mobning opstår i høj grad på grund af usikre gruppedynamikker, men elevernes personlighed og familieforhold spiller også en rolle"/>
    <s v="Delvis enig"/>
    <s v=""/>
    <s v="Ja, én gang"/>
    <s v="Ja"/>
    <s v="Ja"/>
    <s v="Nej"/>
    <s v="Ja"/>
    <s v="Nej"/>
    <s v=""/>
    <s v=""/>
    <s v=""/>
    <s v=""/>
    <s v="I høj grad"/>
    <s v="I høj grad"/>
    <s v="Nej"/>
    <s v="Nej"/>
    <s v="Nej"/>
    <s v="Nej"/>
    <s v="Nej"/>
    <s v="Nej"/>
    <s v="Nej"/>
    <s v="Ja"/>
    <s v=""/>
    <s v="Nej"/>
    <s v="Nej"/>
    <s v="Nej"/>
    <s v="Nej"/>
    <s v="Nej"/>
    <s v="Nej"/>
    <s v="Nej"/>
    <s v="Ja"/>
    <s v=""/>
    <s v=""/>
    <s v="Ja"/>
    <s v="Ja"/>
    <s v="Nej"/>
    <s v="Hvert tredje år"/>
    <s v="Nej"/>
    <s v="Ja"/>
    <s v="Ja"/>
    <s v="Ja"/>
    <s v="Ja"/>
    <s v="Ja"/>
    <s v="Ja"/>
    <s v="Nej"/>
    <s v="Nej"/>
    <s v="Nej"/>
    <s v="Nej"/>
    <s v="Nej"/>
    <s v="Nej"/>
    <s v="Nej"/>
    <s v=""/>
    <s v="Ja"/>
    <s v="Ja"/>
    <s v="Ja"/>
    <s v="Ja"/>
    <s v="Ja"/>
    <s v="Ja"/>
    <s v="Ja"/>
    <s v="Ja"/>
    <s v="Ja"/>
    <s v="Ja"/>
    <s v="Ja"/>
    <s v="Ja"/>
    <s v="Nej"/>
    <s v="Nej"/>
    <s v=""/>
    <s v="Ja"/>
    <s v="Ja"/>
    <s v="Ja"/>
    <s v="Ja"/>
    <s v="I nogen grad"/>
    <s v="I høj grad"/>
    <s v="I høj grad"/>
    <s v=""/>
    <s v="Delvis enig"/>
    <s v=""/>
    <s v="Nej"/>
    <s v=""/>
    <s v="Nej"/>
    <s v="Andet, skriv gerne her"/>
    <s v="Vi har en anden konstruktion, hvor vi er i tæt dialog med 2 klasserepræsentanter fra hver klasse"/>
    <s v=""/>
    <s v="Se forrige"/>
    <s v="181018"/>
    <s v="Nærum Gymnasium"/>
    <s v="Institution uden enheder"/>
    <s v="Gymnasier og HF-kurser"/>
    <s v="Selvejende, statslige"/>
    <s v="Rudersdal Kommune"/>
    <s v="Region Hovedstaden"/>
    <s v="Niels Hjølund Pedersen"/>
    <s v="nagpost@nagadm.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739401"/>
    <s v="Vildtforvaltningsskolen, Kalø,"/>
    <s v="Institution uden enheder"/>
    <s v="Erhvervsskoler m.v."/>
    <s v="Selvejende, statslige"/>
    <s v="Syddjurs Kommune"/>
    <s v="Region Midtjylland"/>
    <s v="Niels Søndergaard"/>
    <s v="kurser@jaegerne.dk"/>
    <n v="0"/>
    <n v="1"/>
    <n v="0"/>
    <n v="0"/>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280544"/>
    <s v="International School of Hellerup"/>
    <s v="Institution uden enheder"/>
    <s v="Gymnasier og HF-kurser"/>
    <s v="Selvejende, private"/>
    <s v="Københavns Kommune"/>
    <s v="Region Hovedstaden"/>
    <s v="Nedzat Asanovski"/>
    <s v="info@ish.dk"/>
    <n v="0"/>
    <n v="1"/>
    <n v="0"/>
    <n v="0"/>
    <n v="0"/>
  </r>
  <r>
    <x v="0"/>
    <x v="2"/>
    <x v="2"/>
    <x v="3"/>
    <x v="0"/>
    <s v="I høj grad"/>
    <s v="Slet ikke"/>
    <s v="Slet ikke"/>
    <s v="Ja"/>
    <s v="Ja"/>
    <s v="Ja"/>
    <s v="Ja"/>
    <s v="Ja"/>
    <s v="Ja"/>
    <s v="Ja"/>
    <s v="Nej"/>
    <s v="Ja"/>
    <s v="Ja"/>
    <s v="Nej"/>
    <s v="Ja"/>
    <s v="Ja"/>
    <s v="Ja"/>
    <s v="Nej"/>
    <s v=""/>
    <s v="Mobning opstår i høj grad på grund af usikre gruppedynamikker, men elevernes personlighed og familieforhold spiller også en rolle"/>
    <s v="Delvis enig"/>
    <s v="Da vi som AMU skole kun har voksne kursister og kun få dage eller uger, oplever vi ikke mobning... der er ingen forældre at kontakte, kun kursisterne selv, og vores politik er meget simpel, mobber, driller, ringeagter, nedgøre eller bagtaler du andre elever eller undervisere, får du EN advarsel, anden gang er det ud."/>
    <s v="Nej, aldrig"/>
    <m/>
    <m/>
    <m/>
    <m/>
    <m/>
    <s v=""/>
    <s v=""/>
    <s v=""/>
    <s v=""/>
    <s v="I høj grad"/>
    <s v="I høj grad"/>
    <s v="Nej"/>
    <s v="Nej"/>
    <s v="Nej"/>
    <s v="Nej"/>
    <s v="Nej"/>
    <s v="Nej"/>
    <s v="Nej"/>
    <s v="Ja"/>
    <s v=""/>
    <s v="Nej"/>
    <s v="Nej"/>
    <s v="Nej"/>
    <s v="Nej"/>
    <s v="Nej"/>
    <s v="Nej"/>
    <s v="Nej"/>
    <s v="Ja"/>
    <s v=""/>
    <s v=""/>
    <s v="Ja"/>
    <s v="Nej"/>
    <s v="Ja"/>
    <s v="Når der sker ændringer af betydning for undervisningsmiljøet"/>
    <s v="Ja"/>
    <s v="Ja"/>
    <s v="Ja"/>
    <s v="Ja"/>
    <s v="Ja"/>
    <s v="Ja"/>
    <s v="Ja"/>
    <s v="Ja"/>
    <s v="Ja"/>
    <s v="Ja"/>
    <s v="Ja"/>
    <s v="Nej"/>
    <s v="Nej"/>
    <s v="Nej"/>
    <s v=""/>
    <s v="Ja"/>
    <s v="Nej"/>
    <s v="Ja"/>
    <s v="Ja"/>
    <s v="Ja"/>
    <s v="Ja"/>
    <s v="Nej"/>
    <s v="Nej"/>
    <s v="Ja"/>
    <s v="Ja"/>
    <s v="Nej"/>
    <s v="Ja"/>
    <s v="Nej"/>
    <s v="Nej"/>
    <s v=""/>
    <s v="Ja"/>
    <s v="Ja"/>
    <s v="Nej"/>
    <s v=""/>
    <s v="Slet ikke"/>
    <s v="I mindre grad"/>
    <s v="Slet ikke"/>
    <s v=""/>
    <s v="Delvis uenig"/>
    <s v="For ikke AMU skoler, er der sikkert god mening med det... men for en skole der udelukkende beskæftiger sig med AMU, hvor korteste kursus er 2 dage og længste 30 dage... er det reelt kun underviserne der kan kommunikere omkring problemer i undervisningsmiljøet. Derfor er vores UMV og vores APV stort set identiske. Det er de samme folk der har lavet begge."/>
    <s v="Ja"/>
    <s v="Nej"/>
    <s v="Nej"/>
    <s v="Andet, skriv gerne her"/>
    <s v="AMU skole.. der er ingen elevråd, ingen elevrepræsentanter eller andet i den retning... denne undersøgelse er ret meget spild af vores tid."/>
    <s v=""/>
    <s v=""/>
    <s v="281344"/>
    <s v="Midtjysk Erhvervskøreskole og Uddannelsescenter ApS"/>
    <s v="Institution uden enheder"/>
    <s v="Erhvervsskoler m.v."/>
    <s v="Private"/>
    <s v="Randers Kommune"/>
    <s v="Region Midtjylland"/>
    <s v="Niels Axel Christiansen Ohlrich"/>
    <s v="kontor@m-e-k.dk"/>
    <n v="0"/>
    <n v="0"/>
    <n v="0"/>
    <n v="1"/>
    <n v="0"/>
  </r>
  <r>
    <x v="0"/>
    <x v="0"/>
    <x v="7"/>
    <x v="0"/>
    <x v="0"/>
    <s v="I mindre grad"/>
    <s v="I mindre grad"/>
    <s v="Slet ikke"/>
    <s v="Ja"/>
    <s v="Ja"/>
    <s v="Ja"/>
    <s v="Ja"/>
    <s v="Ja"/>
    <s v="Ja"/>
    <s v="Ja"/>
    <s v="Nej"/>
    <s v="Ja"/>
    <s v="Ja"/>
    <s v="Nej"/>
    <s v="Ja"/>
    <s v="Ja"/>
    <s v="Ja"/>
    <s v="Nej"/>
    <s v=""/>
    <s v="Mobning opstår på grund af usikre gruppedynamikker i klassen"/>
    <s v="Hverken enig eller uenig"/>
    <s v=""/>
    <s v="Ved ikke"/>
    <m/>
    <m/>
    <m/>
    <m/>
    <m/>
    <s v=""/>
    <s v=""/>
    <s v=""/>
    <s v=""/>
    <s v="I nogen grad"/>
    <s v="I nogen grad"/>
    <s v="Nej"/>
    <s v="Nej"/>
    <s v="Ja"/>
    <s v="Ja"/>
    <s v="Ja"/>
    <s v="Nej"/>
    <s v="Ja"/>
    <s v="Nej"/>
    <s v="gruppedynamikker - især blandt pigerne i 1g"/>
    <s v="Nej"/>
    <s v="Nej"/>
    <s v="Ja"/>
    <s v="Ja"/>
    <s v="Ja"/>
    <s v="Nej"/>
    <s v="Nej"/>
    <s v="Nej"/>
    <s v=""/>
    <s v=""/>
    <s v="Ja"/>
    <s v="Ja"/>
    <s v="Nej"/>
    <s v="Hvert tredje år"/>
    <s v="Ja"/>
    <s v="Ja"/>
    <s v="Ja"/>
    <s v="Ja"/>
    <s v="Ja"/>
    <s v="Ja"/>
    <s v="Ja"/>
    <s v="Ja"/>
    <s v="Ja"/>
    <s v="Ja"/>
    <s v="Ja"/>
    <s v="Ja"/>
    <s v="Nej"/>
    <s v="Nej"/>
    <s v=""/>
    <s v="Ja"/>
    <s v="Ja"/>
    <s v="Ja"/>
    <s v="Ja"/>
    <s v="Nej"/>
    <s v="Ja"/>
    <s v="Nej"/>
    <s v="Ja"/>
    <s v="Ja"/>
    <s v="Ja"/>
    <s v="Nej"/>
    <s v="Nej"/>
    <s v="Nej"/>
    <s v="Nej"/>
    <s v=""/>
    <s v="Ja"/>
    <s v="Ved ikke"/>
    <s v="Nej"/>
    <s v=""/>
    <s v="I nogen grad"/>
    <s v="I mindre grad"/>
    <s v="I nogen grad"/>
    <s v=""/>
    <s v="Delvis enig"/>
    <s v="Vi har adresseret nogle af de elementer det er muligt at gøre noget ved"/>
    <s v="Nej"/>
    <s v=""/>
    <s v="Nej"/>
    <s v="Opgaven, som undervisningsmiljørepræsentanterne varetager, er placeret ved elevrådene"/>
    <s v=""/>
    <s v=""/>
    <s v=""/>
    <s v="851062"/>
    <s v="Hasseris Gymnasium"/>
    <s v="Institution uden enheder"/>
    <s v="Gymnasier og HF-kurser"/>
    <s v="Selvejende, statslige"/>
    <s v="Aalborg Kommune"/>
    <s v="Region Nordjylland"/>
    <s v="Ole Droob"/>
    <s v="hg@hasseris-gym.dk"/>
    <n v="0"/>
    <n v="0"/>
    <n v="0"/>
    <n v="1"/>
    <n v="0"/>
  </r>
  <r>
    <x v="0"/>
    <x v="0"/>
    <x v="3"/>
    <x v="1"/>
    <x v="0"/>
    <s v="I høj grad"/>
    <s v="Ved ikke"/>
    <s v="Ved ikke"/>
    <s v="Ja"/>
    <s v="Nej"/>
    <s v="Nej"/>
    <s v="Ja"/>
    <s v="Nej"/>
    <s v="Nej"/>
    <s v="Ja"/>
    <s v="Nej"/>
    <s v="Nej"/>
    <s v="Ja"/>
    <s v="Ja"/>
    <s v="Nej"/>
    <s v="Nej"/>
    <s v="Nej"/>
    <s v="Nej"/>
    <s v=""/>
    <s v="Mobning opstår i høj grad på grund af usikre gruppedynamikker, men elevernes personlighed og familieforhold spiller også en rolle"/>
    <s v="Delvis enig"/>
    <s v=""/>
    <s v="Ja, flere gange"/>
    <m/>
    <m/>
    <m/>
    <m/>
    <m/>
    <s v=""/>
    <s v=""/>
    <s v=""/>
    <s v=""/>
    <s v="I nogen grad"/>
    <s v="I nogen grad"/>
    <s v="Nej"/>
    <s v="Ja"/>
    <s v="Ja"/>
    <s v="Ja"/>
    <s v="Ja"/>
    <s v="Ja"/>
    <s v="Nej"/>
    <s v="Nej"/>
    <s v=""/>
    <s v="Nej"/>
    <s v="Ja"/>
    <s v="Ja"/>
    <s v="Ja"/>
    <s v="Ja"/>
    <s v="Ja"/>
    <s v="Nej"/>
    <s v="Nej"/>
    <s v=""/>
    <s v=""/>
    <s v="Ja"/>
    <s v="Ja"/>
    <s v="Nej"/>
    <s v="Hvert tredje år"/>
    <s v="Ja"/>
    <s v="Ja"/>
    <s v="Nej"/>
    <s v="Nej"/>
    <s v="Ja"/>
    <s v="Ja"/>
    <s v="Ja"/>
    <s v="Nej"/>
    <s v="Ja"/>
    <s v="Nej"/>
    <s v="Ja"/>
    <s v="Nej"/>
    <s v="Nej"/>
    <s v="Nej"/>
    <s v=""/>
    <s v="Nej"/>
    <s v="Nej"/>
    <s v="Nej"/>
    <s v="Nej"/>
    <s v="Nej"/>
    <s v="Nej"/>
    <s v="Nej"/>
    <s v="Nej"/>
    <s v="Nej"/>
    <s v="Nej"/>
    <s v="Nej"/>
    <s v="Nej"/>
    <s v="Nej"/>
    <s v="Ja"/>
    <s v=""/>
    <s v="Ja"/>
    <s v="Ja"/>
    <s v="Ved ikke"/>
    <s v=""/>
    <s v="I mindre grad"/>
    <s v="I nogen grad"/>
    <s v="I nogen grad"/>
    <s v=""/>
    <s v="Hverken enig eller uenig"/>
    <s v=""/>
    <s v="Ja"/>
    <s v="Ja"/>
    <s v="Ved ikke"/>
    <s v=""/>
    <s v=""/>
    <s v=""/>
    <s v=""/>
    <s v="280727"/>
    <s v="NEXT UDDANNELSE KØBENHAVN"/>
    <s v="Hovedskole (institution med enheder)"/>
    <s v="Erhvervsskoler m.v."/>
    <s v="Selvejende, statslige"/>
    <s v="Københavns Kommune"/>
    <s v="Region Hovedstaden"/>
    <s v="Ole Heinager, direktør"/>
    <s v="next@nextkbh.dk"/>
    <n v="0"/>
    <n v="0"/>
    <n v="0"/>
    <n v="1"/>
    <n v="0"/>
  </r>
  <r>
    <x v="0"/>
    <x v="0"/>
    <x v="0"/>
    <x v="2"/>
    <x v="0"/>
    <s v="I nogen grad"/>
    <s v="I mindre grad"/>
    <s v="Slet ikke"/>
    <s v="Ja"/>
    <s v="Ja"/>
    <s v="Ja"/>
    <s v="Ja"/>
    <s v="Ja"/>
    <s v="Ja"/>
    <s v="Ja"/>
    <s v="Nej"/>
    <s v="Ja"/>
    <s v="Ja"/>
    <s v="Ja"/>
    <s v="Ja"/>
    <s v="Ja"/>
    <s v="Ja"/>
    <s v="Nej"/>
    <s v=""/>
    <s v="Mobning opstår på grund af usikre gruppedynamikker i klassen"/>
    <s v="Helt enig"/>
    <s v="Vi har på Learnmark Horsens valgt også at  inkludere et afsnit i vores antimobbestrategi om uønsket seksuel opmærksomhed._x000a__x000a_Vi kalder den &quot;strategi til at forebygge mobning og uønsket seksuel opmærksomhed&quot;."/>
    <s v="Ved ikke"/>
    <m/>
    <m/>
    <m/>
    <m/>
    <m/>
    <s v=""/>
    <s v=""/>
    <s v=""/>
    <s v=""/>
    <s v="I høj grad"/>
    <s v="I nogen grad"/>
    <s v="Nej"/>
    <s v="Ja"/>
    <s v="Nej"/>
    <s v="Nej"/>
    <s v="Nej"/>
    <s v="Nej"/>
    <s v="Nej"/>
    <s v="Nej"/>
    <s v=""/>
    <s v="Nej"/>
    <s v="Nej"/>
    <s v="Nej"/>
    <s v="Ja"/>
    <s v="Nej"/>
    <s v="Nej"/>
    <s v="Nej"/>
    <s v="Nej"/>
    <s v=""/>
    <s v=""/>
    <s v="Ja"/>
    <s v="Ja"/>
    <s v="Ved ikke"/>
    <s v="Hvert andet år"/>
    <s v="Nej"/>
    <s v="Ja"/>
    <s v="Ja"/>
    <s v="Ja"/>
    <s v="Ja"/>
    <s v="Ja"/>
    <s v="Nej"/>
    <s v="Ja"/>
    <s v="Nej"/>
    <s v="Nej"/>
    <s v="Nej"/>
    <s v="Ja"/>
    <s v="Ja"/>
    <s v="Nej"/>
    <s v="Vi bruger spørgeramme arbejdet af DCUM"/>
    <s v="Ja"/>
    <s v="Ja"/>
    <s v="Ja"/>
    <s v="Ja"/>
    <s v="Ja"/>
    <s v="Ja"/>
    <s v="Ja"/>
    <s v="Nej"/>
    <s v="Ja"/>
    <s v="Ja"/>
    <s v="Nej"/>
    <s v="Nej"/>
    <s v="Ja"/>
    <s v="Nej"/>
    <s v="vi bruger spørgeramme udarbejdet af DCUM"/>
    <s v="Ja"/>
    <s v="Ja"/>
    <s v="Ja"/>
    <s v="Ja"/>
    <s v="I mindre grad"/>
    <s v="I mindre grad"/>
    <s v="I nogen grad"/>
    <s v=""/>
    <s v="Helt enig"/>
    <s v=""/>
    <s v="Ja"/>
    <s v="Ja"/>
    <s v="Ja"/>
    <s v=""/>
    <s v=""/>
    <s v="Altid"/>
    <s v=""/>
    <s v="615402"/>
    <s v="Learnmark Horsens"/>
    <s v="Hovedskole (institution med enheder)"/>
    <s v="Erhvervsskoler m.v."/>
    <s v="Selvejende, statslige"/>
    <s v="Horsens Kommune"/>
    <s v="Region Midtjylland"/>
    <s v="Niels Yde"/>
    <s v="info@learnmark.dk"/>
    <n v="0"/>
    <n v="0"/>
    <n v="0"/>
    <n v="1"/>
    <n v="0"/>
  </r>
  <r>
    <x v="0"/>
    <x v="0"/>
    <x v="2"/>
    <x v="4"/>
    <x v="0"/>
    <s v="I nogen grad"/>
    <s v="I nogen grad"/>
    <s v="Slet ikke"/>
    <s v="Ja"/>
    <s v="Ja"/>
    <s v="Ja"/>
    <s v="Nej"/>
    <s v="Nej"/>
    <s v="Nej"/>
    <s v="Ja"/>
    <s v="Nej"/>
    <s v="Ja"/>
    <s v="Ja"/>
    <s v="Ja"/>
    <s v="Ja"/>
    <s v="Ja"/>
    <s v="Ja"/>
    <s v="Nej"/>
    <s v=""/>
    <s v="Ved ikke"/>
    <s v="Delvis enig"/>
    <s v=""/>
    <s v="Ja, flere gange"/>
    <m/>
    <m/>
    <m/>
    <m/>
    <m/>
    <s v="Altid"/>
    <s v="Altid"/>
    <s v="Ved ikke"/>
    <s v="Altid"/>
    <s v="I høj grad"/>
    <s v="I høj grad"/>
    <s v="Nej"/>
    <s v="Ja"/>
    <s v="Nej"/>
    <s v="Ja"/>
    <s v="Nej"/>
    <s v="Nej"/>
    <s v="Nej"/>
    <s v="Nej"/>
    <s v=""/>
    <s v="Nej"/>
    <s v="Nej"/>
    <s v="Nej"/>
    <s v="Ja"/>
    <s v="Ja"/>
    <s v="Nej"/>
    <s v="Nej"/>
    <s v="Nej"/>
    <s v=""/>
    <s v=""/>
    <s v="Ja"/>
    <s v="Ja"/>
    <s v="Nej"/>
    <s v="Hvert tredje år"/>
    <s v="Nej"/>
    <s v="Ja"/>
    <s v="Ja"/>
    <s v="Ja"/>
    <s v="Ja"/>
    <s v="Ja"/>
    <s v="Ja"/>
    <s v="Ja"/>
    <s v="Ja"/>
    <s v="Nej"/>
    <s v="Nej"/>
    <s v="Ja"/>
    <s v="Nej"/>
    <s v="Nej"/>
    <s v=""/>
    <s v="Nej"/>
    <s v="Nej"/>
    <s v="Nej"/>
    <s v="Ja"/>
    <s v="Nej"/>
    <s v="Ja"/>
    <s v="Ja"/>
    <s v="Nej"/>
    <s v="Nej"/>
    <s v="Nej"/>
    <s v="Nej"/>
    <s v="Nej"/>
    <s v="Nej"/>
    <s v="Nej"/>
    <s v=""/>
    <s v="Ja"/>
    <s v="Ja"/>
    <s v="Ja"/>
    <s v="Ja"/>
    <s v="I mindre grad"/>
    <s v="I høj grad"/>
    <s v="I nogen grad"/>
    <s v=""/>
    <s v="Delvis enig"/>
    <s v=""/>
    <s v="Ja"/>
    <s v="Nej"/>
    <s v="Nej"/>
    <s v="Opgaven, som undervisningsmiljørepræsentanterne varetager, er placeret ved elevrådene"/>
    <s v=""/>
    <s v=""/>
    <s v=""/>
    <s v="280560"/>
    <s v="Rybners"/>
    <s v="Hovedskole (institution med enheder)"/>
    <s v="Erhvervsskoler m.v."/>
    <s v="Selvejende, statslige"/>
    <s v="Esbjerg Kommune"/>
    <s v="Region Syddanmark"/>
    <s v="Olaf Rye"/>
    <s v="info@rybners.dk"/>
    <n v="0"/>
    <n v="0"/>
    <n v="0"/>
    <n v="1"/>
    <n v="0"/>
  </r>
  <r>
    <x v="0"/>
    <x v="0"/>
    <x v="2"/>
    <x v="2"/>
    <x v="0"/>
    <s v="I nogen grad"/>
    <s v="Slet ikke"/>
    <s v="Slet ikke"/>
    <s v="Ja"/>
    <s v="Nej"/>
    <s v="Nej"/>
    <s v="Nej"/>
    <s v="Ja"/>
    <s v="Ja"/>
    <s v="Ja"/>
    <s v="Nej"/>
    <s v="Nej"/>
    <s v="Nej"/>
    <s v="Nej"/>
    <s v="Ja"/>
    <s v="Ja"/>
    <s v="Nej"/>
    <s v="Nej"/>
    <s v=""/>
    <s v="Mobning opstår på grund af usikre gruppedynamikker i klassen"/>
    <s v="Delvis enig"/>
    <s v=""/>
    <s v="Ja, flere gange"/>
    <m/>
    <m/>
    <m/>
    <m/>
    <m/>
    <s v="Altid"/>
    <s v="Nogle gange"/>
    <s v="Nogle gange"/>
    <s v="Altid"/>
    <s v="I høj grad"/>
    <s v="I høj grad"/>
    <s v="Nej"/>
    <s v="Ja"/>
    <s v="Nej"/>
    <s v="Nej"/>
    <s v="Ja"/>
    <s v="Nej"/>
    <s v="Nej"/>
    <s v="Nej"/>
    <s v=""/>
    <s v="Nej"/>
    <s v="Nej"/>
    <s v="Nej"/>
    <s v="Ja"/>
    <s v="Ja"/>
    <s v="Nej"/>
    <s v="Nej"/>
    <s v="Nej"/>
    <s v=""/>
    <s v=""/>
    <s v="Ja"/>
    <s v="Nej"/>
    <s v="Nej"/>
    <s v="Hvert tredje år"/>
    <s v="Ja"/>
    <s v="Ja"/>
    <s v="Ja"/>
    <s v="Ja"/>
    <s v="Ja"/>
    <s v="Ja"/>
    <s v="Ja"/>
    <s v="Nej"/>
    <s v="Nej"/>
    <s v="Nej"/>
    <s v="Nej"/>
    <s v="Ja"/>
    <s v="Nej"/>
    <s v="Nej"/>
    <s v=""/>
    <s v="Ja"/>
    <s v="Ja"/>
    <s v="Ja"/>
    <s v="Ja"/>
    <s v="Ja"/>
    <s v="Nej"/>
    <s v="Ja"/>
    <s v="Nej"/>
    <s v="Ja"/>
    <s v="Ja"/>
    <s v="Nej"/>
    <s v="Nej"/>
    <s v="Nej"/>
    <s v="Nej"/>
    <s v=""/>
    <s v="Ja"/>
    <s v="Ja"/>
    <s v="Ja"/>
    <s v="Ja"/>
    <s v="I mindre grad"/>
    <s v="I mindre grad"/>
    <s v="I høj grad"/>
    <s v=""/>
    <s v="Delvis enig"/>
    <s v=""/>
    <s v="Nej"/>
    <s v=""/>
    <s v="Nej"/>
    <s v="Opgaven, som undervisningsmiljørepræsentanterne varetager, er placeret ved elevrådene"/>
    <s v=""/>
    <s v=""/>
    <s v=""/>
    <s v="315014"/>
    <s v="Stenhus Gymnasium"/>
    <s v="Institution uden enheder"/>
    <s v="Gymnasier og HF-kurser"/>
    <s v="Selvejende, statslige"/>
    <s v="Holbæk Kommune"/>
    <s v="Region Sjælland"/>
    <s v="Per Henrik Farbøl"/>
    <s v="kontakt@stenhus-gym.dk"/>
    <n v="0"/>
    <n v="0"/>
    <n v="0"/>
    <n v="1"/>
    <n v="0"/>
  </r>
  <r>
    <x v="0"/>
    <x v="0"/>
    <x v="3"/>
    <x v="3"/>
    <x v="0"/>
    <s v="I høj grad"/>
    <s v="I høj grad"/>
    <s v="I mindre grad"/>
    <s v="Ja"/>
    <s v="Nej"/>
    <s v="Ja"/>
    <s v="Ja"/>
    <s v="Nej"/>
    <s v="Ja"/>
    <s v="Ja"/>
    <s v="Nej"/>
    <s v="Nej"/>
    <s v="Ja"/>
    <s v="Nej"/>
    <s v="Nej"/>
    <s v="Ja"/>
    <s v="Ja"/>
    <s v="Nej"/>
    <s v=""/>
    <s v="Mobning opstår i høj grad på grund af usikre gruppedynamikker, men elevernes personlighed og familieforhold spiller også en rolle"/>
    <s v="Delvis enig"/>
    <s v=""/>
    <s v="Ja, flere gange"/>
    <m/>
    <m/>
    <m/>
    <m/>
    <m/>
    <s v="Nogle gange"/>
    <s v="Aldrig"/>
    <s v="Nogle gange"/>
    <s v="Altid"/>
    <s v="I høj grad"/>
    <s v="I høj grad"/>
    <s v="Nej"/>
    <s v="Nej"/>
    <s v="Nej"/>
    <s v="Nej"/>
    <s v="Ja"/>
    <s v="Nej"/>
    <s v="Nej"/>
    <s v="Nej"/>
    <s v=""/>
    <s v="Nej"/>
    <s v="Nej"/>
    <s v="Nej"/>
    <s v="Nej"/>
    <s v="Ja"/>
    <s v="Nej"/>
    <s v="Nej"/>
    <s v="Nej"/>
    <s v=""/>
    <s v=""/>
    <s v="Ja"/>
    <s v="Ja"/>
    <s v="Nej"/>
    <s v="Hvert år"/>
    <s v="Ja"/>
    <s v="Ja"/>
    <s v="Ja"/>
    <s v="Ja"/>
    <s v="Ja"/>
    <s v="Ja"/>
    <s v="Ja"/>
    <s v="Nej"/>
    <s v="Ja"/>
    <s v="Nej"/>
    <s v="Ja"/>
    <s v="Nej"/>
    <s v="Nej"/>
    <s v="Nej"/>
    <s v=""/>
    <s v="Ja"/>
    <s v="Ja"/>
    <s v="Ja"/>
    <s v="Ja"/>
    <s v="Ja"/>
    <s v="Ja"/>
    <s v="Ja"/>
    <s v="Ja"/>
    <s v="Ja"/>
    <s v="Ja"/>
    <s v="Ja"/>
    <s v="Ja"/>
    <s v="Nej"/>
    <s v="Nej"/>
    <s v=""/>
    <s v="Ja"/>
    <s v="Ja"/>
    <s v="Ja"/>
    <s v="Ja"/>
    <s v="I høj grad"/>
    <s v="I høj grad"/>
    <s v="I høj grad"/>
    <s v=""/>
    <s v="Helt enig"/>
    <s v=""/>
    <s v="Ja"/>
    <s v="Ja"/>
    <s v="Ja"/>
    <s v=""/>
    <s v=""/>
    <s v="Altid"/>
    <s v=""/>
    <s v="805013"/>
    <s v="Brønderslev Gymnasium og HF"/>
    <s v="Institution uden enheder"/>
    <s v="Gymnasier og HF-kurser"/>
    <s v="Selvejende, statslige"/>
    <s v="Brønderslev Kommune"/>
    <s v="Region Nordjylland"/>
    <s v="Per Knudsen"/>
    <s v="post@br-gym.dk"/>
    <n v="0"/>
    <n v="0"/>
    <n v="0"/>
    <n v="1"/>
    <n v="0"/>
  </r>
  <r>
    <x v="0"/>
    <x v="0"/>
    <x v="0"/>
    <x v="2"/>
    <x v="0"/>
    <s v="I høj grad"/>
    <s v="I mindre grad"/>
    <s v="Slet ikke"/>
    <s v="Ja"/>
    <s v="Ja"/>
    <s v="Ja"/>
    <s v="Nej"/>
    <s v="Ja"/>
    <s v="Nej"/>
    <s v="Ja"/>
    <s v="Nej"/>
    <s v="Ja"/>
    <s v="Ja"/>
    <s v="Nej"/>
    <s v="Ja"/>
    <s v="Ja"/>
    <s v="Nej"/>
    <s v="Nej"/>
    <s v=""/>
    <s v="Ved ikke"/>
    <s v="Delvis enig"/>
    <s v=""/>
    <s v="Ja, flere gange"/>
    <m/>
    <m/>
    <m/>
    <m/>
    <m/>
    <s v="Altid"/>
    <s v="Altid"/>
    <s v="Nogle gange"/>
    <s v="Altid"/>
    <s v="I høj grad"/>
    <s v="I nogen grad"/>
    <s v="Nej"/>
    <s v="Nej"/>
    <s v="Ja"/>
    <s v="Ja"/>
    <s v="Ja"/>
    <s v="Nej"/>
    <s v="Nej"/>
    <s v="Nej"/>
    <s v=""/>
    <s v="Nej"/>
    <s v="Nej"/>
    <s v="Ja"/>
    <s v="Ja"/>
    <s v="Ja"/>
    <s v="Nej"/>
    <s v="Nej"/>
    <s v="Nej"/>
    <s v=""/>
    <s v=""/>
    <s v="Ja"/>
    <s v="Ved ikke"/>
    <s v="Ved ikke"/>
    <s v="Hvert år"/>
    <s v="Ja"/>
    <s v="Ja"/>
    <s v="Ja"/>
    <s v="Ja"/>
    <s v="Nej"/>
    <s v="Ja"/>
    <s v="Nej"/>
    <s v="Nej"/>
    <s v="Nej"/>
    <s v="Nej"/>
    <s v="Nej"/>
    <s v="Nej"/>
    <s v="Nej"/>
    <s v="Nej"/>
    <s v=""/>
    <s v="Ja"/>
    <s v="Nej"/>
    <s v="Ja"/>
    <s v="Ja"/>
    <s v="Ja"/>
    <s v="Nej"/>
    <s v="Nej"/>
    <s v="Nej"/>
    <s v="Nej"/>
    <s v="Nej"/>
    <s v="Nej"/>
    <s v="Nej"/>
    <s v="Nej"/>
    <s v="Nej"/>
    <s v=""/>
    <s v="Ja"/>
    <s v="Ja"/>
    <s v="Ja"/>
    <s v="Ved ikke"/>
    <s v=""/>
    <s v=""/>
    <s v=""/>
    <s v=""/>
    <s v=""/>
    <s v=""/>
    <s v=""/>
    <s v=""/>
    <s v=""/>
    <s v=""/>
    <s v=""/>
    <s v=""/>
    <s v=""/>
    <s v="537010"/>
    <s v="Sønderborg Statsskole"/>
    <s v="Institution uden enheder"/>
    <s v="Gymnasier og HF-kurser"/>
    <s v="Selvejende, statslige"/>
    <s v="Sønderborg Kommune"/>
    <s v="Region Syddanmark"/>
    <s v="Ole Kamp Hansen"/>
    <s v="post@statsskolen.dk"/>
    <n v="0"/>
    <n v="0"/>
    <n v="1"/>
    <n v="0"/>
    <n v="0"/>
  </r>
  <r>
    <x v="0"/>
    <x v="0"/>
    <x v="2"/>
    <x v="0"/>
    <x v="0"/>
    <s v="Slet ikke"/>
    <s v="Slet ikke"/>
    <s v="Slet ikke"/>
    <s v="Ja"/>
    <s v="Ja"/>
    <s v="Ja"/>
    <s v="Nej"/>
    <s v="Nej"/>
    <s v="Nej"/>
    <s v="Ja"/>
    <s v="Nej"/>
    <s v="Ja"/>
    <s v="Ja"/>
    <s v="Nej"/>
    <s v="Nej"/>
    <s v="Ja"/>
    <s v="Nej"/>
    <s v="Nej"/>
    <s v=""/>
    <s v="Ved ikke"/>
    <s v="Helt enig"/>
    <s v=""/>
    <s v="Ved ikke"/>
    <m/>
    <m/>
    <m/>
    <m/>
    <m/>
    <s v=""/>
    <s v=""/>
    <s v=""/>
    <s v=""/>
    <s v="I høj grad"/>
    <s v="I høj grad"/>
    <s v="Nej"/>
    <s v="Nej"/>
    <s v="Nej"/>
    <s v="Ja"/>
    <s v="Ja"/>
    <s v="Nej"/>
    <s v="Nej"/>
    <s v="Nej"/>
    <s v=""/>
    <s v="Nej"/>
    <s v="Nej"/>
    <s v="Nej"/>
    <s v="Ja"/>
    <s v="Ja"/>
    <s v="Nej"/>
    <s v="Nej"/>
    <s v="Nej"/>
    <s v=""/>
    <s v=""/>
    <s v="Ja"/>
    <s v="Ja"/>
    <s v="Ved ikke"/>
    <s v="Hvert tredje år"/>
    <s v="Ja"/>
    <s v="Ja"/>
    <s v="Ja"/>
    <s v="Ja"/>
    <s v="Ja"/>
    <s v="Ja"/>
    <s v="Ja"/>
    <s v="Ja"/>
    <s v="Ja"/>
    <s v="Nej"/>
    <s v="Ja"/>
    <s v="Ja"/>
    <s v="Nej"/>
    <s v="Nej"/>
    <s v=""/>
    <s v="Ja"/>
    <s v="Ja"/>
    <s v="Ja"/>
    <s v="Ja"/>
    <s v="Ja"/>
    <s v="Ja"/>
    <s v="Ja"/>
    <s v="Ja"/>
    <s v="Ja"/>
    <s v="Ja"/>
    <s v="Ja"/>
    <s v="Ja"/>
    <s v="Nej"/>
    <s v="Nej"/>
    <s v=""/>
    <s v="Ja"/>
    <s v="Ja"/>
    <s v="Ja"/>
    <s v="Ja"/>
    <s v="I nogen grad"/>
    <s v="Slet ikke"/>
    <s v="I nogen grad"/>
    <s v=""/>
    <s v="Helt enig"/>
    <s v=""/>
    <s v="Ja"/>
    <s v="Ja"/>
    <s v="Ja"/>
    <s v=""/>
    <s v=""/>
    <s v="Altid"/>
    <s v=""/>
    <s v="101124"/>
    <s v="Ingrid Jespersens Gymnasieskole"/>
    <s v="Institution uden enheder"/>
    <s v="Gymnasier og HF-kurser"/>
    <s v="Selvejende, private"/>
    <s v="Københavns Kommune"/>
    <s v="Region Hovedstaden"/>
    <s v="Otto Strange Møller"/>
    <s v="ijg@ijg.dk"/>
    <n v="0"/>
    <n v="0"/>
    <n v="0"/>
    <n v="1"/>
    <n v="0"/>
  </r>
  <r>
    <x v="0"/>
    <x v="0"/>
    <x v="0"/>
    <x v="1"/>
    <x v="0"/>
    <s v="I mindre grad"/>
    <s v="Slet ikke"/>
    <s v="Slet ikke"/>
    <s v="Ja"/>
    <s v="Ja"/>
    <s v="Ja"/>
    <s v="Nej"/>
    <s v="Ja"/>
    <s v="Ja"/>
    <s v="Ja"/>
    <s v="Nej"/>
    <s v="Ja"/>
    <s v="Nej"/>
    <s v="Nej"/>
    <s v="Ja"/>
    <s v="Ja"/>
    <s v="Nej"/>
    <s v="Nej"/>
    <s v=""/>
    <s v="Ved ikke"/>
    <s v="Delvis enig"/>
    <s v=""/>
    <s v="Ja, én gang"/>
    <s v="Ja"/>
    <s v="Nej"/>
    <s v="Nej"/>
    <s v="Ja"/>
    <s v="Nej"/>
    <s v=""/>
    <s v=""/>
    <s v=""/>
    <s v=""/>
    <s v="I nogen grad"/>
    <s v="I nogen grad"/>
    <s v="Nej"/>
    <s v="Nej"/>
    <s v="Ja"/>
    <s v="Nej"/>
    <s v="Ja"/>
    <s v="Nej"/>
    <s v="Nej"/>
    <s v="Nej"/>
    <s v=""/>
    <s v="Nej"/>
    <s v="Nej"/>
    <s v="Ja"/>
    <s v="Ja"/>
    <s v="Ja"/>
    <s v="Nej"/>
    <s v="Nej"/>
    <s v="Nej"/>
    <s v=""/>
    <s v=""/>
    <s v="Ja"/>
    <s v="Ja"/>
    <s v="Nej"/>
    <s v="Sjældnere end hvert tredje år"/>
    <s v="Ja"/>
    <s v="Ja"/>
    <s v="Ja"/>
    <s v="Ja"/>
    <s v="Ja"/>
    <s v="Ja"/>
    <s v="Ja"/>
    <s v="Nej"/>
    <s v="Nej"/>
    <s v="Nej"/>
    <s v="Nej"/>
    <s v="Nej"/>
    <s v="Nej"/>
    <s v="Nej"/>
    <s v=""/>
    <s v="Ja"/>
    <s v="Ja"/>
    <s v="Nej"/>
    <s v="Ja"/>
    <s v="Nej"/>
    <s v="Ja"/>
    <s v="Ja"/>
    <s v="Ja"/>
    <s v="Ja"/>
    <s v="Ja"/>
    <s v="Nej"/>
    <s v="Nej"/>
    <s v="Nej"/>
    <s v="Nej"/>
    <s v=""/>
    <s v="Ja"/>
    <s v="Nej"/>
    <s v="Nej"/>
    <s v=""/>
    <s v="I nogen grad"/>
    <s v="I nogen grad"/>
    <s v="I mindre grad"/>
    <s v=""/>
    <s v="Helt enig"/>
    <s v=""/>
    <s v="Nej"/>
    <s v=""/>
    <s v="Nej"/>
    <s v="Opgaven, som undervisningsmiljørepræsentanterne varetager, er placeret ved elevrådene"/>
    <s v=""/>
    <s v=""/>
    <s v=""/>
    <s v="323012"/>
    <s v="Kalundborg Gymnasium og HF"/>
    <s v="Institution uden enheder"/>
    <s v="Gymnasier og HF-kurser"/>
    <s v="Selvejende, statslige"/>
    <s v="Kalundborg Kommune"/>
    <s v="Region Sjælland"/>
    <s v="Peter Abildgaard Andersen"/>
    <s v="kontor@kalgym.dk"/>
    <n v="0"/>
    <n v="0"/>
    <n v="0"/>
    <n v="1"/>
    <n v="0"/>
  </r>
  <r>
    <x v="0"/>
    <x v="0"/>
    <x v="3"/>
    <x v="2"/>
    <x v="2"/>
    <s v="I mindre grad"/>
    <s v="I nogen grad"/>
    <s v="Ved ikke"/>
    <s v="Ja"/>
    <s v="Ja"/>
    <s v="Ja"/>
    <s v="Ja"/>
    <s v="Nej"/>
    <s v="Ja"/>
    <s v="Ja"/>
    <s v="Nej"/>
    <s v="Ved ikke"/>
    <s v="Nej"/>
    <s v="Nej"/>
    <s v="Nej"/>
    <s v="Nej"/>
    <s v="Nej"/>
    <s v="Ja"/>
    <s v=""/>
    <s v="Mobning opstår i høj grad på grund af usikre gruppedynamikker, men elevernes personlighed og familieforhold spiller også en rolle"/>
    <s v="Hverken enig eller uenig"/>
    <s v=""/>
    <s v="Ja, én gang"/>
    <s v="Ja"/>
    <s v="Ja"/>
    <s v="Nej"/>
    <s v="Nej"/>
    <s v="Nej"/>
    <s v=""/>
    <s v=""/>
    <s v=""/>
    <s v=""/>
    <s v="I nogen grad"/>
    <s v="I nogen grad"/>
    <s v="Nej"/>
    <s v="Nej"/>
    <s v="Nej"/>
    <s v="Nej"/>
    <s v="Nej"/>
    <s v="Nej"/>
    <s v="Nej"/>
    <s v="Ja"/>
    <s v=""/>
    <s v="Nej"/>
    <s v="Nej"/>
    <s v="Nej"/>
    <s v="Nej"/>
    <s v="Nej"/>
    <s v="Nej"/>
    <s v="Nej"/>
    <s v="Ja"/>
    <s v=""/>
    <s v=""/>
    <s v="Ja"/>
    <s v="Ja"/>
    <s v="Ja"/>
    <s v="Hvert tredje år"/>
    <s v="Nej"/>
    <s v="Nej"/>
    <s v="Ja"/>
    <s v="Ja"/>
    <s v="Ja"/>
    <s v="Ja"/>
    <s v="Ja"/>
    <s v="Nej"/>
    <s v="Nej"/>
    <s v="Nej"/>
    <s v="Nej"/>
    <s v="Nej"/>
    <s v="Nej"/>
    <s v="Nej"/>
    <s v=""/>
    <s v="Ja"/>
    <s v="Nej"/>
    <s v="Ja"/>
    <s v="Ja"/>
    <s v="Ja"/>
    <s v="Ja"/>
    <s v="Ja"/>
    <s v="Ja"/>
    <s v="Ja"/>
    <s v="Ja"/>
    <s v="Nej"/>
    <s v="Nej"/>
    <s v="Nej"/>
    <s v="Nej"/>
    <s v=""/>
    <s v="Ved ikke"/>
    <s v="Ved ikke"/>
    <s v="Ved ikke"/>
    <s v=""/>
    <s v="I nogen grad"/>
    <s v="I nogen grad"/>
    <s v="I nogen grad"/>
    <s v=""/>
    <s v="Hverken enig eller uenig"/>
    <s v=""/>
    <s v="Ja"/>
    <s v="Ja"/>
    <s v="Ja"/>
    <s v=""/>
    <s v=""/>
    <s v="Nogle gange"/>
    <s v=""/>
    <s v="661015"/>
    <s v="Holstebro Gymnasium og HF"/>
    <s v="Institution uden enheder"/>
    <s v="Gymnasier og HF-kurser"/>
    <s v="Selvejende, statslige"/>
    <s v="Holstebro Kommune"/>
    <s v="Region Midtjylland"/>
    <s v="Peter Damgaard Lunde"/>
    <s v="hogym@hogym.dk"/>
    <n v="0"/>
    <n v="0"/>
    <n v="0"/>
    <n v="1"/>
    <n v="0"/>
  </r>
  <r>
    <x v="0"/>
    <x v="0"/>
    <x v="3"/>
    <x v="3"/>
    <x v="0"/>
    <s v="I høj grad"/>
    <s v="I høj grad"/>
    <s v="Slet ikke"/>
    <s v="Ja"/>
    <s v="Ja"/>
    <s v="Nej"/>
    <s v="Nej"/>
    <s v="Ja"/>
    <s v="Ja"/>
    <s v="Ja"/>
    <s v="Nej"/>
    <s v="Ja"/>
    <s v="Ja"/>
    <s v="Ja"/>
    <s v="Ja"/>
    <s v="Ja"/>
    <s v="Ja"/>
    <s v="Nej"/>
    <s v=""/>
    <s v="Mobning opstår på grund af usikre gruppedynamikker i klassen"/>
    <s v="Helt enig"/>
    <s v=""/>
    <s v="Ved ikke"/>
    <m/>
    <m/>
    <m/>
    <m/>
    <m/>
    <s v=""/>
    <s v=""/>
    <s v=""/>
    <s v=""/>
    <s v="I høj grad"/>
    <s v="I høj grad"/>
    <s v="Nej"/>
    <s v="Nej"/>
    <s v="Ja"/>
    <s v="Nej"/>
    <s v="Nej"/>
    <s v="Nej"/>
    <s v="Nej"/>
    <s v="Nej"/>
    <s v=""/>
    <s v="Nej"/>
    <s v="Nej"/>
    <s v="Ja"/>
    <s v="Nej"/>
    <s v="Nej"/>
    <s v="Nej"/>
    <s v="Nej"/>
    <s v="Ja"/>
    <s v=""/>
    <s v=""/>
    <s v="Ved ikke"/>
    <s v=""/>
    <s v=""/>
    <s v=""/>
    <m/>
    <m/>
    <m/>
    <m/>
    <m/>
    <m/>
    <m/>
    <m/>
    <m/>
    <m/>
    <m/>
    <m/>
    <m/>
    <m/>
    <s v=""/>
    <m/>
    <m/>
    <m/>
    <m/>
    <m/>
    <m/>
    <m/>
    <m/>
    <m/>
    <m/>
    <m/>
    <m/>
    <m/>
    <m/>
    <s v=""/>
    <s v=""/>
    <s v=""/>
    <s v=""/>
    <s v=""/>
    <s v=""/>
    <s v=""/>
    <s v=""/>
    <s v=""/>
    <s v="Hverken enig eller uenig"/>
    <s v=""/>
    <s v="Nej"/>
    <s v=""/>
    <s v="Nej"/>
    <s v="Opgaven, som undervisningsmiljørepræsentanterne varetager, er placeret ved elevrådene"/>
    <s v=""/>
    <s v=""/>
    <s v=""/>
    <s v="537011"/>
    <s v="Alssundgymnasiet Sønderborg"/>
    <s v="Institution uden enheder"/>
    <s v="Gymnasier og HF-kurser"/>
    <s v="Selvejende, statslige"/>
    <s v="Sønderborg Kommune"/>
    <s v="Region Syddanmark"/>
    <s v="Per Møller"/>
    <s v="ags@ags.dk"/>
    <n v="0"/>
    <n v="0"/>
    <n v="0"/>
    <n v="1"/>
    <n v="0"/>
  </r>
  <r>
    <x v="0"/>
    <x v="0"/>
    <x v="3"/>
    <x v="3"/>
    <x v="0"/>
    <s v="I mindre grad"/>
    <s v="I nogen grad"/>
    <s v="Slet ikke"/>
    <s v="Ja"/>
    <s v="Nej"/>
    <s v="Ja"/>
    <s v="Ja"/>
    <s v="Nej"/>
    <s v="Ja"/>
    <s v="Ja"/>
    <s v="Nej"/>
    <s v="Ja"/>
    <s v="Ja"/>
    <s v="Ja"/>
    <s v="Ja"/>
    <s v="Ja"/>
    <s v="Ja"/>
    <s v="Nej"/>
    <s v=""/>
    <s v="Mobning opstår i høj grad på grund af usikre gruppedynamikker, men elevernes personlighed og familieforhold spiller også en rolle"/>
    <s v="Delvis enig"/>
    <s v="Vi skal have opdateret ift. det digitale og har taget det første skridt med opdateringen af studie- og ordensreglerne om dette"/>
    <s v="Ja, én gang"/>
    <s v="Ja"/>
    <s v="Ja"/>
    <s v="Ja"/>
    <s v="Ja"/>
    <s v="Nej"/>
    <s v=""/>
    <s v=""/>
    <s v=""/>
    <s v=""/>
    <s v="I nogen grad"/>
    <s v="I nogen grad"/>
    <s v="Nej"/>
    <s v="Ja"/>
    <s v="Ja"/>
    <s v="Ja"/>
    <s v="Ja"/>
    <s v="Nej"/>
    <s v="Nej"/>
    <s v="Nej"/>
    <s v=""/>
    <s v="Nej"/>
    <s v="Ja"/>
    <s v="Ja"/>
    <s v="Ja"/>
    <s v="Ja"/>
    <s v="Nej"/>
    <s v="Nej"/>
    <s v="Nej"/>
    <s v=""/>
    <s v=""/>
    <s v="Ja"/>
    <s v="Nej"/>
    <s v="Nej"/>
    <s v="Hvert tredje år"/>
    <s v="Ja"/>
    <s v="Nej"/>
    <s v="Ja"/>
    <s v="Ja"/>
    <s v="Ja"/>
    <s v="Ja"/>
    <s v="Ja"/>
    <s v="Nej"/>
    <s v="Nej"/>
    <s v="Nej"/>
    <s v="Nej"/>
    <s v="Ja"/>
    <s v="Ja"/>
    <s v="Nej"/>
    <s v="Der er et fritekstfelt som man kan skrive i hvis spørgeskemaet ikke er udtømmende i forhold til valget af kategorier"/>
    <s v="Ja"/>
    <s v="Ja"/>
    <s v="Nej"/>
    <s v="Ja"/>
    <s v="Ja"/>
    <s v="Nej"/>
    <s v="Ja"/>
    <s v="Nej"/>
    <s v="Ja"/>
    <s v="Ja"/>
    <s v="Ja"/>
    <s v="Ja"/>
    <s v="Nej"/>
    <s v="Nej"/>
    <s v=""/>
    <s v="Ja"/>
    <s v="Ja"/>
    <s v="Ja"/>
    <s v="Nej"/>
    <s v="I høj grad"/>
    <s v="I høj grad"/>
    <s v="I mindre grad"/>
    <s v=""/>
    <s v="Helt uenig"/>
    <s v="Undervisningsmiljøvurderingen og de årlige elevtrivselsundersøgelser (ETU) lever et mærkeligt dobbeltliv. ETUen er et nyt lovgivningsmæssigt tiltag hvor undervisningsmiljøvurderingen har flere år på bagen. Skriv de to tekster sammen til én bekendtgørelse. Ryd op."/>
    <s v="Ja"/>
    <s v="Ja"/>
    <s v="Ja"/>
    <s v=""/>
    <s v=""/>
    <s v="Nogle gange"/>
    <s v=""/>
    <s v="621022"/>
    <s v="Munkensdam Gymnasium"/>
    <s v="Institution uden enheder"/>
    <s v="Gymnasier og HF-kurser"/>
    <s v="Selvejende, statslige"/>
    <s v="Kolding Kommune"/>
    <s v="Region Syddanmark"/>
    <s v="Per Møller"/>
    <s v="munkensdam@munkensdam.dk"/>
    <n v="0"/>
    <n v="0"/>
    <n v="0"/>
    <n v="1"/>
    <n v="0"/>
  </r>
  <r>
    <x v="0"/>
    <x v="0"/>
    <x v="2"/>
    <x v="1"/>
    <x v="0"/>
    <s v="I mindre grad"/>
    <s v="I høj grad"/>
    <s v="Slet ikke"/>
    <s v="Ja"/>
    <s v="Nej"/>
    <s v="Ja"/>
    <s v="Nej"/>
    <s v="Nej"/>
    <s v="Nej"/>
    <s v="Ja"/>
    <s v="Nej"/>
    <s v="Nej"/>
    <s v="Ja"/>
    <s v="Nej"/>
    <s v="Nej"/>
    <s v="Nej"/>
    <s v="Ja"/>
    <s v="Nej"/>
    <s v=""/>
    <s v="Ved ikke"/>
    <s v="Delvis enig"/>
    <s v=""/>
    <s v="Ja, én gang"/>
    <s v="Ja"/>
    <s v="Nej"/>
    <s v="Nej"/>
    <s v="Ja"/>
    <s v="Nej"/>
    <s v=""/>
    <s v=""/>
    <s v=""/>
    <s v=""/>
    <s v="I nogen grad"/>
    <s v="I nogen grad"/>
    <s v="Nej"/>
    <s v="Nej"/>
    <s v="Nej"/>
    <s v="Nej"/>
    <s v="Nej"/>
    <s v="Nej"/>
    <s v="Nej"/>
    <s v="Ja"/>
    <s v=""/>
    <s v="Nej"/>
    <s v="Nej"/>
    <s v="Nej"/>
    <s v="Nej"/>
    <s v="Nej"/>
    <s v="Nej"/>
    <s v="Nej"/>
    <s v="Ja"/>
    <s v=""/>
    <s v=""/>
    <s v="Ja"/>
    <s v="Nej"/>
    <s v="Nej"/>
    <s v="Hvert tredje år"/>
    <s v="Nej"/>
    <s v="Nej"/>
    <s v="Nej"/>
    <s v="Nej"/>
    <s v="Nej"/>
    <s v="Nej"/>
    <s v="Nej"/>
    <s v="Nej"/>
    <s v="Nej"/>
    <s v="Nej"/>
    <s v="Nej"/>
    <s v="Nej"/>
    <s v="Ja"/>
    <s v="Ja"/>
    <s v="Vi har ikke systematisk indsamlet alle ovenstående områder, men har brugt de bemærkninger der er kommet i forbindelse med undersøgelsen"/>
    <s v="Ja"/>
    <s v="Ja"/>
    <s v="Ja"/>
    <s v="Ja"/>
    <s v="Nej"/>
    <s v="Nej"/>
    <s v="Nej"/>
    <s v="Nej"/>
    <s v="Nej"/>
    <s v="Nej"/>
    <s v="Nej"/>
    <s v="Nej"/>
    <s v="Nej"/>
    <s v="Nej"/>
    <s v=""/>
    <s v="Ved ikke"/>
    <s v="Ved ikke"/>
    <s v="Ja"/>
    <s v="Nej"/>
    <s v="Slet ikke"/>
    <s v="Slet ikke"/>
    <s v="I nogen grad"/>
    <s v=""/>
    <s v="Hverken enig eller uenig"/>
    <s v=""/>
    <s v="Ja"/>
    <s v="Ja"/>
    <s v="Ja"/>
    <s v=""/>
    <s v=""/>
    <s v="Nogle gange"/>
    <s v=""/>
    <s v="175011"/>
    <s v="Rødovre Gymnasium"/>
    <s v="Institution uden enheder"/>
    <s v="Gymnasier og HF-kurser"/>
    <s v="Selvejende, statslige"/>
    <s v="Rødovre Kommune"/>
    <s v="Region Hovedstaden"/>
    <s v="Peter Ditlev Olsen"/>
    <s v="rg@rg.dk"/>
    <n v="0"/>
    <n v="0"/>
    <n v="0"/>
    <n v="1"/>
    <n v="0"/>
  </r>
  <r>
    <x v="0"/>
    <x v="0"/>
    <x v="3"/>
    <x v="1"/>
    <x v="0"/>
    <s v="I nogen grad"/>
    <s v="I mindre grad"/>
    <s v="Slet ikke"/>
    <s v="Ja"/>
    <s v="Ja"/>
    <s v="Ja"/>
    <s v="Ja"/>
    <s v="Ja"/>
    <s v="Ja"/>
    <s v="Ja"/>
    <s v="Nej"/>
    <s v="Ja"/>
    <s v="Ja"/>
    <s v="Ja"/>
    <s v="Ja"/>
    <s v="Ja"/>
    <s v="Ja"/>
    <s v="Nej"/>
    <s v=""/>
    <s v="Ved ikke"/>
    <s v="Helt enig"/>
    <s v=""/>
    <s v="Ved ikke"/>
    <m/>
    <m/>
    <m/>
    <m/>
    <m/>
    <s v=""/>
    <s v=""/>
    <s v=""/>
    <s v=""/>
    <s v="I nogen grad"/>
    <s v="I nogen grad"/>
    <s v="Nej"/>
    <s v="Nej"/>
    <s v="Ja"/>
    <s v="Ja"/>
    <s v="Nej"/>
    <s v="Nej"/>
    <s v="Nej"/>
    <s v="Nej"/>
    <s v=""/>
    <s v="Nej"/>
    <s v="Nej"/>
    <s v="Ja"/>
    <s v="Ja"/>
    <s v="Ja"/>
    <s v="Nej"/>
    <s v="Nej"/>
    <s v="Nej"/>
    <s v=""/>
    <s v=""/>
    <s v="Ved ikke"/>
    <s v=""/>
    <s v=""/>
    <s v=""/>
    <m/>
    <m/>
    <m/>
    <m/>
    <m/>
    <m/>
    <m/>
    <m/>
    <m/>
    <m/>
    <m/>
    <m/>
    <m/>
    <m/>
    <s v=""/>
    <m/>
    <m/>
    <m/>
    <m/>
    <m/>
    <m/>
    <m/>
    <m/>
    <m/>
    <m/>
    <m/>
    <m/>
    <m/>
    <m/>
    <s v=""/>
    <s v=""/>
    <s v=""/>
    <s v=""/>
    <s v=""/>
    <s v=""/>
    <s v=""/>
    <s v=""/>
    <s v=""/>
    <s v="Hverken enig eller uenig"/>
    <s v=""/>
    <s v="Ved ikke"/>
    <s v="Ja"/>
    <s v="Ja"/>
    <s v=""/>
    <s v=""/>
    <s v="Nogle gange"/>
    <s v=""/>
    <s v="367008"/>
    <s v="Nakskov Gymnasium og HF"/>
    <s v="Hovedskole (institution med enheder)"/>
    <s v="Gymnasier og HF-kurser"/>
    <s v="Selvejende, statslige"/>
    <s v="Lolland Kommune"/>
    <s v="Region Sjælland"/>
    <s v="Lars Erik Petersen"/>
    <s v="gymnasiet@nakskov-gym.dk"/>
    <n v="0"/>
    <n v="0"/>
    <n v="0"/>
    <n v="1"/>
    <n v="0"/>
  </r>
  <r>
    <x v="0"/>
    <x v="2"/>
    <x v="6"/>
    <x v="0"/>
    <x v="0"/>
    <s v="I høj grad"/>
    <s v="I mindre grad"/>
    <s v="Slet ikke"/>
    <s v="Ja"/>
    <s v="Ja"/>
    <s v="Ja"/>
    <s v="Ja"/>
    <s v="Ja"/>
    <s v="Ja"/>
    <s v="Ja"/>
    <s v="Nej"/>
    <s v="Ja"/>
    <s v="Ja"/>
    <s v="Nej"/>
    <s v="Ja"/>
    <s v="Ja"/>
    <s v="Ja"/>
    <s v="Nej"/>
    <s v=""/>
    <s v="Dynamikken i klassen og elevernes personlighed har en lige stor betydning for, hvorvidt der er mobning i en klasse"/>
    <s v="Helt enig"/>
    <s v=""/>
    <s v="Ja, én gang"/>
    <s v="Ja"/>
    <s v="Nej"/>
    <s v="Nej"/>
    <s v="Nej"/>
    <s v="Nej"/>
    <s v=""/>
    <s v=""/>
    <s v=""/>
    <s v=""/>
    <s v="I høj grad"/>
    <s v="I høj grad"/>
    <s v="Nej"/>
    <s v="Nej"/>
    <s v="Ja"/>
    <s v="Nej"/>
    <s v="Nej"/>
    <s v="Nej"/>
    <s v="Nej"/>
    <s v="Nej"/>
    <s v=""/>
    <s v="Nej"/>
    <s v="Nej"/>
    <s v="Ja"/>
    <s v="Nej"/>
    <s v="Nej"/>
    <s v="Nej"/>
    <s v="Nej"/>
    <s v="Nej"/>
    <s v=""/>
    <s v=""/>
    <s v="Ja"/>
    <s v="Ja"/>
    <s v="Ja"/>
    <s v="Hvert år"/>
    <s v="Nej"/>
    <s v="Nej"/>
    <s v="Ja"/>
    <s v="Ja"/>
    <s v="Ja"/>
    <s v="Ja"/>
    <s v="Ja"/>
    <s v="Ja"/>
    <s v="Ja"/>
    <s v="Nej"/>
    <s v="Nej"/>
    <s v="Nej"/>
    <s v="Nej"/>
    <s v="Nej"/>
    <s v=""/>
    <s v="Ja"/>
    <s v="Nej"/>
    <s v="Nej"/>
    <s v="Nej"/>
    <s v="Ja"/>
    <s v="Ja"/>
    <s v="Nej"/>
    <s v="Nej"/>
    <s v="Ja"/>
    <s v="Nej"/>
    <s v="Nej"/>
    <s v="Nej"/>
    <s v="Nej"/>
    <s v="Nej"/>
    <s v=""/>
    <s v="Ja"/>
    <s v="Ja"/>
    <s v="Ja"/>
    <s v="Ja"/>
    <s v="Slet ikke"/>
    <s v="I mindre grad"/>
    <s v="I nogen grad"/>
    <s v=""/>
    <s v="Helt enig"/>
    <s v=""/>
    <s v="Ved ikke"/>
    <s v="Ved ikke"/>
    <s v="Nej"/>
    <s v="Opgaven, som undervisningsmiljørepræsentanterne varetager, er placeret ved elevrådene"/>
    <s v=""/>
    <s v=""/>
    <s v=""/>
    <s v="751398"/>
    <s v="Jordbrugets UddannelsesCenter Århus"/>
    <s v="Hovedskole (institution med enheder)"/>
    <s v="Erhvervsskoler m.v."/>
    <s v="Selvejende, statslige"/>
    <s v="Aarhus Kommune"/>
    <s v="Region Midtjylland"/>
    <s v="Peter Lund Moesgaard"/>
    <s v="ju@ju.dk"/>
    <n v="0"/>
    <n v="0"/>
    <n v="0"/>
    <n v="1"/>
    <n v="0"/>
  </r>
  <r>
    <x v="0"/>
    <x v="0"/>
    <x v="3"/>
    <x v="0"/>
    <x v="0"/>
    <s v="I nogen grad"/>
    <s v="Slet ikke"/>
    <s v="Slet ikke"/>
    <s v="Ja"/>
    <s v="Ja"/>
    <s v="Ja"/>
    <s v="Ja"/>
    <s v="Ja"/>
    <s v="Ja"/>
    <s v="Ja"/>
    <s v="Nej"/>
    <s v="Ja"/>
    <s v="Ja"/>
    <s v="Ja"/>
    <s v="Ja"/>
    <s v="Ja"/>
    <s v="Ja"/>
    <s v="Nej"/>
    <s v=""/>
    <s v="Mobning opstår i høj grad på grund af usikre gruppedynamikker, men elevernes personlighed og familieforhold spiller også en rolle"/>
    <s v="Delvis enig"/>
    <s v=""/>
    <s v="Nej, aldrig"/>
    <m/>
    <m/>
    <m/>
    <m/>
    <m/>
    <s v=""/>
    <s v=""/>
    <s v=""/>
    <s v=""/>
    <s v="I nogen grad"/>
    <s v="I nogen grad"/>
    <s v="Nej"/>
    <s v="Nej"/>
    <s v="Ja"/>
    <s v="Ja"/>
    <s v="Nej"/>
    <s v="Nej"/>
    <s v="Nej"/>
    <s v="Nej"/>
    <s v=""/>
    <s v="Nej"/>
    <s v="Nej"/>
    <s v="Ja"/>
    <s v="Ja"/>
    <s v="Nej"/>
    <s v="Nej"/>
    <s v="Nej"/>
    <s v="Nej"/>
    <s v=""/>
    <s v=""/>
    <s v="Ja"/>
    <s v="Ja"/>
    <s v="Ja"/>
    <s v="Hvert år"/>
    <s v="Ja"/>
    <s v="Ja"/>
    <s v="Ja"/>
    <s v="Nej"/>
    <s v="Nej"/>
    <s v="Ja"/>
    <s v="Ja"/>
    <s v="Nej"/>
    <s v="Ja"/>
    <s v="Nej"/>
    <s v="Nej"/>
    <s v="Nej"/>
    <s v="Nej"/>
    <s v="Nej"/>
    <s v=""/>
    <s v="Ja"/>
    <s v="Nej"/>
    <s v="Ja"/>
    <s v="Ja"/>
    <s v="Nej"/>
    <s v="Ja"/>
    <s v="Ja"/>
    <s v="Nej"/>
    <s v="Ja"/>
    <s v="Nej"/>
    <s v="Nej"/>
    <s v="Nej"/>
    <s v="Nej"/>
    <s v="Nej"/>
    <s v=""/>
    <s v="Ja"/>
    <s v="Ja"/>
    <s v="Ja"/>
    <s v="Ja"/>
    <s v="I mindre grad"/>
    <s v="I nogen grad"/>
    <s v="I nogen grad"/>
    <s v=""/>
    <s v="Hverken enig eller uenig"/>
    <s v=""/>
    <s v="Ja"/>
    <s v="Ja"/>
    <s v="Ja"/>
    <s v=""/>
    <s v=""/>
    <s v="Sjældent"/>
    <s v=""/>
    <s v="851420"/>
    <s v="AMU Nordjylland"/>
    <s v="Hovedskole (institution med enheder)"/>
    <s v="Erhvervsskoler m.v."/>
    <s v="Selvejende, statslige"/>
    <s v="Aalborg Kommune"/>
    <s v="Region Nordjylland"/>
    <s v="Peter Thomsen"/>
    <s v="aalborg@amunordjylland.dk"/>
    <n v="0"/>
    <n v="0"/>
    <n v="0"/>
    <n v="1"/>
    <n v="0"/>
  </r>
  <r>
    <x v="0"/>
    <x v="0"/>
    <x v="1"/>
    <x v="1"/>
    <x v="0"/>
    <s v="I høj grad"/>
    <s v="Slet ikke"/>
    <s v="Slet ikke"/>
    <s v="Ja"/>
    <s v="Ja"/>
    <s v="Ja"/>
    <s v="Ja"/>
    <s v="Ja"/>
    <s v="Ja"/>
    <s v="Ja"/>
    <s v="Nej"/>
    <s v="Nej"/>
    <s v="Nej"/>
    <s v="Nej"/>
    <s v="Nej"/>
    <s v="Ja"/>
    <s v="Nej"/>
    <s v="Nej"/>
    <s v=""/>
    <s v="Dynamikken i klassen og elevernes personlighed har en lige stor betydning for, hvorvidt der er mobning i en klasse"/>
    <s v="Delvis uenig"/>
    <s v="Det at vi har strategier for alt muligt gør ikke, at der ikke er mobning...   Vi drukner snart i politikker.."/>
    <s v="Ja, én gang"/>
    <s v="Ja"/>
    <s v="Nej"/>
    <s v="Nej"/>
    <s v="Nej"/>
    <s v="Nej"/>
    <s v=""/>
    <s v=""/>
    <s v=""/>
    <s v=""/>
    <s v="I høj grad"/>
    <s v="I høj grad"/>
    <s v="Nej"/>
    <s v="Nej"/>
    <s v="Nej"/>
    <s v="Nej"/>
    <s v="Nej"/>
    <s v="Nej"/>
    <s v="Nej"/>
    <s v="Ja"/>
    <s v=""/>
    <s v="Nej"/>
    <s v="Nej"/>
    <s v="Nej"/>
    <s v="Nej"/>
    <s v="Nej"/>
    <s v="Nej"/>
    <s v="Nej"/>
    <s v="Ja"/>
    <s v=""/>
    <s v="Vi arbejder med det hver dag - at skabe en god og mobbefri skole..."/>
    <s v="Ja"/>
    <s v="Ja"/>
    <s v="Nej"/>
    <s v="Hvert år"/>
    <s v="Ja"/>
    <s v="Ja"/>
    <s v="Ja"/>
    <s v="Ja"/>
    <s v="Ja"/>
    <s v="Ja"/>
    <s v="Ja"/>
    <s v="Nej"/>
    <s v="Nej"/>
    <s v="Nej"/>
    <s v="Nej"/>
    <s v="Nej"/>
    <s v="Nej"/>
    <s v="Nej"/>
    <s v=""/>
    <s v="Ja"/>
    <s v="Ja"/>
    <s v="Ja"/>
    <s v="Ja"/>
    <s v="Ja"/>
    <s v="Ja"/>
    <s v="Ja"/>
    <s v="Ja"/>
    <s v="Ja"/>
    <s v="Ja"/>
    <s v="Ja"/>
    <s v="Ja"/>
    <s v="Nej"/>
    <s v="Nej"/>
    <s v=""/>
    <s v="Ja"/>
    <s v="Ja"/>
    <s v="Ja"/>
    <s v="Ja"/>
    <s v="I mindre grad"/>
    <s v="I mindre grad"/>
    <s v="I høj grad"/>
    <s v=""/>
    <s v="Hverken enig eller uenig"/>
    <s v="igen, vi har så mange undersøgelser - de stakkels unge bliver spurgt så ofte, at de føler det er for meget. Vi har kommunale undersøgelser og statslige undersøgelser (vi er en ungdomsuddannelse)"/>
    <s v="Ved ikke"/>
    <s v="Nej"/>
    <s v="Nej"/>
    <s v="Andet, skriv gerne her"/>
    <s v="De er med i bestyrelsen, hvor det gennemgåes"/>
    <s v=""/>
    <s v=""/>
    <s v="745401"/>
    <s v="Skanderborg-Odder Center for Uddannelse"/>
    <s v="Hovedskole (institution med enheder)"/>
    <s v="Erhvervsskoler m.v."/>
    <s v="Selvejende, statslige"/>
    <s v="Skanderborg Kommune"/>
    <s v="Region Midtjylland"/>
    <s v="Pia Agerbæk Marlo"/>
    <s v="info@scu.dk"/>
    <n v="0"/>
    <n v="0"/>
    <n v="0"/>
    <n v="1"/>
    <n v="0"/>
  </r>
  <r>
    <x v="0"/>
    <x v="0"/>
    <x v="3"/>
    <x v="3"/>
    <x v="0"/>
    <s v="I nogen grad"/>
    <s v="I nogen grad"/>
    <s v="Slet ikke"/>
    <s v="Ja"/>
    <s v="Ja"/>
    <s v="Ja"/>
    <s v="Ja"/>
    <s v="Ja"/>
    <s v="Ja"/>
    <s v="Ja"/>
    <s v="Nej"/>
    <s v="Ja"/>
    <s v="Nej"/>
    <s v="Nej"/>
    <s v="Nej"/>
    <s v="Ja"/>
    <s v="Nej"/>
    <s v="Nej"/>
    <s v=""/>
    <s v="Mobning opstår på grund af usikre gruppedynamikker i klassen"/>
    <s v="Delvis enig"/>
    <s v=""/>
    <s v="Ja, flere gange"/>
    <m/>
    <m/>
    <m/>
    <m/>
    <m/>
    <s v="Altid"/>
    <s v="Ved ikke"/>
    <s v="Nogle gange"/>
    <s v="Altid"/>
    <s v="I nogen grad"/>
    <s v="I nogen grad"/>
    <s v="Nej"/>
    <s v="Nej"/>
    <s v="Ja"/>
    <s v="Nej"/>
    <s v="Ja"/>
    <s v="Nej"/>
    <s v="Nej"/>
    <s v="Nej"/>
    <s v=""/>
    <s v="Nej"/>
    <s v="Nej"/>
    <s v="Ja"/>
    <s v="Ja"/>
    <s v="Ja"/>
    <s v="Nej"/>
    <s v="Nej"/>
    <s v="Nej"/>
    <s v=""/>
    <s v=""/>
    <s v="Ja"/>
    <s v="Ja"/>
    <s v="Ja"/>
    <s v="Hvert andet år"/>
    <s v="Ja"/>
    <s v="Ja"/>
    <s v="Ja"/>
    <s v="Ja"/>
    <s v="Ja"/>
    <s v="Ja"/>
    <s v="Ja"/>
    <s v="Ja"/>
    <s v="Ja"/>
    <s v="Ja"/>
    <s v="Ja"/>
    <s v="Ja"/>
    <s v="Nej"/>
    <s v="Nej"/>
    <s v=""/>
    <s v="Ja"/>
    <s v="Nej"/>
    <s v="Nej"/>
    <s v="Ja"/>
    <s v="Nej"/>
    <s v="Ja"/>
    <s v="Nej"/>
    <s v="Nej"/>
    <s v="Ja"/>
    <s v="Nej"/>
    <s v="Nej"/>
    <s v="Nej"/>
    <s v="Nej"/>
    <s v="Nej"/>
    <s v=""/>
    <s v="Ved ikke"/>
    <s v="Ja"/>
    <s v="Ja"/>
    <s v="Ja"/>
    <s v="I høj grad"/>
    <s v="I høj grad"/>
    <s v="I nogen grad"/>
    <s v=""/>
    <s v="Delvis enig"/>
    <s v=""/>
    <s v="Ja"/>
    <s v="Ja"/>
    <s v="Ja"/>
    <s v=""/>
    <s v=""/>
    <s v="Nogle gange"/>
    <s v=""/>
    <s v="259014"/>
    <s v="Køge Gymnasium"/>
    <s v="Institution uden enheder"/>
    <s v="Gymnasier og HF-kurser"/>
    <s v="Selvejende, statslige"/>
    <s v="Køge Kommune"/>
    <s v="Region Sjælland"/>
    <s v="Peter Schiødt"/>
    <s v="kggym@kggym.dk"/>
    <n v="0"/>
    <n v="0"/>
    <n v="0"/>
    <n v="1"/>
    <n v="0"/>
  </r>
  <r>
    <x v="0"/>
    <x v="2"/>
    <x v="6"/>
    <x v="3"/>
    <x v="0"/>
    <s v="I høj grad"/>
    <s v="I mindre grad"/>
    <s v="Slet ikke"/>
    <s v="Nej"/>
    <s v="Nej"/>
    <s v="Nej"/>
    <s v="Nej"/>
    <s v="Nej"/>
    <s v="Nej"/>
    <s v="Nej"/>
    <s v="Ja"/>
    <s v="Ja"/>
    <m/>
    <m/>
    <m/>
    <m/>
    <m/>
    <m/>
    <s v=""/>
    <s v="Mobning opstår i høj grad på grund af elevernes personlighed og familieforhold, men gruppedynamikkerne i klassen spiller også en rolle"/>
    <s v="Helt enig"/>
    <s v="Alle vores elever er over 18 år."/>
    <s v="Ja, flere gange"/>
    <m/>
    <m/>
    <m/>
    <m/>
    <m/>
    <s v="Nogle gange"/>
    <s v="Ved ikke"/>
    <s v="Aldrig"/>
    <s v="Nogle gange"/>
    <s v="I nogen grad"/>
    <s v="I nogen grad"/>
    <s v="Nej"/>
    <s v="Nej"/>
    <s v="Ja"/>
    <s v="Nej"/>
    <s v="Nej"/>
    <s v="Nej"/>
    <s v="Nej"/>
    <s v="Nej"/>
    <s v=""/>
    <s v="Nej"/>
    <s v="Nej"/>
    <s v="Ja"/>
    <s v="Nej"/>
    <s v="Nej"/>
    <s v="Nej"/>
    <s v="Nej"/>
    <s v="Nej"/>
    <s v=""/>
    <s v="Alle vores elever er over 18 år."/>
    <s v="Ja"/>
    <s v="Ved ikke"/>
    <s v="Ja"/>
    <s v="Hvert år"/>
    <s v="Ja"/>
    <s v="Ja"/>
    <s v="Ja"/>
    <s v="Ja"/>
    <s v="Nej"/>
    <s v="Nej"/>
    <s v="Nej"/>
    <s v="Nej"/>
    <s v="Nej"/>
    <s v="Nej"/>
    <s v="Nej"/>
    <s v="Ja"/>
    <s v="Nej"/>
    <s v="Nej"/>
    <s v=""/>
    <s v="Ja"/>
    <s v="Nej"/>
    <s v="Ja"/>
    <s v="Ja"/>
    <s v="Ja"/>
    <s v="Ja"/>
    <s v="Ja"/>
    <s v="Nej"/>
    <s v="Ja"/>
    <s v="Ja"/>
    <s v="Ja"/>
    <s v="Ja"/>
    <s v="Nej"/>
    <s v="Nej"/>
    <s v=""/>
    <s v="Ja"/>
    <s v="Ja"/>
    <s v="Ja"/>
    <s v="Ja"/>
    <s v="I høj grad"/>
    <s v="I høj grad"/>
    <s v="I høj grad"/>
    <s v=""/>
    <s v="Helt enig"/>
    <s v=""/>
    <s v="Ja"/>
    <s v="Ved ikke"/>
    <s v="Nej"/>
    <s v="Opgaven, som undervisningsmiljørepræsentanterne varetager, er placeret ved elevrådene"/>
    <s v=""/>
    <s v=""/>
    <s v=""/>
    <s v="101573"/>
    <s v="Træningsskolens Arbejdsmarkedsuddannelser"/>
    <s v="Institution uden enheder"/>
    <s v="Erhvervsskoler m.v."/>
    <s v="Selvejende, statslige"/>
    <s v="Dragør Kommune"/>
    <s v="Region Hovedstaden"/>
    <s v="Peter Staun Kastholm"/>
    <s v="tamu.info@tamu.dk"/>
    <n v="0"/>
    <n v="0"/>
    <n v="0"/>
    <n v="1"/>
    <n v="0"/>
  </r>
  <r>
    <x v="0"/>
    <x v="0"/>
    <x v="0"/>
    <x v="2"/>
    <x v="0"/>
    <s v="I høj grad"/>
    <s v="I høj grad"/>
    <s v="Slet ikke"/>
    <s v="Ja"/>
    <s v="Ja"/>
    <s v="Ja"/>
    <s v="Ja"/>
    <s v="Ja"/>
    <s v="Ja"/>
    <s v="Ja"/>
    <s v="Nej"/>
    <s v="Nej"/>
    <s v="Nej"/>
    <s v="Nej"/>
    <s v="Nej"/>
    <s v="Nej"/>
    <s v="Nej"/>
    <s v="Ja"/>
    <s v=""/>
    <s v="Ved ikke"/>
    <s v="Delvis enig"/>
    <s v="Vi har beskrevet hvad mobning er og hvordan man skal reagere. Sanktioner ift mobning fremgår desuden af vore studie-ordensregler"/>
    <s v="Ja, flere gange"/>
    <m/>
    <m/>
    <m/>
    <m/>
    <m/>
    <s v="Altid"/>
    <s v="Aldrig"/>
    <s v="Aldrig"/>
    <s v="Altid"/>
    <s v="I nogen grad"/>
    <s v="I nogen grad"/>
    <s v="Nej"/>
    <s v="Ja"/>
    <s v="Nej"/>
    <s v="Nej"/>
    <s v="Nej"/>
    <s v="Nej"/>
    <s v="Nej"/>
    <s v="Nej"/>
    <s v=""/>
    <s v="Nej"/>
    <s v="Ja"/>
    <s v="Nej"/>
    <s v="Nej"/>
    <s v="Nej"/>
    <s v="Nej"/>
    <s v="Nej"/>
    <s v="Nej"/>
    <s v=""/>
    <s v=""/>
    <s v="Ja"/>
    <s v="Ja"/>
    <s v="Nej"/>
    <s v="Hvert tredje år"/>
    <s v="Ja"/>
    <s v="Ja"/>
    <s v="Ja"/>
    <s v="Ja"/>
    <s v="Ja"/>
    <s v="Ja"/>
    <s v="Ja"/>
    <s v="Ja"/>
    <s v="Ja"/>
    <s v="Nej"/>
    <s v="Nej"/>
    <s v="Nej"/>
    <s v="Nej"/>
    <s v="Nej"/>
    <s v=""/>
    <s v="Ja"/>
    <s v="Ja"/>
    <s v="Ja"/>
    <s v="Ja"/>
    <s v="Ja"/>
    <s v="Nej"/>
    <s v="Ja"/>
    <s v="Ja"/>
    <s v="Ja"/>
    <s v="Ja"/>
    <s v="Nej"/>
    <s v="Ja"/>
    <s v="Nej"/>
    <s v="Nej"/>
    <s v=""/>
    <s v="Ja"/>
    <s v="Nej"/>
    <s v="Ja"/>
    <s v="Nej"/>
    <s v="I høj grad"/>
    <s v="I høj grad"/>
    <s v="I høj grad"/>
    <s v=""/>
    <s v="Helt enig"/>
    <s v="UMV er et godt værktøj, men overlapper hvert 3. År med ETU. Giver voldsomt mange data"/>
    <s v="Ja"/>
    <s v="Ja"/>
    <s v="Nej"/>
    <s v="Andet, skriv gerne her"/>
    <s v="Området varetages af elevrådsforpersonen"/>
    <s v=""/>
    <s v=""/>
    <s v="153015"/>
    <s v="Brøndby Gymnasium"/>
    <s v="Institution uden enheder"/>
    <s v="Gymnasier og HF-kurser"/>
    <s v="Selvejende, private"/>
    <s v="Brøndby Kommune"/>
    <s v="Region Hovedstaden"/>
    <s v="Pia Sadolin"/>
    <s v="brondby-gym@brondby-gym.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280128"/>
    <s v="Havredal Praktiske Landbrugsskole"/>
    <s v="Institution uden enheder"/>
    <s v="Erhvervsskoler m.v."/>
    <s v="Selvejende, private"/>
    <s v="Viborg Kommune"/>
    <s v="Region Midtjylland"/>
    <s v="Poul Erik Clausen"/>
    <s v="detny@havredal.dk"/>
    <n v="0"/>
    <n v="1"/>
    <n v="0"/>
    <n v="0"/>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157035"/>
    <s v="Øregård Gymnasium"/>
    <s v="Institution uden enheder"/>
    <s v="Gymnasier og HF-kurser"/>
    <s v="Selvejende, statslige"/>
    <s v="Gentofte Kommune"/>
    <s v="Region Hovedstaden"/>
    <s v="Pia Nyring"/>
    <s v="post@orgd.dk"/>
    <n v="0"/>
    <n v="1"/>
    <n v="0"/>
    <n v="0"/>
    <n v="0"/>
  </r>
  <r>
    <x v="0"/>
    <x v="0"/>
    <x v="0"/>
    <x v="4"/>
    <x v="0"/>
    <s v="I nogen grad"/>
    <s v="Ved ikke"/>
    <s v="Slet ikke"/>
    <s v="Ja"/>
    <s v="Nej"/>
    <s v="Nej"/>
    <s v="Nej"/>
    <s v="Nej"/>
    <s v="Nej"/>
    <s v="Ja"/>
    <s v="Nej"/>
    <s v="Ja"/>
    <s v="Ja"/>
    <s v="Nej"/>
    <s v="Ja"/>
    <s v="Ja"/>
    <s v="Nej"/>
    <s v="Nej"/>
    <s v=""/>
    <s v="Dynamikken i klassen og elevernes personlighed har en lige stor betydning for, hvorvidt der er mobning i en klasse"/>
    <s v="Delvis enig"/>
    <s v="Vi har et ønske om at  udvikle vores anti-mobbestrategi, således den bliver mere forebyggende. Den udvikles hen over sommeren 2023."/>
    <s v="Ja, én gang"/>
    <s v="Ja"/>
    <s v="Nej"/>
    <s v="Nej"/>
    <s v="Ja"/>
    <s v="Nej"/>
    <s v=""/>
    <s v=""/>
    <s v=""/>
    <s v=""/>
    <s v="I nogen grad"/>
    <s v="I nogen grad"/>
    <s v="Nej"/>
    <s v="Nej"/>
    <s v="Ja"/>
    <s v="Ja"/>
    <s v="Ja"/>
    <s v="Nej"/>
    <s v="Nej"/>
    <s v="Nej"/>
    <s v=""/>
    <s v="Nej"/>
    <s v="Nej"/>
    <s v="Ja"/>
    <s v="Nej"/>
    <s v="Ja"/>
    <s v="Nej"/>
    <s v="Nej"/>
    <s v="Nej"/>
    <s v=""/>
    <s v=""/>
    <s v="Ja"/>
    <s v="Ja"/>
    <s v="Ved ikke"/>
    <s v="Hvert tredje år"/>
    <s v="Nej"/>
    <s v="Ja"/>
    <s v="Ja"/>
    <s v="Ja"/>
    <s v="Ja"/>
    <s v="Ja"/>
    <s v="Ja"/>
    <s v="Ja"/>
    <s v="Nej"/>
    <s v="Nej"/>
    <s v="Nej"/>
    <s v="Ja"/>
    <s v="Ja"/>
    <s v="Nej"/>
    <s v="Bl.a Stole og borde, Faglokaler, laboratorier og værksteder, Områder til gruppearbejde"/>
    <s v="Ja"/>
    <s v="Ja"/>
    <s v="Ja"/>
    <s v="Ja"/>
    <s v="Ja"/>
    <s v="Ja"/>
    <s v="Ja"/>
    <s v="Ja"/>
    <s v="Ja"/>
    <s v="Nej"/>
    <s v="Nej"/>
    <s v="Nej"/>
    <s v="Nej"/>
    <s v="Nej"/>
    <s v=""/>
    <s v="Ja"/>
    <s v="Ja"/>
    <s v="Nej"/>
    <s v=""/>
    <s v="Ved ikke"/>
    <s v="Ved ikke"/>
    <s v="I nogen grad"/>
    <s v=""/>
    <s v="Helt enig"/>
    <s v="UVM ses i sammenhæng med vores andre styringsredskaber bl.a. selvevaluering med opfølgningsplan og handleplaner, VTU, ETU, beskrevet kvalitetsarbejde m.m."/>
    <s v="Nej"/>
    <s v=""/>
    <s v="Nej"/>
    <s v="Opgaven, som undervisningsmiljørepræsentanterne varetager, er placeret ved elevrådene"/>
    <s v=""/>
    <s v=""/>
    <s v=""/>
    <s v="400405"/>
    <s v="Bornholms Sundheds- og Sygeplejeskole"/>
    <s v="Institution uden enheder"/>
    <s v="Erhvervsskoler m.v."/>
    <s v="Selvejende, statslige"/>
    <s v="Bornholms Regionskommune"/>
    <s v="Region Hovedstaden"/>
    <s v="Pia Palnæs Hansen"/>
    <s v="bhsund@bhsund.dk"/>
    <n v="0"/>
    <n v="0"/>
    <n v="0"/>
    <n v="1"/>
    <n v="0"/>
  </r>
  <r>
    <x v="0"/>
    <x v="0"/>
    <x v="4"/>
    <x v="4"/>
    <x v="1"/>
    <s v="Ved ikke"/>
    <s v="Ved ikke"/>
    <s v="Ved ikke"/>
    <s v="Ja"/>
    <s v="Nej"/>
    <s v="Nej"/>
    <s v="Nej"/>
    <s v="Nej"/>
    <s v="Ja"/>
    <s v="Ja"/>
    <s v="Nej"/>
    <s v="Nej"/>
    <s v="Ja"/>
    <s v="Ja"/>
    <s v="Nej"/>
    <s v="Nej"/>
    <s v="Ja"/>
    <s v="Nej"/>
    <s v=""/>
    <s v="Ved ikke"/>
    <s v="Delvis enig"/>
    <s v=""/>
    <s v="Nej, aldrig"/>
    <m/>
    <m/>
    <m/>
    <m/>
    <m/>
    <s v=""/>
    <s v=""/>
    <s v=""/>
    <s v=""/>
    <s v="I nogen grad"/>
    <s v="I nogen grad"/>
    <s v="Nej"/>
    <s v="Nej"/>
    <s v="Nej"/>
    <s v="Nej"/>
    <s v="Nej"/>
    <s v="Ja"/>
    <s v="Nej"/>
    <s v="Nej"/>
    <s v=""/>
    <s v="Nej"/>
    <s v="Nej"/>
    <s v="Nej"/>
    <s v="Ja"/>
    <s v="Nej"/>
    <s v="Nej"/>
    <s v="Nej"/>
    <s v="Nej"/>
    <s v=""/>
    <s v=""/>
    <s v="Ja"/>
    <s v="Ja"/>
    <s v="Ja"/>
    <s v="Hvert tredje år"/>
    <s v="Ja"/>
    <s v="Ja"/>
    <s v="Ja"/>
    <s v="Ja"/>
    <s v="Ja"/>
    <s v="Ja"/>
    <s v="Ja"/>
    <s v="Ja"/>
    <s v="Ja"/>
    <s v="Nej"/>
    <s v="Nej"/>
    <s v="Ja"/>
    <s v="Nej"/>
    <s v="Nej"/>
    <s v=""/>
    <s v="Nej"/>
    <s v="Nej"/>
    <s v="Nej"/>
    <s v="Nej"/>
    <s v="Nej"/>
    <s v="Nej"/>
    <s v="Nej"/>
    <s v="Nej"/>
    <s v="Nej"/>
    <s v="Nej"/>
    <s v="Nej"/>
    <s v="Nej"/>
    <s v="Ja"/>
    <s v="Nej"/>
    <s v="Disse er kortlagt i ETU'en"/>
    <s v="Ja"/>
    <s v="Ja"/>
    <s v="Ja"/>
    <s v="Ja"/>
    <s v="I mindre grad"/>
    <s v="Slet ikke"/>
    <s v="I mindre grad"/>
    <s v=""/>
    <s v="Delvis enig"/>
    <s v=""/>
    <s v="Nej"/>
    <s v=""/>
    <s v="Nej"/>
    <s v="Andet, skriv gerne her"/>
    <s v="Ved ikke"/>
    <s v=""/>
    <s v=""/>
    <s v="515017"/>
    <s v="Haderslev Katedralskole"/>
    <s v="Institution uden enheder"/>
    <s v="Gymnasier og HF-kurser"/>
    <s v="Selvejende, statslige"/>
    <s v="Haderslev Kommune"/>
    <s v="Region Syddanmark"/>
    <s v="Ruth Funder"/>
    <s v="adm@haderslev-gym.dk"/>
    <n v="0"/>
    <n v="0"/>
    <n v="0"/>
    <n v="1"/>
    <n v="0"/>
  </r>
  <r>
    <x v="0"/>
    <x v="0"/>
    <x v="0"/>
    <x v="3"/>
    <x v="0"/>
    <s v="I høj grad"/>
    <s v="I mindre grad"/>
    <s v="Slet ikke"/>
    <s v="Ja"/>
    <s v="Ja"/>
    <s v="Ja"/>
    <s v="Ja"/>
    <s v="Ja"/>
    <s v="Ja"/>
    <s v="Ja"/>
    <s v="Nej"/>
    <s v="Ja"/>
    <s v="Ja"/>
    <s v="Ja"/>
    <s v="Ja"/>
    <s v="Ja"/>
    <s v="Ja"/>
    <s v="Nej"/>
    <s v=""/>
    <s v="Mobning opstår i høj grad på grund af usikre gruppedynamikker, men elevernes personlighed og familieforhold spiller også en rolle"/>
    <s v="Helt enig"/>
    <s v=""/>
    <s v="Ja, én gang"/>
    <s v="Ja"/>
    <s v="Ja"/>
    <s v="Ja"/>
    <s v="Ja"/>
    <s v="Nej"/>
    <s v=""/>
    <s v=""/>
    <s v=""/>
    <s v=""/>
    <s v="I nogen grad"/>
    <s v="I høj grad"/>
    <s v="Nej"/>
    <s v="Nej"/>
    <s v="Nej"/>
    <s v="Nej"/>
    <s v="Nej"/>
    <s v="Nej"/>
    <s v="Nej"/>
    <s v="Ja"/>
    <s v=""/>
    <s v="Nej"/>
    <s v="Nej"/>
    <s v="Nej"/>
    <s v="Ja"/>
    <s v="Ja"/>
    <s v="Nej"/>
    <s v="Nej"/>
    <s v="Nej"/>
    <s v=""/>
    <s v=""/>
    <s v="Ja"/>
    <s v="Ja"/>
    <s v="Ja"/>
    <s v="Hvert tredje år"/>
    <s v="Nej"/>
    <s v="Ja"/>
    <s v="Ja"/>
    <s v="Nej"/>
    <s v="Ja"/>
    <s v="Ja"/>
    <s v="Ja"/>
    <s v="Ja"/>
    <s v="Nej"/>
    <s v="Nej"/>
    <s v="Nej"/>
    <s v="Ja"/>
    <s v="Ja"/>
    <s v="Nej"/>
    <s v="Digitale platforme og tjenester i undervisningen, samt IT-hjælp."/>
    <s v="Nej"/>
    <s v="Nej"/>
    <s v="Nej"/>
    <s v="Nej"/>
    <s v="Nej"/>
    <s v="Nej"/>
    <s v="Nej"/>
    <s v="Nej"/>
    <s v="Nej"/>
    <s v="Nej"/>
    <s v="Nej"/>
    <s v="Nej"/>
    <s v="Ja"/>
    <s v="Nej"/>
    <s v="Denne del har vi lagt ind under elevtrivselsundersøgelsen - se vores hjemmeside."/>
    <s v="Ja"/>
    <s v="Ja"/>
    <s v="Ja"/>
    <s v="Ja"/>
    <s v="I høj grad"/>
    <s v="I høj grad"/>
    <s v="I høj grad"/>
    <s v=""/>
    <s v="Delvis enig"/>
    <s v=""/>
    <s v="Ja"/>
    <s v="Ved ikke"/>
    <s v="Nej"/>
    <s v="Andet, skriv gerne her"/>
    <s v="Vi er ikke sikre på, at eleverne post Corona har været bevidst om muligheden for at vælge en undervisningsmiljørepræsentant."/>
    <s v=""/>
    <s v=""/>
    <s v="223009"/>
    <s v="Rungsted Gymnasium"/>
    <s v="Institution uden enheder"/>
    <s v="Gymnasier og HF-kurser"/>
    <s v="Selvejende, statslige"/>
    <s v="Hørsholm Kommune"/>
    <s v="Region Hovedstaden"/>
    <s v="Ruth Kornbo Kirkegaard"/>
    <s v="gymnasiet@rungsted-gym.dk"/>
    <n v="0"/>
    <n v="0"/>
    <n v="0"/>
    <n v="1"/>
    <n v="0"/>
  </r>
  <r>
    <x v="0"/>
    <x v="0"/>
    <x v="3"/>
    <x v="3"/>
    <x v="0"/>
    <s v="I høj grad"/>
    <s v="I nogen grad"/>
    <s v="Slet ikke"/>
    <s v="Ja"/>
    <s v="Nej"/>
    <s v="Nej"/>
    <s v="Nej"/>
    <s v="Nej"/>
    <s v="Ja"/>
    <s v="Ja"/>
    <s v="Nej"/>
    <s v="Ja"/>
    <s v="Nej"/>
    <s v="Nej"/>
    <s v="Ja"/>
    <s v="Ja"/>
    <s v="Nej"/>
    <s v="Nej"/>
    <s v=""/>
    <s v="Mobning opstår i høj grad på grund af elevernes personlighed og familieforhold, men gruppedynamikkerne i klassen spiller også en rolle"/>
    <s v="Helt enig"/>
    <s v=""/>
    <s v="Ja, én gang"/>
    <s v="Ja"/>
    <s v="Nej"/>
    <s v="Ja"/>
    <s v="Ja"/>
    <s v="Nej"/>
    <s v=""/>
    <s v=""/>
    <s v=""/>
    <s v=""/>
    <s v="I nogen grad"/>
    <s v="I høj grad"/>
    <s v="Nej"/>
    <s v="Nej"/>
    <s v="Nej"/>
    <s v="Nej"/>
    <s v="Ja"/>
    <s v="Nej"/>
    <s v="Nej"/>
    <s v="Nej"/>
    <s v=""/>
    <s v="Nej"/>
    <s v="Nej"/>
    <s v="Nej"/>
    <s v="Nej"/>
    <s v="Ja"/>
    <s v="Nej"/>
    <s v="Nej"/>
    <s v="Nej"/>
    <s v=""/>
    <s v=""/>
    <s v="Ja"/>
    <s v="Ja"/>
    <s v="Nej"/>
    <s v="Hvert tredje år"/>
    <s v="Ja"/>
    <s v="Ja"/>
    <s v="Ja"/>
    <s v="Ja"/>
    <s v="Ja"/>
    <s v="Ja"/>
    <s v="Ja"/>
    <s v="Ja"/>
    <s v="Ja"/>
    <s v="Nej"/>
    <s v="Nej"/>
    <s v="Ja"/>
    <s v="Nej"/>
    <s v="Nej"/>
    <s v=""/>
    <s v="Ja"/>
    <s v="Ja"/>
    <s v="Ja"/>
    <s v="Ja"/>
    <s v="Ja"/>
    <s v="Ja"/>
    <s v="Ja"/>
    <s v="Ja"/>
    <s v="Ja"/>
    <s v="Nej"/>
    <s v="Nej"/>
    <s v="Nej"/>
    <s v="Nej"/>
    <s v="Nej"/>
    <s v=""/>
    <s v="Ja"/>
    <s v="Ja"/>
    <s v="Ja"/>
    <s v="Ja"/>
    <s v="Slet ikke"/>
    <s v="I høj grad"/>
    <s v="I høj grad"/>
    <s v=""/>
    <s v="Helt enig"/>
    <s v=""/>
    <s v="Nej"/>
    <s v=""/>
    <s v="Nej"/>
    <s v="Andet, skriv gerne her"/>
    <s v="Vi har et elevteam i alle klasser, som bla. taler om undervisningsmiljø"/>
    <s v=""/>
    <s v=""/>
    <s v="607019"/>
    <s v="Fredericia Gymnasium"/>
    <s v="Institution uden enheder"/>
    <s v="Gymnasier og HF-kurser"/>
    <s v="Selvejende, statslige"/>
    <s v="Fredericia Kommune"/>
    <s v="Region Syddanmark"/>
    <s v="Poul Erik Madsen"/>
    <s v="adm@fredericia-gym.dk"/>
    <n v="0"/>
    <n v="0"/>
    <n v="0"/>
    <n v="1"/>
    <n v="0"/>
  </r>
  <r>
    <x v="0"/>
    <x v="0"/>
    <x v="1"/>
    <x v="3"/>
    <x v="0"/>
    <s v="I høj grad"/>
    <s v="I høj grad"/>
    <s v="Slet ikke"/>
    <s v="Ja"/>
    <s v="Ja"/>
    <s v="Ja"/>
    <s v="Ja"/>
    <s v="Ja"/>
    <s v="Ja"/>
    <s v="Ja"/>
    <s v="Nej"/>
    <s v="Ja"/>
    <s v="Ja"/>
    <s v="Ja"/>
    <s v="Ja"/>
    <s v="Ja"/>
    <s v="Ja"/>
    <s v="Nej"/>
    <s v=""/>
    <s v="Mobning opstår på grund af usikre gruppedynamikker i klassen"/>
    <s v="Helt enig"/>
    <s v=""/>
    <s v="Ja, flere gange"/>
    <m/>
    <m/>
    <m/>
    <m/>
    <m/>
    <s v="Altid"/>
    <s v="Nogle gange"/>
    <s v="Altid"/>
    <s v="Altid"/>
    <s v="I høj grad"/>
    <s v="I høj grad"/>
    <s v="Nej"/>
    <s v="Nej"/>
    <s v="Nej"/>
    <s v="Ja"/>
    <s v="Ja"/>
    <s v="Nej"/>
    <s v="Nej"/>
    <s v="Nej"/>
    <s v=""/>
    <s v="Nej"/>
    <s v="Nej"/>
    <s v="Nej"/>
    <s v="Ja"/>
    <s v="Ja"/>
    <s v="Nej"/>
    <s v="Nej"/>
    <s v="Nej"/>
    <s v=""/>
    <s v=""/>
    <s v="Ja"/>
    <s v="Ja"/>
    <s v="Ja"/>
    <s v="Hvert tredje år"/>
    <s v="Ja"/>
    <s v="Ja"/>
    <s v="Ja"/>
    <s v="Ja"/>
    <s v="Ja"/>
    <s v="Ja"/>
    <s v="Ja"/>
    <s v="Ja"/>
    <s v="Nej"/>
    <s v="Nej"/>
    <s v="Ja"/>
    <s v="Ja"/>
    <s v="Nej"/>
    <s v="Nej"/>
    <s v=""/>
    <s v="Ja"/>
    <s v="Ja"/>
    <s v="Ja"/>
    <s v="Ja"/>
    <s v="Ja"/>
    <s v="Ja"/>
    <s v="Ja"/>
    <s v="Ja"/>
    <s v="Ja"/>
    <s v="Ja"/>
    <s v="Ja"/>
    <s v="Ja"/>
    <s v="Nej"/>
    <s v="Nej"/>
    <s v=""/>
    <s v="Ja"/>
    <s v="Ja"/>
    <s v="Ja"/>
    <s v="Ja"/>
    <s v="I nogen grad"/>
    <s v="I nogen grad"/>
    <s v="I høj grad"/>
    <s v=""/>
    <s v="Helt enig"/>
    <s v=""/>
    <s v="Nej"/>
    <s v=""/>
    <s v="Nej"/>
    <s v="Andet, skriv gerne her"/>
    <s v="En opgave vi drøfter med vores rep. i elevrådet (opgaven ligger her)"/>
    <s v=""/>
    <s v=""/>
    <s v="851402"/>
    <s v="Aalborg Handelsskole, Hovedafdeling"/>
    <s v="Hovedskole (institution med enheder)"/>
    <s v="Erhvervsskoler m.v."/>
    <s v="Selvejende, statslige"/>
    <s v="Aalborg Kommune"/>
    <s v="Region Nordjylland"/>
    <s v="Rikke Christoffersen"/>
    <s v="ah@ah.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280955"/>
    <s v="Rudolf Steiner skolen i Gentofte, Vidar Skolen (HF)"/>
    <s v="Institution uden enheder"/>
    <s v="Gymnasier og HF-kurser"/>
    <s v="Selvejende, private"/>
    <s v="Gentofte Kommune"/>
    <s v="Region Hovedstaden"/>
    <s v="Sara Jahn, konst."/>
    <s v="kontor@vidarskolen.dk"/>
    <n v="0"/>
    <n v="1"/>
    <n v="0"/>
    <n v="0"/>
    <n v="0"/>
  </r>
  <r>
    <x v="0"/>
    <x v="0"/>
    <x v="3"/>
    <x v="2"/>
    <x v="0"/>
    <s v="I høj grad"/>
    <s v="I høj grad"/>
    <s v="Slet ikke"/>
    <s v="Ja"/>
    <s v="Ja"/>
    <s v="Nej"/>
    <s v="Nej"/>
    <s v="Nej"/>
    <s v="Nej"/>
    <s v="Ja"/>
    <s v="Nej"/>
    <s v="Ja"/>
    <s v="Ja"/>
    <s v="Ja"/>
    <s v="Ja"/>
    <s v="Ja"/>
    <s v="Ja"/>
    <s v="Nej"/>
    <s v=""/>
    <s v="Mobning opstår i høj grad på grund af usikre gruppedynamikker, men elevernes personlighed og familieforhold spiller også en rolle"/>
    <s v="Helt enig"/>
    <s v=""/>
    <s v="Nej, aldrig"/>
    <m/>
    <m/>
    <m/>
    <m/>
    <m/>
    <s v=""/>
    <s v=""/>
    <s v=""/>
    <s v=""/>
    <s v="I høj grad"/>
    <s v="I høj grad"/>
    <s v="Nej"/>
    <s v="Nej"/>
    <s v="Nej"/>
    <s v="Ja"/>
    <s v="Nej"/>
    <s v="Nej"/>
    <s v="Ja"/>
    <s v="Nej"/>
    <s v="Hvordan man holder øje med digital mobning"/>
    <s v="Nej"/>
    <s v="Nej"/>
    <s v="Nej"/>
    <s v="Ja"/>
    <s v="Ja"/>
    <s v="Nej"/>
    <s v="Nej"/>
    <s v="Nej"/>
    <s v=""/>
    <s v=""/>
    <s v="Nej"/>
    <s v=""/>
    <s v=""/>
    <s v=""/>
    <m/>
    <m/>
    <m/>
    <m/>
    <m/>
    <m/>
    <m/>
    <m/>
    <m/>
    <m/>
    <m/>
    <m/>
    <m/>
    <m/>
    <s v=""/>
    <m/>
    <m/>
    <m/>
    <m/>
    <m/>
    <m/>
    <m/>
    <m/>
    <m/>
    <m/>
    <m/>
    <m/>
    <m/>
    <m/>
    <s v=""/>
    <s v=""/>
    <s v=""/>
    <s v=""/>
    <s v=""/>
    <s v=""/>
    <s v=""/>
    <s v=""/>
    <s v="Den er over 3 år gammel, men skal laves i efteråret 2023"/>
    <s v="Hverken enig eller uenig"/>
    <s v=""/>
    <s v="Ja"/>
    <s v="Ja"/>
    <s v="Ja"/>
    <s v=""/>
    <s v=""/>
    <s v="Altid"/>
    <s v=""/>
    <s v="101171"/>
    <s v="Det frie Gymnasium"/>
    <s v="Institution uden enheder"/>
    <s v="Gymnasier og HF-kurser"/>
    <s v="Selvejende, private"/>
    <s v="Københavns Kommune"/>
    <s v="Region Hovedstaden"/>
    <s v="Sara Mac Dalland"/>
    <s v="adm@detfri.dk"/>
    <n v="0"/>
    <n v="0"/>
    <n v="0"/>
    <n v="1"/>
    <n v="0"/>
  </r>
  <r>
    <x v="0"/>
    <x v="0"/>
    <x v="0"/>
    <x v="1"/>
    <x v="0"/>
    <s v="I nogen grad"/>
    <s v="Slet ikke"/>
    <s v="Slet ikke"/>
    <s v="Ja"/>
    <s v="Ja"/>
    <s v="Ja"/>
    <s v="Nej"/>
    <s v="Ja"/>
    <s v="Ja"/>
    <s v="Ja"/>
    <s v="Nej"/>
    <s v="Ja"/>
    <s v="Ja"/>
    <s v="Nej"/>
    <s v="Nej"/>
    <s v="Nej"/>
    <s v="Nej"/>
    <s v="Nej"/>
    <s v=""/>
    <s v="Mobning opstår i høj grad på grund af usikre gruppedynamikker, men elevernes personlighed og familieforhold spiller også en rolle"/>
    <s v="Delvis enig"/>
    <s v="Antimobbestrategien anser vi som et væsentlig led i vores samlede arbejde på at skabe et godt undervisningsmiljø, da den ikke kan stå alene."/>
    <s v="Ja, flere gange"/>
    <m/>
    <m/>
    <m/>
    <m/>
    <m/>
    <s v="Altid"/>
    <s v="Altid"/>
    <s v="Sjældent"/>
    <s v="Altid"/>
    <s v="I nogen grad"/>
    <s v="I nogen grad"/>
    <s v="Nej"/>
    <s v="Nej"/>
    <s v="Nej"/>
    <s v="Ja"/>
    <s v="Nej"/>
    <s v="Nej"/>
    <s v="Nej"/>
    <s v="Nej"/>
    <s v=""/>
    <s v="Nej"/>
    <s v="Nej"/>
    <s v="Nej"/>
    <s v="Ja"/>
    <s v="Ja"/>
    <s v="Nej"/>
    <s v="Nej"/>
    <s v="Nej"/>
    <s v=""/>
    <s v="Vi har generelt meget lidt mobning i følge ETU'en og UMV'en, og kun ganske få tilfælde om året"/>
    <s v="Ja"/>
    <s v="Ja"/>
    <s v="Ja"/>
    <s v="Hvert tredje år"/>
    <s v="Nej"/>
    <s v="Ja"/>
    <s v="Ja"/>
    <s v="Ja"/>
    <s v="Ja"/>
    <s v="Ja"/>
    <s v="Ja"/>
    <s v="Nej"/>
    <s v="Nej"/>
    <s v="Nej"/>
    <s v="Ja"/>
    <s v="Ja"/>
    <s v="Nej"/>
    <s v="Nej"/>
    <s v=""/>
    <s v="Ja"/>
    <s v="Ja"/>
    <s v="Ja"/>
    <s v="Ja"/>
    <s v="Ja"/>
    <s v="Ja"/>
    <s v="Ja"/>
    <s v="Ja"/>
    <s v="Ja"/>
    <s v="Ja"/>
    <s v="Nej"/>
    <s v="Nej"/>
    <s v="Nej"/>
    <s v="Nej"/>
    <s v=""/>
    <s v="Ja"/>
    <s v="Ja"/>
    <s v="Ja"/>
    <s v="Ja"/>
    <s v="Slet ikke"/>
    <s v="I nogen grad"/>
    <s v="I høj grad"/>
    <s v=""/>
    <s v="Delvis enig"/>
    <s v="UMV en en måling og kan indikere styrker og udviklingsområder, men kan ikke stå alene._x000a__x000a_De åbne spørgsmål er vigtige, da de afspejler, hvad der betyder noget for eleverne._x000a__x000a_Vi oplever at ETU' en og UMV' en supplerer hinanden, og danner et godt grundlag for fremtidige indsatsområder."/>
    <s v="Ja"/>
    <s v="Ja"/>
    <s v="Nej"/>
    <s v="Eleverne har ikke ønsket at vælge undervisningsmiljørepræsentanter"/>
    <s v=""/>
    <s v=""/>
    <s v="Eleverne har svært ved at se sig selv i denne funktion. Derfor har der ikke været en UMR-repræsentant."/>
    <s v="515402"/>
    <s v="Haderslev Handelsskole"/>
    <s v="Institution uden enheder"/>
    <s v="Erhvervsskoler m.v."/>
    <s v="Selvejende, statslige"/>
    <s v="Haderslev Kommune"/>
    <s v="Region Syddanmark"/>
    <s v="Samuel Friberg"/>
    <s v="info@hhs.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157042"/>
    <s v="Copenhagen International School"/>
    <s v="Institution uden enheder"/>
    <s v="Gymnasier og HF-kurser"/>
    <s v="Selvejende, private"/>
    <s v="Københavns Kommune"/>
    <s v="Region Hovedstaden"/>
    <s v="Sandy Mackenzie"/>
    <s v="cis@cis.dk"/>
    <n v="0"/>
    <n v="1"/>
    <n v="0"/>
    <n v="0"/>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431013"/>
    <s v="Faaborg Gymnasium"/>
    <s v="Institution uden enheder"/>
    <s v="Gymnasier og HF-kurser"/>
    <s v="Selvejende, statslige"/>
    <s v="Faaborg-Midtfyn Kommune"/>
    <s v="Region Syddanmark"/>
    <s v="Sophie Holm Higgins"/>
    <s v="post@faaborg-gym.dk"/>
    <n v="0"/>
    <n v="1"/>
    <n v="0"/>
    <n v="0"/>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280554"/>
    <s v="Taastrup City Gymnasium"/>
    <s v="Institution uden enheder"/>
    <s v="Gymnasier og HF-kurser"/>
    <s v="Selvejende, private"/>
    <s v="Høje-Taastrup Kommune"/>
    <s v="Region Hovedstaden"/>
    <s v="Servet Dönmez"/>
    <s v="info@htpg.dk"/>
    <n v="0"/>
    <n v="1"/>
    <n v="0"/>
    <n v="0"/>
    <n v="0"/>
  </r>
  <r>
    <x v="0"/>
    <x v="0"/>
    <x v="7"/>
    <x v="2"/>
    <x v="0"/>
    <s v="I mindre grad"/>
    <s v="I nogen grad"/>
    <s v="Slet ikke"/>
    <s v="Ja"/>
    <s v="Ja"/>
    <s v="Ja"/>
    <s v="Nej"/>
    <s v="Nej"/>
    <s v="Ja"/>
    <s v="Nej"/>
    <s v="Nej"/>
    <s v="Ja"/>
    <m/>
    <m/>
    <m/>
    <m/>
    <m/>
    <m/>
    <s v=""/>
    <s v="Mobning opstår i høj grad på grund af usikre gruppedynamikker, men elevernes personlighed og familieforhold spiller også en rolle"/>
    <s v="Delvis enig"/>
    <s v="En del af vores antimobbestrategi står beskrevet i vores studie- og ordensregler"/>
    <s v="Nej, aldrig"/>
    <m/>
    <m/>
    <m/>
    <m/>
    <m/>
    <s v=""/>
    <s v=""/>
    <s v=""/>
    <s v=""/>
    <s v="I nogen grad"/>
    <s v="I nogen grad"/>
    <s v="Nej"/>
    <s v="Nej"/>
    <s v="Nej"/>
    <s v="Nej"/>
    <s v="Ja"/>
    <s v="Ja"/>
    <s v="Nej"/>
    <s v="Nej"/>
    <s v=""/>
    <s v="Nej"/>
    <s v="Nej"/>
    <s v="Nej"/>
    <s v="Nej"/>
    <s v="Ja"/>
    <s v="Ja"/>
    <s v="Nej"/>
    <s v="Nej"/>
    <s v=""/>
    <s v=""/>
    <s v="Ja"/>
    <s v="Ja"/>
    <s v="Nej"/>
    <s v="Hvert tredje år"/>
    <s v="Ja"/>
    <s v="Ja"/>
    <s v="Ja"/>
    <s v="Ja"/>
    <s v="Ja"/>
    <s v="Ja"/>
    <s v="Nej"/>
    <s v="Nej"/>
    <s v="Nej"/>
    <s v="Nej"/>
    <s v="Nej"/>
    <s v="Ja"/>
    <s v="Nej"/>
    <s v="Nej"/>
    <s v=""/>
    <s v="Ja"/>
    <s v="Ja"/>
    <s v="Ja"/>
    <s v="Ja"/>
    <s v="Nej"/>
    <s v="Ja"/>
    <s v="Nej"/>
    <s v="Ja"/>
    <s v="Nej"/>
    <s v="Ja"/>
    <s v="Nej"/>
    <s v="Nej"/>
    <s v="Nej"/>
    <s v="Nej"/>
    <s v=""/>
    <s v="Ja"/>
    <s v="Nej"/>
    <s v="Nej"/>
    <s v=""/>
    <s v="I mindre grad"/>
    <s v="I mindre grad"/>
    <s v="I mindre grad"/>
    <s v=""/>
    <s v="Delvis enig"/>
    <s v="Vores kvalitetsudvalg har medtaget undervisningsmiljøvurderingen i sit arbejde med handleplan for kommende skoleår"/>
    <s v="Nej"/>
    <s v=""/>
    <s v="Nej"/>
    <s v="Eleverne er ikke blevet oplyst om muligheden for at vælge undervisningsmiljørepræsentanter"/>
    <s v=""/>
    <s v=""/>
    <s v="Vi har et relativt tæt samarbejde med vores elevråd, som også er med til at diskutere emner der har med undervisningsmiljøet at gøre. Men som nyt gymnasium har vi ikke været bevidste om UMR som begreb."/>
    <s v="280950"/>
    <s v="Hovedstadens Kristne Gymnasium"/>
    <s v="Institution uden enheder"/>
    <s v="Gymnasier og HF-kurser"/>
    <s v="Selvejende, private"/>
    <s v="Københavns Kommune"/>
    <s v="Region Hovedstaden"/>
    <s v="Sigbjørn Sørensen"/>
    <s v="kontor@hkgym.dk"/>
    <n v="0"/>
    <n v="0"/>
    <n v="0"/>
    <n v="1"/>
    <n v="0"/>
  </r>
  <r>
    <x v="0"/>
    <x v="2"/>
    <x v="6"/>
    <x v="0"/>
    <x v="0"/>
    <s v="I nogen grad"/>
    <s v="I mindre grad"/>
    <s v="Slet ikke"/>
    <s v="Ja"/>
    <s v="Ja"/>
    <s v="Nej"/>
    <s v="Nej"/>
    <s v="Nej"/>
    <s v="Nej"/>
    <s v="Nej"/>
    <s v="Nej"/>
    <s v="Nej"/>
    <m/>
    <m/>
    <m/>
    <m/>
    <m/>
    <m/>
    <s v=""/>
    <s v="Ved ikke"/>
    <s v="Delvis enig"/>
    <s v=""/>
    <s v="Ja, én gang"/>
    <s v="Ja"/>
    <s v="Nej"/>
    <s v="Nej"/>
    <s v="Ja"/>
    <s v="Nej"/>
    <s v=""/>
    <s v=""/>
    <s v=""/>
    <s v=""/>
    <s v="I nogen grad"/>
    <s v="I nogen grad"/>
    <s v="Nej"/>
    <s v="Nej"/>
    <s v="Nej"/>
    <s v="Nej"/>
    <s v="Nej"/>
    <s v="Nej"/>
    <s v="Nej"/>
    <s v="Ja"/>
    <s v=""/>
    <s v="Nej"/>
    <s v="Nej"/>
    <s v="Nej"/>
    <s v="Nej"/>
    <s v="Nej"/>
    <s v="Nej"/>
    <s v="Nej"/>
    <s v="Ja"/>
    <s v=""/>
    <s v=""/>
    <s v="Ja"/>
    <s v="Ja"/>
    <s v="Nej"/>
    <s v="Hvert tredje år"/>
    <s v="Nej"/>
    <s v="Ja"/>
    <s v="Ja"/>
    <s v="Ja"/>
    <s v="Ja"/>
    <s v="Ja"/>
    <s v="Ja"/>
    <s v="Nej"/>
    <s v="Nej"/>
    <s v="Nej"/>
    <s v="Nej"/>
    <s v="Nej"/>
    <s v="Nej"/>
    <s v="Nej"/>
    <s v=""/>
    <s v="Ja"/>
    <s v="Nej"/>
    <s v="Nej"/>
    <s v="Ja"/>
    <s v="Ja"/>
    <s v="Ja"/>
    <s v="Ja"/>
    <s v="Ja"/>
    <s v="Ja"/>
    <s v="Ja"/>
    <s v="Nej"/>
    <s v="Nej"/>
    <s v="Nej"/>
    <s v="Nej"/>
    <s v=""/>
    <s v="Ja"/>
    <s v="Nej"/>
    <s v="Nej"/>
    <s v=""/>
    <s v="I mindre grad"/>
    <s v="I mindre grad"/>
    <s v="I mindre grad"/>
    <s v=""/>
    <s v="Delvis uenig"/>
    <s v=""/>
    <s v="Nej"/>
    <s v=""/>
    <s v="Nej"/>
    <s v="Opgaven, som undervisningsmiljørepræsentanterne varetager, er placeret ved elevrådene"/>
    <s v=""/>
    <s v=""/>
    <s v=""/>
    <s v="369409"/>
    <s v="SOSU Nykøbing F."/>
    <s v="Institution uden enheder"/>
    <s v="Erhvervsskoler m.v."/>
    <s v="Selvejende, statslige"/>
    <s v="Guldborgsund Kommune"/>
    <s v="Region Sjælland"/>
    <s v="Steen Frederiksen"/>
    <s v="sosunyk@sosunyk.dk"/>
    <n v="0"/>
    <n v="0"/>
    <n v="0"/>
    <n v="1"/>
    <n v="0"/>
  </r>
  <r>
    <x v="0"/>
    <x v="0"/>
    <x v="0"/>
    <x v="3"/>
    <x v="0"/>
    <s v="I høj grad"/>
    <s v="I høj grad"/>
    <s v="Slet ikke"/>
    <s v="Ja"/>
    <s v="Ja"/>
    <s v="Ja"/>
    <s v="Ja"/>
    <s v="Ja"/>
    <s v="Ja"/>
    <s v="Ja"/>
    <s v="Nej"/>
    <s v="Ja"/>
    <s v="Ja"/>
    <s v="Nej"/>
    <s v="Ja"/>
    <s v="Ja"/>
    <s v="Nej"/>
    <s v="Nej"/>
    <s v=""/>
    <s v="Mobning opstår i høj grad på grund af usikre gruppedynamikker, men elevernes personlighed og familieforhold spiller også en rolle"/>
    <s v="Delvis enig"/>
    <s v="Vi kan håndtere meget via en strategi, men vi kan ikke styre, hvordan eleverne agerer i deres fritid eller hvad de skriver om hinanden på SoMe - med mindre vi bliver bekendt med det."/>
    <s v="Ja, én gang"/>
    <s v="Ja"/>
    <s v="Nej"/>
    <s v="Ja"/>
    <s v="Ja"/>
    <s v="Nej"/>
    <s v=""/>
    <s v=""/>
    <s v=""/>
    <s v=""/>
    <s v="I høj grad"/>
    <s v="I høj grad"/>
    <s v="Nej"/>
    <s v="Nej"/>
    <s v="Nej"/>
    <s v="Nej"/>
    <s v="Nej"/>
    <s v="Nej"/>
    <s v="Nej"/>
    <s v="Ja"/>
    <s v=""/>
    <s v="Nej"/>
    <s v="Nej"/>
    <s v="Nej"/>
    <s v="Nej"/>
    <s v="Nej"/>
    <s v="Nej"/>
    <s v="Nej"/>
    <s v="Ja"/>
    <s v=""/>
    <s v=""/>
    <s v="Ja"/>
    <s v="Ja"/>
    <s v="Ja"/>
    <s v="Hvert tredje år"/>
    <s v="Ja"/>
    <s v="Ja"/>
    <s v="Ja"/>
    <s v="Ja"/>
    <s v="Ja"/>
    <s v="Ja"/>
    <s v="Ja"/>
    <s v="Ja"/>
    <s v="Nej"/>
    <s v="Nej"/>
    <s v="Nej"/>
    <s v="Ja"/>
    <s v="Nej"/>
    <s v="Nej"/>
    <s v=""/>
    <s v="Ja"/>
    <s v="Ja"/>
    <s v="Ja"/>
    <s v="Ja"/>
    <s v="Ja"/>
    <s v="Ja"/>
    <s v="Ja"/>
    <s v="Ja"/>
    <s v="Ja"/>
    <s v="Ja"/>
    <s v="Ja"/>
    <s v="Ja"/>
    <s v="Nej"/>
    <s v="Nej"/>
    <s v=""/>
    <s v="Ja"/>
    <s v="Ja"/>
    <s v="Ja"/>
    <s v="Ja"/>
    <s v="I nogen grad"/>
    <s v="I mindre grad"/>
    <s v="I høj grad"/>
    <s v=""/>
    <s v="Delvis enig"/>
    <s v=""/>
    <s v="Ja"/>
    <s v="Ja"/>
    <s v="Nej"/>
    <s v="Eleverne har ikke ønsket at vælge undervisningsmiljørepræsentanter"/>
    <s v=""/>
    <s v=""/>
    <s v=""/>
    <s v="461051"/>
    <s v="Sct. Knuds Gymnasium"/>
    <s v="Institution uden enheder"/>
    <s v="Gymnasier og HF-kurser"/>
    <s v="Selvejende, statslige"/>
    <s v="Odense Kommune"/>
    <s v="Region Syddanmark"/>
    <s v="Susan Mose"/>
    <s v="mail@sctknud-gym.dk"/>
    <n v="0"/>
    <n v="0"/>
    <n v="0"/>
    <n v="1"/>
    <n v="0"/>
  </r>
  <r>
    <x v="0"/>
    <x v="0"/>
    <x v="1"/>
    <x v="3"/>
    <x v="0"/>
    <s v="I nogen grad"/>
    <s v="I nogen grad"/>
    <s v="Slet ikke"/>
    <s v="Ja"/>
    <s v="Ja"/>
    <s v="Nej"/>
    <s v="Ja"/>
    <s v="Ja"/>
    <s v="Ja"/>
    <s v="Ja"/>
    <s v="Nej"/>
    <s v="Nej"/>
    <s v="Ja"/>
    <s v="Ja"/>
    <s v="Ja"/>
    <s v="Ja"/>
    <s v="Ja"/>
    <s v="Nej"/>
    <s v=""/>
    <s v="Mobning opstår i høj grad på grund af usikre gruppedynamikker, men elevernes personlighed og familieforhold spiller også en rolle"/>
    <s v="Helt enig"/>
    <s v=""/>
    <s v="Ja, flere gange"/>
    <m/>
    <m/>
    <m/>
    <m/>
    <m/>
    <s v="Altid"/>
    <s v="Nogle gange"/>
    <s v="Nogle gange"/>
    <s v="Altid"/>
    <s v="I nogen grad"/>
    <s v="I nogen grad"/>
    <s v="Nej"/>
    <s v="Nej"/>
    <s v="Ja"/>
    <s v="Ja"/>
    <s v="Ja"/>
    <s v="Nej"/>
    <s v="Nej"/>
    <s v="Nej"/>
    <s v=""/>
    <s v="Nej"/>
    <s v="Nej"/>
    <s v="Ja"/>
    <s v="Ja"/>
    <s v="Ja"/>
    <s v="Nej"/>
    <s v="Nej"/>
    <s v="Nej"/>
    <s v=""/>
    <s v=""/>
    <s v="Ja"/>
    <s v="Ja"/>
    <s v="Ved ikke"/>
    <s v="Hvert tredje år"/>
    <s v="Ja"/>
    <s v="Nej"/>
    <s v="Ja"/>
    <s v="Nej"/>
    <s v="Ja"/>
    <s v="Ja"/>
    <s v="Ja"/>
    <s v="Ja"/>
    <s v="Nej"/>
    <s v="Nej"/>
    <s v="Nej"/>
    <s v="Ja"/>
    <s v="Ja"/>
    <s v="Nej"/>
    <s v="Mulighed for kommentarer"/>
    <s v="Ja"/>
    <s v="Ja"/>
    <s v="Ja"/>
    <s v="Ja"/>
    <s v="Ja"/>
    <s v="Ja"/>
    <s v="Ja"/>
    <s v="Ja"/>
    <s v="Ja"/>
    <s v="Ja"/>
    <s v="Nej"/>
    <s v="Nej"/>
    <s v="Nej"/>
    <s v="Nej"/>
    <s v=""/>
    <s v="Ja"/>
    <s v="Ja"/>
    <s v="Ja"/>
    <s v="Ved ikke"/>
    <s v="I nogen grad"/>
    <s v="Slet ikke"/>
    <s v="I nogen grad"/>
    <s v=""/>
    <s v="Delvis enig"/>
    <s v=""/>
    <s v="Ja"/>
    <s v="Ja"/>
    <s v="Ja"/>
    <s v=""/>
    <s v=""/>
    <s v="Nogle gange"/>
    <s v=""/>
    <s v="373020"/>
    <s v="Næstved Gymnasium og HF"/>
    <s v="Institution uden enheder"/>
    <s v="Gymnasier og HF-kurser"/>
    <s v="Selvejende, statslige"/>
    <s v="Næstved Kommune"/>
    <s v="Region Sjælland"/>
    <s v="Susanne Stubgaard"/>
    <s v="skolen@naestved-gym.dk"/>
    <n v="0"/>
    <n v="0"/>
    <n v="0"/>
    <n v="1"/>
    <n v="0"/>
  </r>
  <r>
    <x v="0"/>
    <x v="0"/>
    <x v="2"/>
    <x v="0"/>
    <x v="0"/>
    <s v="I høj grad"/>
    <s v="I mindre grad"/>
    <s v="Slet ikke"/>
    <s v="Ja"/>
    <s v="Ja"/>
    <s v="Ja"/>
    <s v="Nej"/>
    <s v="Ja"/>
    <s v="Ja"/>
    <s v="Ja"/>
    <s v="Nej"/>
    <s v="Ja"/>
    <s v="Ja"/>
    <s v="Nej"/>
    <s v="Ja"/>
    <s v="Ja"/>
    <s v="Ja"/>
    <s v="Nej"/>
    <s v=""/>
    <s v="Mobning opstår i høj grad på grund af usikre gruppedynamikker, men elevernes personlighed og familieforhold spiller også en rolle"/>
    <s v="Delvis enig"/>
    <s v="Klasserumsledelse generelt og det at skabe inkluderende fællesskaber er det helt afgørende for, at der slet ikke opstår situationer med mobning."/>
    <s v="Ja, flere gange"/>
    <m/>
    <m/>
    <m/>
    <m/>
    <m/>
    <s v="Nogle gange"/>
    <s v="Sjældent"/>
    <s v="Sjældent"/>
    <s v="Nogle gange"/>
    <s v="I nogen grad"/>
    <s v="I høj grad"/>
    <s v="Nej"/>
    <s v="Nej"/>
    <s v="Nej"/>
    <s v="Nej"/>
    <s v="Ja"/>
    <s v="Nej"/>
    <s v="Nej"/>
    <s v="Nej"/>
    <s v=""/>
    <s v="Nej"/>
    <s v="Nej"/>
    <s v="Nej"/>
    <s v="Ja"/>
    <s v="Nej"/>
    <s v="Nej"/>
    <s v="Nej"/>
    <s v="Nej"/>
    <s v=""/>
    <s v=""/>
    <s v="Ja"/>
    <s v="Ja"/>
    <s v="Ja"/>
    <s v="Hvert år"/>
    <s v="Ja"/>
    <s v="Ja"/>
    <s v="Ja"/>
    <s v="Ja"/>
    <s v="Ja"/>
    <s v="Ja"/>
    <s v="Ja"/>
    <s v="Ja"/>
    <s v="Ja"/>
    <s v="Nej"/>
    <s v="Nej"/>
    <s v="Nej"/>
    <s v="Nej"/>
    <s v="Nej"/>
    <s v=""/>
    <s v="Ja"/>
    <s v="Ja"/>
    <s v="Ja"/>
    <s v="Ja"/>
    <s v="Ja"/>
    <s v="Ja"/>
    <s v="Ja"/>
    <s v="Nej"/>
    <s v="Ja"/>
    <s v="Nej"/>
    <s v="Nej"/>
    <s v="Nej"/>
    <s v="Nej"/>
    <s v="Nej"/>
    <s v=""/>
    <s v="Ved ikke"/>
    <s v="Ved ikke"/>
    <s v="Ja"/>
    <s v="Ja"/>
    <s v="I mindre grad"/>
    <s v="I mindre grad"/>
    <s v="I mindre grad"/>
    <s v=""/>
    <s v="Helt enig"/>
    <s v=""/>
    <s v="Ja"/>
    <s v="Ja"/>
    <s v="Ved ikke"/>
    <s v=""/>
    <s v=""/>
    <s v=""/>
    <s v=""/>
    <s v="315412"/>
    <s v="Nordvestsjællands Erhvervs- og Gymnasieuddannelser"/>
    <s v="Hovedskole (institution med enheder)"/>
    <s v="Erhvervsskoler m.v."/>
    <s v="Selvejende, statslige"/>
    <s v="Holbæk Kommune"/>
    <s v="Region Sjælland"/>
    <s v="Steffen Lund, direktør"/>
    <s v="eucnvs@eucnvs.dk"/>
    <n v="0"/>
    <n v="0"/>
    <n v="0"/>
    <n v="1"/>
    <n v="0"/>
  </r>
  <r>
    <x v="0"/>
    <x v="0"/>
    <x v="3"/>
    <x v="2"/>
    <x v="0"/>
    <s v="I høj grad"/>
    <s v="I høj grad"/>
    <s v="Slet ikke"/>
    <s v="Ja"/>
    <s v="Ja"/>
    <s v="Nej"/>
    <s v="Ja"/>
    <s v="Ja"/>
    <s v="Ja"/>
    <s v="Ja"/>
    <s v="Nej"/>
    <s v="Ja"/>
    <s v="Ja"/>
    <s v="Nej"/>
    <s v="Nej"/>
    <s v="Nej"/>
    <s v="Ja"/>
    <s v="Nej"/>
    <s v=""/>
    <s v="Mobning opstår i høj grad på grund af usikre gruppedynamikker, men elevernes personlighed og familieforhold spiller også en rolle"/>
    <s v="Delvis enig"/>
    <s v=""/>
    <s v="Ja, flere gange"/>
    <m/>
    <m/>
    <m/>
    <m/>
    <m/>
    <s v="Altid"/>
    <s v="Nogle gange"/>
    <s v="Altid"/>
    <s v="Altid"/>
    <s v="I nogen grad"/>
    <s v="I nogen grad"/>
    <s v="Nej"/>
    <s v="Nej"/>
    <s v="Ja"/>
    <s v="Nej"/>
    <s v="Ja"/>
    <s v="Nej"/>
    <s v="Nej"/>
    <s v="Nej"/>
    <s v=""/>
    <s v="Nej"/>
    <s v="Nej"/>
    <s v="Ja"/>
    <s v="Nej"/>
    <s v="Ja"/>
    <s v="Nej"/>
    <s v="Nej"/>
    <s v="Nej"/>
    <s v=""/>
    <s v=""/>
    <s v="Ja"/>
    <s v="Ja"/>
    <s v="Ja"/>
    <s v="Hvert tredje år"/>
    <s v="Ja"/>
    <s v="Ja"/>
    <s v="Ja"/>
    <s v="Ja"/>
    <s v="Ja"/>
    <s v="Ja"/>
    <s v="Ja"/>
    <s v="Ja"/>
    <s v="Ja"/>
    <s v="Ja"/>
    <s v="Ja"/>
    <s v="Ja"/>
    <s v="Nej"/>
    <s v="Nej"/>
    <s v=""/>
    <s v="Ja"/>
    <s v="Ja"/>
    <s v="Ja"/>
    <s v="Ja"/>
    <s v="Ja"/>
    <s v="Ja"/>
    <s v="Ja"/>
    <s v="Ja"/>
    <s v="Ja"/>
    <s v="Ja"/>
    <s v="Ja"/>
    <s v="Ja"/>
    <s v="Nej"/>
    <s v="Nej"/>
    <s v=""/>
    <s v="Ja"/>
    <s v="Ja"/>
    <s v="Ja"/>
    <s v="Ja"/>
    <s v="I nogen grad"/>
    <s v="I høj grad"/>
    <s v="I nogen grad"/>
    <s v=""/>
    <s v="Delvis enig"/>
    <s v="Vores opfølgende arbejde med resultaterne af vores UMV indgår som et element af skolens strategiske indsatser."/>
    <s v="Nej"/>
    <s v=""/>
    <s v="Nej"/>
    <s v="Opgaven, som undervisningsmiljørepræsentanterne varetager, er placeret ved elevrådene"/>
    <s v=""/>
    <s v=""/>
    <s v=""/>
    <s v="621021"/>
    <s v="Kolding Gymnasium, HF-Kursus og IB School"/>
    <s v="Institution uden enheder"/>
    <s v="Gymnasier og HF-kurser"/>
    <s v="Selvejende, statslige"/>
    <s v="Kolding Kommune"/>
    <s v="Region Syddanmark"/>
    <s v="Sune Hother Petersen"/>
    <s v="kg@kolding-gym.dk"/>
    <n v="0"/>
    <n v="0"/>
    <n v="0"/>
    <n v="1"/>
    <n v="0"/>
  </r>
  <r>
    <x v="0"/>
    <x v="0"/>
    <x v="0"/>
    <x v="3"/>
    <x v="0"/>
    <s v="I høj grad"/>
    <s v="I mindre grad"/>
    <s v="Slet ikke"/>
    <s v="Ja"/>
    <s v="Ja"/>
    <s v="Ja"/>
    <s v="Ja"/>
    <s v="Ja"/>
    <s v="Ja"/>
    <s v="Ja"/>
    <s v="Nej"/>
    <s v="Ja"/>
    <s v="Nej"/>
    <s v="Nej"/>
    <s v="Ja"/>
    <s v="Nej"/>
    <s v="Nej"/>
    <s v="Nej"/>
    <s v=""/>
    <s v="Ved ikke"/>
    <s v="Helt enig"/>
    <s v=""/>
    <s v="Nej, aldrig"/>
    <m/>
    <m/>
    <m/>
    <m/>
    <m/>
    <s v=""/>
    <s v=""/>
    <s v=""/>
    <s v=""/>
    <s v="I nogen grad"/>
    <s v="I nogen grad"/>
    <s v="Nej"/>
    <s v="Ja"/>
    <s v="Ja"/>
    <s v="Ja"/>
    <s v="Nej"/>
    <s v="Nej"/>
    <s v="Nej"/>
    <s v="Nej"/>
    <s v=""/>
    <s v="Nej"/>
    <s v="Ja"/>
    <s v="Ja"/>
    <s v="Ja"/>
    <s v="Nej"/>
    <s v="Nej"/>
    <s v="Nej"/>
    <s v="Nej"/>
    <s v=""/>
    <s v=""/>
    <s v="Ved ikke"/>
    <s v=""/>
    <s v=""/>
    <s v=""/>
    <m/>
    <m/>
    <m/>
    <m/>
    <m/>
    <m/>
    <m/>
    <m/>
    <m/>
    <m/>
    <m/>
    <m/>
    <m/>
    <m/>
    <s v=""/>
    <m/>
    <m/>
    <m/>
    <m/>
    <m/>
    <m/>
    <m/>
    <m/>
    <m/>
    <m/>
    <m/>
    <m/>
    <m/>
    <m/>
    <s v=""/>
    <s v=""/>
    <s v=""/>
    <s v=""/>
    <s v=""/>
    <s v=""/>
    <s v=""/>
    <s v=""/>
    <s v=""/>
    <s v="Hverken enig eller uenig"/>
    <s v=""/>
    <s v="Ja"/>
    <s v="Nej"/>
    <s v="Nej"/>
    <s v="Andet, skriv gerne her"/>
    <s v="Vores kursister er kun på skolen i kort tid , da vi kun afholder kurser af maks 30 dages varighed"/>
    <s v=""/>
    <s v=""/>
    <s v="281345"/>
    <s v="Trafikskolen ApS"/>
    <s v="Institution uden enheder"/>
    <s v="Erhvervsskoler m.v."/>
    <s v="Private"/>
    <s v="Esbjerg Kommune"/>
    <s v="Region Syddanmark"/>
    <s v="Syrak Underbjerg"/>
    <s v="info@trafikskolen.dk"/>
    <n v="0"/>
    <n v="0"/>
    <n v="0"/>
    <n v="1"/>
    <n v="0"/>
  </r>
  <r>
    <x v="0"/>
    <x v="0"/>
    <x v="0"/>
    <x v="2"/>
    <x v="0"/>
    <s v="I høj grad"/>
    <s v="I nogen grad"/>
    <s v="Slet ikke"/>
    <s v="Ja"/>
    <s v="Ja"/>
    <s v="Nej"/>
    <s v="Nej"/>
    <s v="Nej"/>
    <s v="Nej"/>
    <s v="Ja"/>
    <s v="Nej"/>
    <s v="Ja"/>
    <s v="Ja"/>
    <s v="Nej"/>
    <s v="Nej"/>
    <s v="Ja"/>
    <s v="Nej"/>
    <s v="Nej"/>
    <s v=""/>
    <s v="Dynamikken i klassen og elevernes personlighed har en lige stor betydning for, hvorvidt der er mobning i en klasse"/>
    <s v="Delvis enig"/>
    <s v="Vi har flere indsatspunkter i f.eks. studie/ordensregler, som ikke fremgår af antimobningsstrategien"/>
    <s v="Ja, én gang"/>
    <s v="Ja"/>
    <s v="Nej"/>
    <s v="Nej"/>
    <s v="Ja"/>
    <s v="Nej"/>
    <s v=""/>
    <s v=""/>
    <s v=""/>
    <s v=""/>
    <s v="I høj grad"/>
    <s v="I høj grad"/>
    <s v="Nej"/>
    <s v="Nej"/>
    <s v="Ja"/>
    <s v="Nej"/>
    <s v="Ja"/>
    <s v="Nej"/>
    <s v="Nej"/>
    <s v="Nej"/>
    <s v=""/>
    <s v="Nej"/>
    <s v="Nej"/>
    <s v="Ja"/>
    <s v="Ja"/>
    <s v="Nej"/>
    <s v="Nej"/>
    <s v="Nej"/>
    <s v="Nej"/>
    <s v=""/>
    <s v=""/>
    <s v="Ja"/>
    <s v="Ja"/>
    <s v="Nej"/>
    <s v="Hvert år"/>
    <s v="Ja"/>
    <s v="Ja"/>
    <s v="Ja"/>
    <s v="Ja"/>
    <s v="Ja"/>
    <s v="Ja"/>
    <s v="Nej"/>
    <s v="Nej"/>
    <s v="Nej"/>
    <s v="Nej"/>
    <s v="Nej"/>
    <s v="Nej"/>
    <s v="Nej"/>
    <s v="Nej"/>
    <s v=""/>
    <s v="Nej"/>
    <s v="Ja"/>
    <s v="Ja"/>
    <s v="Ja"/>
    <s v="Ja"/>
    <s v="Ja"/>
    <s v="Ja"/>
    <s v="Nej"/>
    <s v="Ja"/>
    <s v="Ja"/>
    <s v="Nej"/>
    <s v="Nej"/>
    <s v="Nej"/>
    <s v="Nej"/>
    <s v=""/>
    <s v="Ja"/>
    <s v="Ja"/>
    <s v="Ja"/>
    <s v="Ja"/>
    <s v="I nogen grad"/>
    <s v="I mindre grad"/>
    <s v="I nogen grad"/>
    <s v=""/>
    <s v="Delvis enig"/>
    <s v="umv er et godt, men uhyre upræcist værktøj. Vi kan dog altid udlede tendenser. Resultatet er påvirkeligt af mange eksterne forhold, så en egentlig sammenligning fra år til år er vanskelig"/>
    <s v="Ja"/>
    <s v="Nej"/>
    <s v="Nej"/>
    <s v="Opgaven, som undervisningsmiljørepræsentanterne varetager, er placeret ved elevrådene"/>
    <s v=""/>
    <s v=""/>
    <s v=""/>
    <s v="280004"/>
    <s v="Syddjurs Gymnasium"/>
    <s v="Institution uden enheder"/>
    <s v="Gymnasier og HF-kurser"/>
    <s v="Selvejende, statslige"/>
    <s v="Syddjurs Kommune"/>
    <s v="Region Midtjylland"/>
    <s v="Sven Gaardbo"/>
    <s v="kontor@syddjurs-gym.dk"/>
    <n v="0"/>
    <n v="0"/>
    <n v="0"/>
    <n v="1"/>
    <n v="0"/>
  </r>
  <r>
    <x v="0"/>
    <x v="2"/>
    <x v="0"/>
    <x v="3"/>
    <x v="0"/>
    <s v="I høj grad"/>
    <s v="I mindre grad"/>
    <s v="Ved ikke"/>
    <s v="Nej"/>
    <s v="Ja"/>
    <s v="Ja"/>
    <s v="Nej"/>
    <s v="Ja"/>
    <s v="Ja"/>
    <s v="Ja"/>
    <s v="Nej"/>
    <s v="Ja"/>
    <s v="Nej"/>
    <s v="Ja"/>
    <s v="Ja"/>
    <s v="Nej"/>
    <s v="Nej"/>
    <s v="Nej"/>
    <s v=""/>
    <s v="Dynamikken i klassen og elevernes personlighed har en lige stor betydning for, hvorvidt der er mobning i en klasse"/>
    <s v="Helt enig"/>
    <s v=""/>
    <s v="Ja, én gang"/>
    <s v="Nej"/>
    <s v="Ja"/>
    <s v="Nej"/>
    <s v="Nej"/>
    <s v="Nej"/>
    <s v=""/>
    <s v=""/>
    <s v=""/>
    <s v=""/>
    <s v="I høj grad"/>
    <s v="I høj grad"/>
    <s v="Nej"/>
    <s v="Nej"/>
    <s v="Nej"/>
    <s v="Ja"/>
    <s v="Nej"/>
    <s v="Nej"/>
    <s v="Nej"/>
    <s v="Nej"/>
    <s v=""/>
    <s v="Nej"/>
    <s v="Nej"/>
    <s v="Ja"/>
    <s v="Nej"/>
    <s v="Nej"/>
    <s v="Nej"/>
    <s v="Nej"/>
    <s v="Nej"/>
    <s v=""/>
    <s v=""/>
    <s v="Ja"/>
    <s v="Nej"/>
    <s v="Ja"/>
    <s v="Hvert andet år"/>
    <s v="Ja"/>
    <s v="Ja"/>
    <s v="Ja"/>
    <s v="Ja"/>
    <s v="Ja"/>
    <s v="Ja"/>
    <s v="Ja"/>
    <s v="Nej"/>
    <s v="Nej"/>
    <s v="Nej"/>
    <s v="Ja"/>
    <s v="Ja"/>
    <s v="Nej"/>
    <s v="Nej"/>
    <s v=""/>
    <s v="Ja"/>
    <s v="Ja"/>
    <s v="Ja"/>
    <s v="Ja"/>
    <s v="Ja"/>
    <s v="Ja"/>
    <s v="Ja"/>
    <s v="Ja"/>
    <s v="Ja"/>
    <s v="Ja"/>
    <s v="Nej"/>
    <s v="Ja"/>
    <s v="Nej"/>
    <s v="Nej"/>
    <s v=""/>
    <s v="Nej"/>
    <s v="Ja"/>
    <s v="Ja"/>
    <s v="Ja"/>
    <s v="I nogen grad"/>
    <s v="I nogen grad"/>
    <s v="I nogen grad"/>
    <s v=""/>
    <s v="Helt enig"/>
    <s v=""/>
    <s v="Nej"/>
    <s v=""/>
    <s v="Nej"/>
    <s v="Andet, skriv gerne her"/>
    <s v="vi har kun 13 elever i gymnasiet så vi taler alle om tingene"/>
    <s v=""/>
    <s v=""/>
    <s v="280011"/>
    <s v="Sankt Petri skole - Gymnasium"/>
    <s v="Institution uden enheder"/>
    <s v="Gymnasier og HF-kurser"/>
    <s v="Selvejende, private"/>
    <s v="Københavns Kommune"/>
    <s v="Region Hovedstaden"/>
    <s v="Svenja Kuhfuss"/>
    <s v="kontor@adm.sanktpetriskole.dk"/>
    <n v="0"/>
    <n v="0"/>
    <n v="0"/>
    <n v="1"/>
    <n v="0"/>
  </r>
  <r>
    <x v="0"/>
    <x v="0"/>
    <x v="2"/>
    <x v="0"/>
    <x v="0"/>
    <s v="I mindre grad"/>
    <s v="I mindre grad"/>
    <s v="Slet ikke"/>
    <s v="Ja"/>
    <s v="Nej"/>
    <s v="Nej"/>
    <s v="Nej"/>
    <s v="Nej"/>
    <s v="Ja"/>
    <s v="Ja"/>
    <s v="Nej"/>
    <s v="Nej"/>
    <s v="Ja"/>
    <s v="Ja"/>
    <s v="Nej"/>
    <s v="Nej"/>
    <s v="Nej"/>
    <s v="Nej"/>
    <s v=""/>
    <s v="Mobning opstår i høj grad på grund af usikre gruppedynamikker, men elevernes personlighed og familieforhold spiller også en rolle"/>
    <s v="Hverken enig eller uenig"/>
    <s v="Flere af spørgsmålene er svære at forstå entydigt._x000a__x000a_En del af de berørte aspekter står ikke i selve antimobbestrategien, men i skolens generelle studie- og ordensregler, hvortil der henvises i antimobbestrategien."/>
    <s v="Ja, én gang"/>
    <s v="Ja"/>
    <s v="Nej"/>
    <s v="Nej"/>
    <s v="Ja"/>
    <s v="Nej"/>
    <s v=""/>
    <s v=""/>
    <s v=""/>
    <s v=""/>
    <s v="I nogen grad"/>
    <s v="I nogen grad"/>
    <s v="Nej"/>
    <s v="Ja"/>
    <s v="Nej"/>
    <s v="Nej"/>
    <s v="Ja"/>
    <s v="Nej"/>
    <s v="Nej"/>
    <s v="Nej"/>
    <s v=""/>
    <s v="Nej"/>
    <s v="Nej"/>
    <s v="Nej"/>
    <s v="Ja"/>
    <s v="Ja"/>
    <s v="Nej"/>
    <s v="Nej"/>
    <s v="Nej"/>
    <s v=""/>
    <s v=""/>
    <s v="Ja"/>
    <s v="Nej"/>
    <s v="Nej"/>
    <s v="Hvert tredje år"/>
    <s v="Ja"/>
    <s v="Ja"/>
    <s v="Ja"/>
    <s v="Ja"/>
    <s v="Ja"/>
    <s v="Ja"/>
    <s v="Ja"/>
    <s v="Ja"/>
    <s v="Ja"/>
    <s v="Ja"/>
    <s v="Ja"/>
    <s v="Ja"/>
    <s v="Nej"/>
    <s v="Nej"/>
    <s v=""/>
    <s v="Ja"/>
    <s v="Ja"/>
    <s v="Ja"/>
    <s v="Ja"/>
    <s v="Ja"/>
    <s v="Ja"/>
    <s v="Ja"/>
    <s v="Ja"/>
    <s v="Ja"/>
    <s v="Ja"/>
    <s v="Ja"/>
    <s v="Ja"/>
    <s v="Nej"/>
    <s v="Nej"/>
    <s v=""/>
    <s v="Nej"/>
    <s v="Nej"/>
    <s v="Nej"/>
    <s v=""/>
    <s v="I nogen grad"/>
    <s v="I nogen grad"/>
    <s v="I nogen grad"/>
    <s v=""/>
    <s v="Hverken enig eller uenig"/>
    <s v=""/>
    <s v="Ja"/>
    <s v="Ja"/>
    <s v="Ja"/>
    <s v=""/>
    <s v=""/>
    <s v="Nogle gange"/>
    <s v=""/>
    <s v="157031"/>
    <s v="Ordrup Gymnasium"/>
    <s v="Institution uden enheder"/>
    <s v="Gymnasier og HF-kurser"/>
    <s v="Selvejende, statslige"/>
    <s v="Gentofte Kommune"/>
    <s v="Region Hovedstaden"/>
    <s v="Søren Helstrup"/>
    <s v="kontor@ordrup-gym.dk"/>
    <n v="0"/>
    <n v="0"/>
    <n v="0"/>
    <n v="1"/>
    <n v="0"/>
  </r>
  <r>
    <x v="2"/>
    <x v="1"/>
    <x v="5"/>
    <x v="5"/>
    <x v="3"/>
    <s v=""/>
    <s v=""/>
    <s v=""/>
    <m/>
    <m/>
    <m/>
    <m/>
    <m/>
    <m/>
    <m/>
    <m/>
    <s v=""/>
    <m/>
    <m/>
    <m/>
    <m/>
    <m/>
    <m/>
    <s v=""/>
    <s v="Ved ikke"/>
    <s v="Helt enig"/>
    <s v="Jeg har kun været ansat en måned på Skive College, så jeg kender endnu ikke til alle forhold på skolen."/>
    <s v="Ved ikke"/>
    <m/>
    <m/>
    <m/>
    <m/>
    <m/>
    <s v=""/>
    <s v=""/>
    <s v=""/>
    <s v=""/>
    <s v="Ved ikke"/>
    <s v="Ved ikke"/>
    <s v="Nej"/>
    <s v="Nej"/>
    <s v="Ja"/>
    <s v="Nej"/>
    <s v="Nej"/>
    <s v="Nej"/>
    <s v="Nej"/>
    <s v="Nej"/>
    <s v=""/>
    <s v="Nej"/>
    <s v="Nej"/>
    <s v="Ja"/>
    <s v="Nej"/>
    <s v="Nej"/>
    <s v="Nej"/>
    <s v="Nej"/>
    <s v="Nej"/>
    <s v=""/>
    <s v=""/>
    <s v="Ved ikke"/>
    <s v=""/>
    <s v=""/>
    <s v=""/>
    <m/>
    <m/>
    <m/>
    <m/>
    <m/>
    <m/>
    <m/>
    <m/>
    <m/>
    <m/>
    <m/>
    <m/>
    <m/>
    <m/>
    <s v=""/>
    <m/>
    <m/>
    <m/>
    <m/>
    <m/>
    <m/>
    <m/>
    <m/>
    <m/>
    <m/>
    <m/>
    <m/>
    <m/>
    <m/>
    <s v=""/>
    <s v=""/>
    <s v=""/>
    <s v=""/>
    <s v=""/>
    <s v=""/>
    <s v=""/>
    <s v=""/>
    <s v=""/>
    <s v="Helt enig"/>
    <s v="Jeg er som nyansat ved at læse mig igennem alle politiker og de ansattes (over 200) personalemapper..."/>
    <s v="Ja"/>
    <s v="Ved ikke"/>
    <s v="Ved ikke"/>
    <s v=""/>
    <s v=""/>
    <s v=""/>
    <s v="Hvis jeg skulle svare for Thisted Gymnasium STX og HF (som jeg efter 10 års ansættelse lige har forladt), ville jeg kunne det, men her på Skive College er jeg stadigvæk for ny i gamet."/>
    <s v="280942"/>
    <s v="Skive College"/>
    <s v="Hovedskole (institution med enheder)"/>
    <s v="Erhvervsskoler m.v."/>
    <s v="Selvejende, statslige"/>
    <s v="Skive Kommune"/>
    <s v="Region Midtjylland"/>
    <s v="Søren Christensen"/>
    <s v="skivecollege@skivecollege.dk"/>
    <n v="0"/>
    <n v="0"/>
    <n v="0"/>
    <n v="1"/>
    <n v="0"/>
  </r>
  <r>
    <x v="0"/>
    <x v="2"/>
    <x v="3"/>
    <x v="2"/>
    <x v="0"/>
    <s v="I nogen grad"/>
    <s v="I nogen grad"/>
    <s v="Slet ikke"/>
    <s v="Ja"/>
    <s v="Nej"/>
    <s v="Ja"/>
    <s v="Nej"/>
    <s v="Nej"/>
    <s v="Nej"/>
    <s v="Ja"/>
    <s v="Nej"/>
    <s v="Nej"/>
    <s v="Ja"/>
    <s v="Ja"/>
    <s v="Nej"/>
    <s v="Nej"/>
    <s v="Nej"/>
    <s v="Nej"/>
    <s v=""/>
    <s v="Ved ikke"/>
    <s v="Delvis enig"/>
    <s v="Mobning er heldigvis ikke noget vi ofte støder på. Det er mest mindre konflikter, der kan håndteres inden det udvikler sig."/>
    <s v="Ja, én gang"/>
    <s v="Ja"/>
    <s v="Nej"/>
    <s v="Nej"/>
    <s v="Ja"/>
    <s v="Nej"/>
    <s v=""/>
    <s v=""/>
    <s v=""/>
    <s v=""/>
    <s v="I høj grad"/>
    <s v="I høj grad"/>
    <s v="Nej"/>
    <s v="Ja"/>
    <s v="Nej"/>
    <s v="Nej"/>
    <s v="Nej"/>
    <s v="Ja"/>
    <s v="Nej"/>
    <s v="Nej"/>
    <s v=""/>
    <s v="Nej"/>
    <s v="Nej"/>
    <s v="Nej"/>
    <s v="Nej"/>
    <s v="Nej"/>
    <s v="Ja"/>
    <s v="Nej"/>
    <s v="Nej"/>
    <s v=""/>
    <s v=""/>
    <s v="Ja"/>
    <s v="Nej"/>
    <s v="Nej"/>
    <s v="Hvert tredje år"/>
    <s v="Nej"/>
    <s v="Ja"/>
    <s v="Nej"/>
    <s v="Nej"/>
    <s v="Nej"/>
    <s v="Nej"/>
    <s v="Nej"/>
    <s v="Nej"/>
    <s v="Nej"/>
    <s v="Nej"/>
    <s v="Nej"/>
    <s v="Nej"/>
    <s v="Ja"/>
    <s v="Nej"/>
    <s v="Skolens indretning og udseende, skolens fysiskundervisningsforhold, vedligeholdelse, IT-udstyr"/>
    <s v="Ja"/>
    <s v="Ja"/>
    <s v="Ja"/>
    <s v="Ja"/>
    <s v="Ja"/>
    <s v="Ja"/>
    <s v="Ja"/>
    <s v="Ja"/>
    <s v="Ja"/>
    <s v="Ja"/>
    <s v="Ja"/>
    <s v="Ja"/>
    <s v="Nej"/>
    <s v="Nej"/>
    <s v=""/>
    <s v="Nej"/>
    <s v="Nej"/>
    <s v="Ja"/>
    <s v="Nej"/>
    <s v="I mindre grad"/>
    <s v="I nogen grad"/>
    <s v="I høj grad"/>
    <s v=""/>
    <s v="Hverken enig eller uenig"/>
    <s v=""/>
    <s v="Ja"/>
    <s v="Ja"/>
    <s v="Ja"/>
    <s v=""/>
    <s v=""/>
    <s v="Nogle gange"/>
    <s v=""/>
    <s v="787023"/>
    <s v="Thisted Gymnasium, STX og HF"/>
    <s v="Institution uden enheder"/>
    <s v="Gymnasier og HF-kurser"/>
    <s v="Selvejende, statslige"/>
    <s v="Thisted Kommune"/>
    <s v="Region Nordjylland"/>
    <s v="Søren Christensen"/>
    <s v="post@thisted-gymnasium.dk"/>
    <n v="0"/>
    <n v="0"/>
    <n v="0"/>
    <n v="1"/>
    <n v="0"/>
  </r>
  <r>
    <x v="0"/>
    <x v="2"/>
    <x v="0"/>
    <x v="2"/>
    <x v="0"/>
    <s v="I høj grad"/>
    <s v="I mindre grad"/>
    <s v="Slet ikke"/>
    <s v="Ja"/>
    <s v="Ja"/>
    <s v="Nej"/>
    <s v="Ja"/>
    <s v="Ja"/>
    <s v="Ja"/>
    <s v="Ja"/>
    <s v="Nej"/>
    <s v="Nej"/>
    <s v="Ja"/>
    <s v="Nej"/>
    <s v="Nej"/>
    <s v="Nej"/>
    <s v="Nej"/>
    <s v="Nej"/>
    <s v=""/>
    <s v="Mobning opstår i høj grad på grund af usikre gruppedynamikker, men elevernes personlighed og familieforhold spiller også en rolle"/>
    <s v="Delvis enig"/>
    <s v=""/>
    <s v="Ja, én gang"/>
    <s v="Ja"/>
    <s v="Ja"/>
    <s v="Nej"/>
    <s v="Ja"/>
    <s v="Nej"/>
    <s v=""/>
    <s v=""/>
    <s v=""/>
    <s v=""/>
    <s v="I nogen grad"/>
    <s v="I nogen grad"/>
    <s v="Ja"/>
    <s v="Ja"/>
    <s v="Nej"/>
    <s v="Ja"/>
    <s v="Ja"/>
    <s v="Nej"/>
    <s v="Nej"/>
    <s v="Nej"/>
    <s v=""/>
    <s v="Nej"/>
    <s v="Nej"/>
    <s v="Nej"/>
    <s v="Ja"/>
    <s v="Ja"/>
    <s v="Nej"/>
    <s v="Nej"/>
    <s v="Nej"/>
    <s v=""/>
    <s v=""/>
    <s v="Ja"/>
    <s v="Nej"/>
    <s v="Ja"/>
    <s v="Hvert år"/>
    <s v="Ja"/>
    <s v="Ja"/>
    <s v="Ja"/>
    <s v="Nej"/>
    <s v="Ja"/>
    <s v="Ja"/>
    <s v="Ja"/>
    <s v="Ja"/>
    <s v="Ja"/>
    <s v="Nej"/>
    <s v="Nej"/>
    <s v="Ja"/>
    <s v="Ja"/>
    <s v="Nej"/>
    <s v="tavler, AV-udstyr, netværk, printer, kantinen,"/>
    <s v="Nej"/>
    <s v="Nej"/>
    <s v="Nej"/>
    <s v="Nej"/>
    <s v="Nej"/>
    <s v="Nej"/>
    <s v="Nej"/>
    <s v="Nej"/>
    <s v="Nej"/>
    <s v="Nej"/>
    <s v="Nej"/>
    <s v="Nej"/>
    <s v="Nej"/>
    <s v="Ja"/>
    <s v=""/>
    <s v="Ja"/>
    <s v="Ja"/>
    <s v="Ja"/>
    <s v="Ja"/>
    <s v="Slet ikke"/>
    <s v="I nogen grad"/>
    <s v="I nogen grad"/>
    <s v=""/>
    <s v="Delvis enig"/>
    <s v=""/>
    <s v="Ja"/>
    <s v="Nej"/>
    <s v="Nej"/>
    <s v="Opgaven, som undervisningsmiljørepræsentanterne varetager, er placeret ved elevrådene"/>
    <s v=""/>
    <s v=""/>
    <s v=""/>
    <s v="433006"/>
    <s v="Vestfyns Gymnasium"/>
    <s v="Institution uden enheder"/>
    <s v="Gymnasier og HF-kurser"/>
    <s v="Selvejende, statslige"/>
    <s v="Assens Kommune"/>
    <s v="Region Syddanmark"/>
    <s v="Søren Hjelholt Hansen"/>
    <s v="rs@vestfyns-gym.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823007"/>
    <s v="Mariagerfjord Gymnasium"/>
    <s v="Institution uden enheder"/>
    <s v="Gymnasier og HF-kurser"/>
    <s v="Selvejende, statslige"/>
    <s v="Mariagerfjord Kommune"/>
    <s v="Region Nordjylland"/>
    <s v="Søren Urup"/>
    <s v="mf@mf-gym.dk"/>
    <n v="0"/>
    <n v="1"/>
    <n v="0"/>
    <n v="0"/>
    <n v="0"/>
  </r>
  <r>
    <x v="0"/>
    <x v="0"/>
    <x v="3"/>
    <x v="1"/>
    <x v="0"/>
    <s v="I høj grad"/>
    <s v="I høj grad"/>
    <s v="Slet ikke"/>
    <s v="Nej"/>
    <s v="Nej"/>
    <s v="Nej"/>
    <s v="Ja"/>
    <s v="Nej"/>
    <s v="Ja"/>
    <s v="Ja"/>
    <s v="Nej"/>
    <s v="Ja"/>
    <s v="Ja"/>
    <s v="Nej"/>
    <s v="Ja"/>
    <s v="Nej"/>
    <s v="Ja"/>
    <s v="Nej"/>
    <s v=""/>
    <s v="Ved ikke"/>
    <s v="Helt enig"/>
    <s v="Skolen har ikke en forudindfattet mening om hvad mobning skyldes. Vi lytter til parterne."/>
    <s v="Ja, flere gange"/>
    <m/>
    <m/>
    <m/>
    <m/>
    <m/>
    <s v="Altid"/>
    <s v="Altid"/>
    <s v="Altid"/>
    <s v="Altid"/>
    <s v="I nogen grad"/>
    <s v="I nogen grad"/>
    <s v="Nej"/>
    <s v="Nej"/>
    <s v="Ja"/>
    <s v="Nej"/>
    <s v="Ja"/>
    <s v="Nej"/>
    <s v="Nej"/>
    <s v="Nej"/>
    <s v=""/>
    <s v="Nej"/>
    <s v="Nej"/>
    <s v="Ja"/>
    <s v="Nej"/>
    <s v="Ja"/>
    <s v="Nej"/>
    <s v="Nej"/>
    <s v="Nej"/>
    <s v=""/>
    <s v=""/>
    <s v="Ja"/>
    <s v="Ja"/>
    <s v="Nej"/>
    <s v="Hvert tredje år"/>
    <s v="Ja"/>
    <s v="Ja"/>
    <s v="Ja"/>
    <s v="Ja"/>
    <s v="Ja"/>
    <s v="Ja"/>
    <s v="Ja"/>
    <s v="Nej"/>
    <s v="Nej"/>
    <s v="Nej"/>
    <s v="Nej"/>
    <s v="Nej"/>
    <s v="Nej"/>
    <s v="Nej"/>
    <s v=""/>
    <s v="Ja"/>
    <s v="Ja"/>
    <s v="Ja"/>
    <s v="Ja"/>
    <s v="Ja"/>
    <s v="Ja"/>
    <s v="Ja"/>
    <s v="Ja"/>
    <s v="Ja"/>
    <s v="Nej"/>
    <s v="Nej"/>
    <s v="Nej"/>
    <s v="Nej"/>
    <s v="Nej"/>
    <s v=""/>
    <s v="Ja"/>
    <s v="Ja"/>
    <s v="Ja"/>
    <s v="Ja"/>
    <s v="Slet ikke"/>
    <s v="I nogen grad"/>
    <s v="I nogen grad"/>
    <s v=""/>
    <s v="Delvis enig"/>
    <s v=""/>
    <s v="Ja"/>
    <s v="Ja"/>
    <s v="Nej"/>
    <s v="Opgaven, som undervisningsmiljørepræsentanterne varetager, er placeret ved elevrådene"/>
    <s v=""/>
    <s v=""/>
    <s v=""/>
    <s v="851061"/>
    <s v="Nørresundby Gymnasium og HF"/>
    <s v="Institution uden enheder"/>
    <s v="Gymnasier og HF-kurser"/>
    <s v="Selvejende, statslige"/>
    <s v="Aalborg Kommune"/>
    <s v="Region Nordjylland"/>
    <s v="Søren Hindsholm"/>
    <s v="post@nghf.dk"/>
    <n v="0"/>
    <n v="0"/>
    <n v="0"/>
    <n v="1"/>
    <n v="0"/>
  </r>
  <r>
    <x v="1"/>
    <x v="1"/>
    <x v="5"/>
    <x v="5"/>
    <x v="3"/>
    <s v=""/>
    <s v=""/>
    <s v=""/>
    <m/>
    <m/>
    <m/>
    <m/>
    <m/>
    <m/>
    <m/>
    <m/>
    <s v=""/>
    <m/>
    <m/>
    <m/>
    <m/>
    <m/>
    <m/>
    <s v="Vi er en meget lille skole, der udelukkende underviser voksne, der alle er her i kortere forløb typisk, max 5 dage. _x000a__x000a__x000a__x000a_Scania har nogle værdier, der bl.a. handler om hvordan man taler sammen, og respekten for den enkelte, herunder  at man ikke udstiller andre med afsæt i deres etniske oprindelse, politiske observans, eller seksualitet. _x000a__x000a__x000a__x000a_Det udgør samlet set et alternativt til en antimobbestrategi"/>
    <s v="Ved ikke"/>
    <s v="Helt uenig"/>
    <s v="Se tidligere svar"/>
    <s v="Nej, aldrig"/>
    <m/>
    <m/>
    <m/>
    <m/>
    <m/>
    <s v=""/>
    <s v=""/>
    <s v=""/>
    <s v=""/>
    <s v="I høj grad"/>
    <s v="I høj grad"/>
    <s v="Nej"/>
    <s v="Nej"/>
    <s v="Nej"/>
    <s v="Nej"/>
    <s v="Nej"/>
    <s v="Nej"/>
    <s v="Nej"/>
    <s v="Ja"/>
    <s v=""/>
    <s v="Nej"/>
    <s v="Nej"/>
    <s v="Nej"/>
    <s v="Nej"/>
    <s v="Nej"/>
    <s v="Nej"/>
    <s v="Nej"/>
    <s v="Ja"/>
    <s v=""/>
    <s v=""/>
    <s v="Nej"/>
    <s v=""/>
    <s v=""/>
    <s v=""/>
    <m/>
    <m/>
    <m/>
    <m/>
    <m/>
    <m/>
    <m/>
    <m/>
    <m/>
    <m/>
    <m/>
    <m/>
    <m/>
    <m/>
    <s v=""/>
    <m/>
    <m/>
    <m/>
    <m/>
    <m/>
    <m/>
    <m/>
    <m/>
    <m/>
    <m/>
    <m/>
    <m/>
    <m/>
    <m/>
    <s v=""/>
    <s v=""/>
    <s v=""/>
    <s v=""/>
    <s v=""/>
    <s v=""/>
    <s v=""/>
    <s v=""/>
    <s v="Det er ikke et emne vi har berørt"/>
    <s v="Hverken enig eller uenig"/>
    <s v=""/>
    <s v="Nej"/>
    <s v=""/>
    <s v="Nej"/>
    <s v="Andet, skriv gerne her"/>
    <s v="Se tidligere svar, der også dækker her"/>
    <s v=""/>
    <s v=""/>
    <s v="281352"/>
    <s v="Scania Danmark A/S"/>
    <s v="Institution uden enheder"/>
    <s v="Erhvervsskoler m.v."/>
    <s v="Private"/>
    <s v="Ishøj Kommune"/>
    <s v="Region Hovedstaden"/>
    <s v="Thomas Skov Rasmussen"/>
    <s v="sdk.mail.sd.amu@scania.com"/>
    <n v="0"/>
    <n v="0"/>
    <n v="0"/>
    <n v="1"/>
    <n v="0"/>
  </r>
  <r>
    <x v="0"/>
    <x v="0"/>
    <x v="3"/>
    <x v="1"/>
    <x v="0"/>
    <s v="I høj grad"/>
    <s v="I nogen grad"/>
    <s v="Slet ikke"/>
    <s v="Ja"/>
    <s v="Ja"/>
    <s v="Nej"/>
    <s v="Nej"/>
    <s v="Nej"/>
    <s v="Ja"/>
    <s v="Ja"/>
    <s v="Nej"/>
    <s v="Ved ikke"/>
    <s v="Nej"/>
    <s v="Nej"/>
    <s v="Nej"/>
    <s v="Nej"/>
    <s v="Nej"/>
    <s v="Ja"/>
    <s v=""/>
    <s v="Mobning opstår i høj grad på grund af usikre gruppedynamikker, men elevernes personlighed og familieforhold spiller også en rolle"/>
    <s v="Hverken enig eller uenig"/>
    <s v="Det er meget vanskeligt at tage højde for de mange forskellige typer af komplekse gruppedynamikker/-konflikter, der kan opstå. Det er samtidigt ofte vanskeligt at afklare de objektive omstændigheder i forbindelse med formodet mobning, idet det kan foregå meget subtilt."/>
    <s v="Ja, én gang"/>
    <s v="Ja"/>
    <s v="Nej"/>
    <s v="Ja"/>
    <s v="Ja"/>
    <s v="Nej"/>
    <s v=""/>
    <s v=""/>
    <s v=""/>
    <s v=""/>
    <s v="I nogen grad"/>
    <s v="I nogen grad"/>
    <s v="Nej"/>
    <s v="Ja"/>
    <s v="Nej"/>
    <s v="Nej"/>
    <s v="Nej"/>
    <s v="Nej"/>
    <s v="Nej"/>
    <s v="Nej"/>
    <s v=""/>
    <s v="Nej"/>
    <s v="Ja"/>
    <s v="Nej"/>
    <s v="Nej"/>
    <s v="Ja"/>
    <s v="Nej"/>
    <s v="Nej"/>
    <s v="Nej"/>
    <s v=""/>
    <s v=""/>
    <s v="Ja"/>
    <s v="Ja"/>
    <s v="Nej"/>
    <s v="Hvert år"/>
    <s v="Nej"/>
    <s v="Nej"/>
    <s v="Nej"/>
    <s v="Nej"/>
    <s v="Nej"/>
    <s v="Nej"/>
    <s v="Nej"/>
    <s v="Nej"/>
    <s v="Nej"/>
    <s v="Nej"/>
    <s v="Nej"/>
    <s v="Nej"/>
    <s v="Nej"/>
    <s v="Ja"/>
    <s v=""/>
    <s v="Ja"/>
    <s v="Ja"/>
    <s v="Ja"/>
    <s v="Ja"/>
    <s v="Ja"/>
    <s v="Ja"/>
    <s v="Ja"/>
    <s v="Ja"/>
    <s v="Ja"/>
    <s v="Ja"/>
    <s v="Nej"/>
    <s v="Nej"/>
    <s v="Nej"/>
    <s v="Nej"/>
    <s v=""/>
    <s v="Ja"/>
    <s v="Ja"/>
    <s v="Ja"/>
    <s v="Nej"/>
    <s v="Slet ikke"/>
    <s v="Slet ikke"/>
    <s v="I høj grad"/>
    <s v=""/>
    <s v="Helt enig"/>
    <s v="Vi har haft tradition for at evaluere det fysiske arbejdsmiljø med 2-3 års mellemrum og forventer derfor at inddrage det senere i 2023. Hele den sociale og psykiske del varetages årligt i de nationale trivselsmålinger, som vi behandler på både skole- og klasseniveau."/>
    <s v="Ja"/>
    <s v="Ja"/>
    <s v="Nej"/>
    <s v="Eleverne har ikke ønsket at vælge undervisningsmiljørepræsentanter"/>
    <s v=""/>
    <s v=""/>
    <s v="Vi har en forventning om, at vores elever vil tage imod tilbuddet i næste skoleår - men de har ikke kunnet finde én i indeværende år."/>
    <s v="813012"/>
    <s v="Frederikshavn Gymnasium"/>
    <s v="Institution uden enheder"/>
    <s v="Gymnasier og HF-kurser"/>
    <s v="Selvejende, statslige"/>
    <s v="Frederikshavn Kommune"/>
    <s v="Region Nordjylland"/>
    <s v="Thomas Svane Christensen"/>
    <s v="kontakt@frhavn-gym.dk"/>
    <n v="0"/>
    <n v="0"/>
    <n v="0"/>
    <n v="1"/>
    <n v="0"/>
  </r>
  <r>
    <x v="0"/>
    <x v="0"/>
    <x v="0"/>
    <x v="1"/>
    <x v="0"/>
    <s v="I høj grad"/>
    <s v="I mindre grad"/>
    <s v="Slet ikke"/>
    <s v="Ja"/>
    <s v="Ja"/>
    <s v="Nej"/>
    <s v="Ja"/>
    <s v="Ja"/>
    <s v="Nej"/>
    <s v="Ja"/>
    <s v="Nej"/>
    <s v="Ja"/>
    <s v="Ja"/>
    <s v="Nej"/>
    <s v="Nej"/>
    <s v="Nej"/>
    <s v="Nej"/>
    <s v="Nej"/>
    <s v=""/>
    <s v="Mobning opstår i høj grad på grund af usikre gruppedynamikker, men elevernes personlighed og familieforhold spiller også en rolle"/>
    <s v=""/>
    <s v=""/>
    <s v=""/>
    <m/>
    <m/>
    <m/>
    <m/>
    <m/>
    <s v=""/>
    <s v=""/>
    <s v=""/>
    <s v=""/>
    <s v=""/>
    <s v=""/>
    <m/>
    <m/>
    <m/>
    <m/>
    <m/>
    <m/>
    <m/>
    <m/>
    <m/>
    <m/>
    <m/>
    <m/>
    <m/>
    <m/>
    <m/>
    <m/>
    <m/>
    <s v=""/>
    <s v=""/>
    <s v=""/>
    <s v=""/>
    <s v=""/>
    <s v=""/>
    <m/>
    <m/>
    <m/>
    <m/>
    <m/>
    <m/>
    <m/>
    <m/>
    <m/>
    <m/>
    <m/>
    <m/>
    <m/>
    <m/>
    <s v=""/>
    <m/>
    <m/>
    <m/>
    <m/>
    <m/>
    <m/>
    <m/>
    <m/>
    <m/>
    <m/>
    <m/>
    <m/>
    <m/>
    <m/>
    <s v=""/>
    <s v=""/>
    <s v=""/>
    <s v=""/>
    <s v=""/>
    <s v=""/>
    <s v=""/>
    <s v=""/>
    <s v=""/>
    <s v=""/>
    <s v=""/>
    <s v=""/>
    <s v=""/>
    <s v=""/>
    <s v=""/>
    <s v=""/>
    <s v=""/>
    <s v=""/>
    <s v="167012"/>
    <s v="Hvidovre Gymnasium &amp; HF"/>
    <s v="Institution uden enheder"/>
    <s v="Gymnasier og HF-kurser"/>
    <s v="Selvejende, statslige"/>
    <s v="Hvidovre Kommune"/>
    <s v="Region Hovedstaden"/>
    <s v="Tania Sheikh Larsen"/>
    <s v="info@hvidovregymnasium.dk"/>
    <n v="0"/>
    <n v="0"/>
    <n v="1"/>
    <n v="0"/>
    <n v="0"/>
  </r>
  <r>
    <x v="0"/>
    <x v="0"/>
    <x v="6"/>
    <x v="1"/>
    <x v="0"/>
    <s v="I nogen grad"/>
    <s v="I mindre grad"/>
    <s v="Slet ikke"/>
    <s v="Ja"/>
    <s v="Ja"/>
    <s v="Ja"/>
    <s v="Ja"/>
    <s v="Ja"/>
    <s v="Ja"/>
    <s v="Ja"/>
    <s v="Nej"/>
    <s v="Ja"/>
    <s v="Ja"/>
    <s v="Nej"/>
    <s v="Ja"/>
    <s v="Ja"/>
    <s v="Ja"/>
    <s v="Nej"/>
    <s v=""/>
    <s v="Mobning opstår på grund af usikre gruppedynamikker i klassen"/>
    <s v="Helt enig"/>
    <s v=""/>
    <s v="Nej, aldrig"/>
    <m/>
    <m/>
    <m/>
    <m/>
    <m/>
    <s v=""/>
    <s v=""/>
    <s v=""/>
    <s v=""/>
    <s v="I høj grad"/>
    <s v="I høj grad"/>
    <s v="Nej"/>
    <s v="Nej"/>
    <s v="Ja"/>
    <s v="Nej"/>
    <s v="Nej"/>
    <s v="Nej"/>
    <s v="Nej"/>
    <s v="Nej"/>
    <s v=""/>
    <s v="Nej"/>
    <s v="Nej"/>
    <s v="Ja"/>
    <s v="Nej"/>
    <s v="Nej"/>
    <s v="Nej"/>
    <s v="Nej"/>
    <s v="Nej"/>
    <s v=""/>
    <s v=""/>
    <s v="Ja"/>
    <s v="Ja"/>
    <s v="Ja"/>
    <s v="Hvert tredje år"/>
    <s v="Nej"/>
    <s v="Ja"/>
    <s v="Nej"/>
    <s v="Nej"/>
    <s v="Nej"/>
    <s v="Ja"/>
    <s v="Ja"/>
    <s v="Ja"/>
    <s v="Ja"/>
    <s v="Ja"/>
    <s v="Ja"/>
    <s v="Ja"/>
    <s v="Nej"/>
    <s v="Nej"/>
    <s v=""/>
    <s v="Nej"/>
    <s v="Nej"/>
    <s v="Nej"/>
    <s v="Nej"/>
    <s v="Nej"/>
    <s v="Nej"/>
    <s v="Ja"/>
    <s v="Ja"/>
    <s v="Nej"/>
    <s v="Nej"/>
    <s v="Nej"/>
    <s v="Nej"/>
    <s v="Nej"/>
    <s v="Nej"/>
    <s v=""/>
    <s v="Ja"/>
    <s v="Ja"/>
    <s v="Nej"/>
    <s v=""/>
    <s v="I nogen grad"/>
    <s v="I nogen grad"/>
    <s v="I nogen grad"/>
    <s v=""/>
    <s v="Helt enig"/>
    <s v=""/>
    <s v="Ja"/>
    <s v="Ja"/>
    <s v="Nej"/>
    <s v="Andet, skriv gerne her"/>
    <s v="Der er ikke afholdt valg endnu"/>
    <s v=""/>
    <s v=""/>
    <s v="151023"/>
    <s v="Borupgaard Gymnasium"/>
    <s v="Institution uden enheder"/>
    <s v="Gymnasier og HF-kurser"/>
    <s v="Selvejende, statslige"/>
    <s v="Ballerup Kommune"/>
    <s v="Region Hovedstaden"/>
    <s v="Thomas Jørgensen"/>
    <s v="boag@boag.nu"/>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227007"/>
    <s v="Nordsjællands Grundskole og Gymnasium samt HF"/>
    <s v="Institution uden enheder"/>
    <s v="Gymnasier og HF-kurser"/>
    <s v="Selvejende, private"/>
    <s v="Fredensborg Kommune"/>
    <s v="Region Hovedstaden"/>
    <s v="Thomas Thrane"/>
    <s v="ngg@ngg.dk"/>
    <n v="0"/>
    <n v="1"/>
    <n v="0"/>
    <n v="0"/>
    <n v="0"/>
  </r>
  <r>
    <x v="0"/>
    <x v="0"/>
    <x v="0"/>
    <x v="2"/>
    <x v="0"/>
    <s v="I høj grad"/>
    <s v="I mindre grad"/>
    <s v="Slet ikke"/>
    <s v="Ja"/>
    <s v="Ja"/>
    <s v="Nej"/>
    <s v="Ja"/>
    <s v="Ja"/>
    <s v="Ja"/>
    <s v="Ja"/>
    <s v="Nej"/>
    <s v="Nej"/>
    <s v="Ja"/>
    <s v="Nej"/>
    <s v="Ja"/>
    <s v="Ja"/>
    <s v="Ja"/>
    <s v="Nej"/>
    <s v=""/>
    <s v="Dynamikken i klassen og elevernes personlighed har en lige stor betydning for, hvorvidt der er mobning i en klasse"/>
    <s v="Helt enig"/>
    <s v=""/>
    <s v="Ja, én gang"/>
    <s v="Ja"/>
    <s v="Nej"/>
    <s v="Ja"/>
    <s v="Ja"/>
    <s v="Nej"/>
    <s v=""/>
    <s v=""/>
    <s v=""/>
    <s v=""/>
    <s v="I nogen grad"/>
    <s v="I høj grad"/>
    <s v="Nej"/>
    <s v="Ja"/>
    <s v="Nej"/>
    <s v="Nej"/>
    <s v="Nej"/>
    <s v="Nej"/>
    <s v="Nej"/>
    <s v="Nej"/>
    <s v=""/>
    <s v="Nej"/>
    <s v="Ja"/>
    <s v="Nej"/>
    <s v="Nej"/>
    <s v="Nej"/>
    <s v="Nej"/>
    <s v="Nej"/>
    <s v="Nej"/>
    <s v=""/>
    <s v=""/>
    <s v="Ja"/>
    <s v="Ja"/>
    <s v="Ja"/>
    <s v="Hvert tredje år"/>
    <s v="Ja"/>
    <s v="Ja"/>
    <s v="Ja"/>
    <s v="Ja"/>
    <s v="Ja"/>
    <s v="Ja"/>
    <s v="Ja"/>
    <s v="Ja"/>
    <s v="Nej"/>
    <s v="Nej"/>
    <s v="Ja"/>
    <s v="Ja"/>
    <s v="Nej"/>
    <s v="Nej"/>
    <s v=""/>
    <s v="Ja"/>
    <s v="Ja"/>
    <s v="Ja"/>
    <s v="Ja"/>
    <s v="Ja"/>
    <s v="Ja"/>
    <s v="Ja"/>
    <s v="Ja"/>
    <s v="Ja"/>
    <s v="Ja"/>
    <s v="Ja"/>
    <s v="Ja"/>
    <s v="Nej"/>
    <s v="Nej"/>
    <s v=""/>
    <s v="Ja"/>
    <s v="Ja"/>
    <s v="Ja"/>
    <s v="Ja"/>
    <s v="I mindre grad"/>
    <s v="I høj grad"/>
    <s v="I nogen grad"/>
    <s v=""/>
    <s v="Delvis enig"/>
    <s v=""/>
    <s v="Ja"/>
    <s v="Ja"/>
    <s v="Ja"/>
    <s v=""/>
    <s v=""/>
    <s v="Altid"/>
    <s v=""/>
    <s v="259401"/>
    <s v="Køge Handelsskole"/>
    <s v="Institution uden enheder"/>
    <s v="Erhvervsskoler m.v."/>
    <s v="Selvejende, statslige"/>
    <s v="Køge Kommune"/>
    <s v="Region Sjælland"/>
    <s v="Tim Christensen"/>
    <s v="khs@khs.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667015"/>
    <s v="Ringkjøbing Gymnasium"/>
    <s v="Institution uden enheder"/>
    <s v="Gymnasier og HF-kurser"/>
    <s v="Selvejende, statslige"/>
    <s v="Ringkøbing-Skjern Kommune"/>
    <s v="Region Midtjylland"/>
    <s v="Tonny Hansen"/>
    <s v="post@rkbgym.dk"/>
    <n v="0"/>
    <n v="1"/>
    <n v="0"/>
    <n v="0"/>
    <n v="0"/>
  </r>
  <r>
    <x v="0"/>
    <x v="0"/>
    <x v="3"/>
    <x v="1"/>
    <x v="0"/>
    <s v="I høj grad"/>
    <s v="I nogen grad"/>
    <s v="Slet ikke"/>
    <s v="Ja"/>
    <s v="Ja"/>
    <s v="Nej"/>
    <s v="Nej"/>
    <s v="Ja"/>
    <s v="Ja"/>
    <s v="Ja"/>
    <s v="Nej"/>
    <s v="Ja"/>
    <s v="Ja"/>
    <s v="Ja"/>
    <s v="Ja"/>
    <s v="Ja"/>
    <s v="Nej"/>
    <s v="Nej"/>
    <s v=""/>
    <s v="Ved ikke"/>
    <s v="Delvis enig"/>
    <s v="Det er ikke skolens antimobbestrategi, der er væsentligst i forhold til at forebygge mobning - det er hele det bevidste arbejde med at skabe en kultur, hvor man respekterer hinanden."/>
    <s v="Ja, flere gange"/>
    <m/>
    <m/>
    <m/>
    <m/>
    <m/>
    <s v="Altid"/>
    <s v="Nogle gange"/>
    <s v="Nogle gange"/>
    <s v="Altid"/>
    <s v="I nogen grad"/>
    <s v="I nogen grad"/>
    <s v="Nej"/>
    <s v="Nej"/>
    <s v="Ja"/>
    <s v="Ja"/>
    <s v="Ja"/>
    <s v="Nej"/>
    <s v="Nej"/>
    <s v="Nej"/>
    <s v=""/>
    <s v="Nej"/>
    <s v="Nej"/>
    <s v="Ja"/>
    <s v="Ja"/>
    <s v="Ja"/>
    <s v="Nej"/>
    <s v="Nej"/>
    <s v="Nej"/>
    <s v=""/>
    <s v=""/>
    <s v="Ja"/>
    <s v="Ja"/>
    <s v="Ja"/>
    <s v="Hvert tredje år"/>
    <s v="Nej"/>
    <s v="Nej"/>
    <s v="Nej"/>
    <s v="Nej"/>
    <s v="Nej"/>
    <s v="Nej"/>
    <s v="Nej"/>
    <s v="Nej"/>
    <s v="Nej"/>
    <s v="Nej"/>
    <s v="Nej"/>
    <s v="Nej"/>
    <s v="Ja"/>
    <s v="Nej"/>
    <s v="Kortlagt er et særligt begreb - men en lang række af ovennævnte indgår i vurderingen."/>
    <s v="Ja"/>
    <s v="Ja"/>
    <s v="Ja"/>
    <s v="Ja"/>
    <s v="Ja"/>
    <s v="Ja"/>
    <s v="Ja"/>
    <s v="Ja"/>
    <s v="Ja"/>
    <s v="Ja"/>
    <s v="Ja"/>
    <s v="Nej"/>
    <s v="Nej"/>
    <s v="Nej"/>
    <s v=""/>
    <s v="Ja"/>
    <s v="Ja"/>
    <s v="Ja"/>
    <s v="Ja"/>
    <s v="I høj grad"/>
    <s v="I høj grad"/>
    <s v="I nogen grad"/>
    <s v=""/>
    <s v="Helt enig"/>
    <s v=""/>
    <s v="Ja"/>
    <s v="Ja"/>
    <s v="Ja"/>
    <s v=""/>
    <s v=""/>
    <s v="Nogle gange"/>
    <s v=""/>
    <s v="743019"/>
    <s v="Silkeborg Gymnasium"/>
    <s v="Institution uden enheder"/>
    <s v="Gymnasier og HF-kurser"/>
    <s v="Selvejende, statslige"/>
    <s v="Silkeborg Kommune"/>
    <s v="Region Midtjylland"/>
    <s v="Tina Riis Mikkelsen, konst."/>
    <s v="sg@gymnasiet.dk"/>
    <n v="0"/>
    <n v="0"/>
    <n v="0"/>
    <n v="1"/>
    <n v="0"/>
  </r>
  <r>
    <x v="0"/>
    <x v="2"/>
    <x v="2"/>
    <x v="1"/>
    <x v="0"/>
    <s v="I mindre grad"/>
    <s v="Slet ikke"/>
    <s v="Slet ikke"/>
    <s v="Nej"/>
    <s v="Nej"/>
    <s v="Ja"/>
    <s v="Nej"/>
    <s v="Nej"/>
    <s v="Nej"/>
    <s v="Ja"/>
    <s v="Nej"/>
    <s v="Ja"/>
    <s v="Nej"/>
    <s v="Nej"/>
    <s v="Nej"/>
    <s v="Nej"/>
    <s v="Nej"/>
    <s v="Ja"/>
    <s v=""/>
    <s v="Ved ikke"/>
    <s v="Delvis enig"/>
    <s v="vi er en erhvervsuddannelsesinstitution, hvor alle de studerende er i et ansættelsesforhold - Vi anvender de mobbestrategier og sanktioner der er gældende i de pågældende studerendes selskaber/arbejdsgivere"/>
    <s v="Nej, aldrig"/>
    <m/>
    <m/>
    <m/>
    <m/>
    <m/>
    <s v=""/>
    <s v=""/>
    <s v=""/>
    <s v=""/>
    <s v="I nogen grad"/>
    <s v="I nogen grad"/>
    <s v="Nej"/>
    <s v="Nej"/>
    <s v="Nej"/>
    <s v="Nej"/>
    <s v="Nej"/>
    <s v="Nej"/>
    <s v="Nej"/>
    <s v="Ja"/>
    <s v=""/>
    <s v="Nej"/>
    <s v="Nej"/>
    <s v="Nej"/>
    <s v="Nej"/>
    <s v="Nej"/>
    <s v="Ja"/>
    <s v="Nej"/>
    <s v="Nej"/>
    <s v=""/>
    <s v="vi har kun med voksne - vi har ingen fortilfælde af mobning"/>
    <s v="Ved ikke"/>
    <s v=""/>
    <s v=""/>
    <s v=""/>
    <m/>
    <m/>
    <m/>
    <m/>
    <m/>
    <m/>
    <m/>
    <m/>
    <m/>
    <m/>
    <m/>
    <m/>
    <m/>
    <m/>
    <s v=""/>
    <m/>
    <m/>
    <m/>
    <m/>
    <m/>
    <m/>
    <m/>
    <m/>
    <m/>
    <m/>
    <m/>
    <m/>
    <m/>
    <m/>
    <s v=""/>
    <s v=""/>
    <s v=""/>
    <s v=""/>
    <s v=""/>
    <s v=""/>
    <s v=""/>
    <s v=""/>
    <s v=""/>
    <s v="Hverken enig eller uenig"/>
    <s v=""/>
    <s v="Nej"/>
    <s v=""/>
    <s v="Nej"/>
    <s v="Andet, skriv gerne her"/>
    <s v="vi er en privat udbyder hvor arbejdsgiveren betaler uddannelsen - det kræver et ansættelsesforhold og at de studerende til stadighed overholder de regler vi stiller op"/>
    <s v=""/>
    <s v=""/>
    <s v="223401"/>
    <s v="Forsikringsakademiet A/S"/>
    <s v="Institution uden enheder"/>
    <s v="Erhvervsskoler m.v."/>
    <s v="Private"/>
    <s v="Hørsholm Kommune"/>
    <s v="Region Hovedstaden"/>
    <s v="Helle Havgaard"/>
    <s v="uddannelse@forsikringsakademiet.dk"/>
    <n v="0"/>
    <n v="0"/>
    <n v="0"/>
    <n v="1"/>
    <n v="0"/>
  </r>
  <r>
    <x v="0"/>
    <x v="0"/>
    <x v="7"/>
    <x v="1"/>
    <x v="0"/>
    <s v="I høj grad"/>
    <s v="I mindre grad"/>
    <s v="Slet ikke"/>
    <s v="Ja"/>
    <s v="Ja"/>
    <s v="Nej"/>
    <s v="Nej"/>
    <s v="Nej"/>
    <s v="Nej"/>
    <s v="Ja"/>
    <s v="Nej"/>
    <s v="Ja"/>
    <s v="Nej"/>
    <s v="Nej"/>
    <s v="Nej"/>
    <s v="Nej"/>
    <s v="Nej"/>
    <s v="Ja"/>
    <s v=""/>
    <s v="Ved ikke"/>
    <s v="Hverken enig eller uenig"/>
    <s v=""/>
    <s v="Ja, én gang"/>
    <s v="Ja"/>
    <s v="Nej"/>
    <s v="Ja"/>
    <s v="Ja"/>
    <s v="Nej"/>
    <s v=""/>
    <s v=""/>
    <s v=""/>
    <s v=""/>
    <s v="I nogen grad"/>
    <s v="I nogen grad"/>
    <s v="Nej"/>
    <s v="Nej"/>
    <s v="Ja"/>
    <s v="Nej"/>
    <s v="Nej"/>
    <s v="Nej"/>
    <s v="Nej"/>
    <s v="Nej"/>
    <s v=""/>
    <s v="Nej"/>
    <s v="Nej"/>
    <s v="Ja"/>
    <s v="Nej"/>
    <s v="Nej"/>
    <s v="Nej"/>
    <s v="Nej"/>
    <s v="Nej"/>
    <s v=""/>
    <s v=""/>
    <s v="Ja"/>
    <s v="Ja"/>
    <s v="Ved ikke"/>
    <s v="Hvert andet år"/>
    <s v="Nej"/>
    <s v="Ja"/>
    <s v="Ja"/>
    <s v="Ja"/>
    <s v="Ja"/>
    <s v="Ja"/>
    <s v="Ja"/>
    <s v="Nej"/>
    <s v="Ja"/>
    <s v="Nej"/>
    <s v="Ja"/>
    <s v="Ja"/>
    <s v="Nej"/>
    <s v="Nej"/>
    <s v=""/>
    <s v="Ja"/>
    <s v="Ja"/>
    <s v="Ja"/>
    <s v="Ja"/>
    <s v="Ja"/>
    <s v="Ja"/>
    <s v="Ja"/>
    <s v="Ja"/>
    <s v="Ja"/>
    <s v="Ja"/>
    <s v="Ja"/>
    <s v="Ja"/>
    <s v="Nej"/>
    <s v="Nej"/>
    <s v=""/>
    <s v="Ja"/>
    <s v="Ja"/>
    <s v="Ja"/>
    <s v="Ved ikke"/>
    <s v="I nogen grad"/>
    <s v="I nogen grad"/>
    <s v="I nogen grad"/>
    <s v=""/>
    <s v="Delvis enig"/>
    <s v=""/>
    <s v="Ja"/>
    <s v="Ved ikke"/>
    <s v="Nej"/>
    <s v="Opgaven, som undervisningsmiljørepræsentanterne varetager, er placeret ved elevrådene"/>
    <s v=""/>
    <s v=""/>
    <s v=""/>
    <s v="461052"/>
    <s v="Mulernes Legatskole"/>
    <s v="Institution uden enheder"/>
    <s v="Gymnasier og HF-kurser"/>
    <s v="Selvejende, statslige"/>
    <s v="Odense Kommune"/>
    <s v="Region Syddanmark"/>
    <s v="Torben Jakobsen"/>
    <s v="mail@mulerne-gym.dk"/>
    <n v="0"/>
    <n v="0"/>
    <n v="0"/>
    <n v="1"/>
    <n v="0"/>
  </r>
  <r>
    <x v="0"/>
    <x v="0"/>
    <x v="1"/>
    <x v="1"/>
    <x v="0"/>
    <s v="I høj grad"/>
    <s v="Slet ikke"/>
    <s v="Slet ikke"/>
    <s v="Ja"/>
    <s v="Ja"/>
    <s v="Ja"/>
    <s v="Nej"/>
    <s v="Nej"/>
    <s v="Nej"/>
    <s v="Ja"/>
    <s v="Nej"/>
    <s v="Ja"/>
    <s v="Ja"/>
    <s v="Nej"/>
    <s v="Nej"/>
    <s v="Nej"/>
    <s v="Nej"/>
    <s v="Nej"/>
    <s v=""/>
    <s v="Mobning opstår på grund af usikre gruppedynamikker i klassen"/>
    <s v="Hverken enig eller uenig"/>
    <s v=""/>
    <s v="Ja, flere gange"/>
    <m/>
    <m/>
    <m/>
    <m/>
    <m/>
    <s v="Altid"/>
    <s v="Altid"/>
    <s v="Aldrig"/>
    <s v="Aldrig"/>
    <s v="I nogen grad"/>
    <s v="I nogen grad"/>
    <s v="Nej"/>
    <s v="Nej"/>
    <s v="Nej"/>
    <s v="Nej"/>
    <s v="Nej"/>
    <s v="Nej"/>
    <s v="Nej"/>
    <s v="Ja"/>
    <s v=""/>
    <s v="Nej"/>
    <s v="Nej"/>
    <s v="Nej"/>
    <s v="Nej"/>
    <s v="Nej"/>
    <s v="Nej"/>
    <s v="Nej"/>
    <s v="Ja"/>
    <s v=""/>
    <s v=""/>
    <s v="Nej"/>
    <s v=""/>
    <s v=""/>
    <s v=""/>
    <m/>
    <m/>
    <m/>
    <m/>
    <m/>
    <m/>
    <m/>
    <m/>
    <m/>
    <m/>
    <m/>
    <m/>
    <m/>
    <m/>
    <s v=""/>
    <m/>
    <m/>
    <m/>
    <m/>
    <m/>
    <m/>
    <m/>
    <m/>
    <m/>
    <m/>
    <m/>
    <m/>
    <m/>
    <m/>
    <s v=""/>
    <s v=""/>
    <s v=""/>
    <s v=""/>
    <s v=""/>
    <s v=""/>
    <s v=""/>
    <s v=""/>
    <s v="Ikke relevant"/>
    <s v="Hverken enig eller uenig"/>
    <s v="Ikke relevant"/>
    <s v="Nej"/>
    <s v=""/>
    <s v="Nej"/>
    <s v="Andet, skriv gerne her"/>
    <s v="Ikke relevant"/>
    <s v=""/>
    <s v=""/>
    <s v="575404"/>
    <s v="DEKRA Sydjylland A/S"/>
    <s v="Institution uden enheder"/>
    <s v="Erhvervsskoler m.v."/>
    <s v="Private"/>
    <s v="Vejen Kommune"/>
    <s v="Region Syddanmark"/>
    <s v="Torben Lauesen"/>
    <s v="sydjylland@dekra.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461440"/>
    <s v="DEKRA Fyn ApS"/>
    <s v="Institution uden enheder"/>
    <s v="Erhvervsskoler m.v."/>
    <s v="Private"/>
    <s v="Odense Kommune"/>
    <s v="Region Syddanmark"/>
    <s v="Torben Lauesen"/>
    <s v="fyn@dekra.dk"/>
    <n v="0"/>
    <n v="1"/>
    <n v="0"/>
    <n v="0"/>
    <n v="0"/>
  </r>
  <r>
    <x v="0"/>
    <x v="0"/>
    <x v="2"/>
    <x v="3"/>
    <x v="0"/>
    <s v="I høj grad"/>
    <s v="I nogen grad"/>
    <s v="I mindre grad"/>
    <s v="Ja"/>
    <s v="Ja"/>
    <s v="Ja"/>
    <s v="Nej"/>
    <s v="Nej"/>
    <s v="Nej"/>
    <s v="Ja"/>
    <s v="Nej"/>
    <s v="Ja"/>
    <s v="Ja"/>
    <s v="Ja"/>
    <s v="Ja"/>
    <s v="Ja"/>
    <s v="Ja"/>
    <s v="Nej"/>
    <s v=""/>
    <s v="Mobning opstår i høj grad på grund af elevernes personlighed og familieforhold, men gruppedynamikkerne i klassen spiller også en rolle"/>
    <s v="Helt enig"/>
    <s v=""/>
    <s v="Nej, aldrig"/>
    <m/>
    <m/>
    <m/>
    <m/>
    <m/>
    <s v=""/>
    <s v=""/>
    <s v=""/>
    <s v=""/>
    <s v="I nogen grad"/>
    <s v="I høj grad"/>
    <s v="Nej"/>
    <s v="Nej"/>
    <s v="Nej"/>
    <s v="Ja"/>
    <s v="Ja"/>
    <s v="Nej"/>
    <s v="Nej"/>
    <s v="Nej"/>
    <s v=""/>
    <s v="Nej"/>
    <s v="Nej"/>
    <s v="Ja"/>
    <s v="Ja"/>
    <s v="Nej"/>
    <s v="Nej"/>
    <s v="Nej"/>
    <s v="Nej"/>
    <s v=""/>
    <s v=""/>
    <s v="Ja"/>
    <s v="Ja"/>
    <s v="Ja"/>
    <s v="Hvert år"/>
    <s v="Ja"/>
    <s v="Ja"/>
    <s v="Ja"/>
    <s v="Ja"/>
    <s v="Ja"/>
    <s v="Ja"/>
    <s v="Ja"/>
    <s v="Ja"/>
    <s v="Nej"/>
    <s v="Nej"/>
    <s v="Nej"/>
    <s v="Nej"/>
    <s v="Nej"/>
    <s v="Nej"/>
    <s v=""/>
    <s v="Ja"/>
    <s v="Ja"/>
    <s v="Ja"/>
    <s v="Ja"/>
    <s v="Ja"/>
    <s v="Ja"/>
    <s v="Ja"/>
    <s v="Ja"/>
    <s v="Ja"/>
    <s v="Ja"/>
    <s v="Ja"/>
    <s v="Ja"/>
    <s v="Nej"/>
    <s v="Nej"/>
    <s v=""/>
    <s v="Ja"/>
    <s v="Ja"/>
    <s v="Ja"/>
    <s v="Ja"/>
    <s v="I mindre grad"/>
    <s v="I mindre grad"/>
    <s v="I nogen grad"/>
    <s v=""/>
    <s v="Helt enig"/>
    <s v=""/>
    <s v="Ja"/>
    <s v="Nej"/>
    <s v="Nej"/>
    <s v="Opgaven, som undervisningsmiljørepræsentanterne varetager, er placeret ved elevrådene"/>
    <s v=""/>
    <s v=""/>
    <s v=""/>
    <s v="851059"/>
    <s v="Aalborghus Gymnasium"/>
    <s v="Institution uden enheder"/>
    <s v="Gymnasier og HF-kurser"/>
    <s v="Selvejende, statslige"/>
    <s v="Aalborg Kommune"/>
    <s v="Region Nordjylland"/>
    <s v="Torben Poulsen"/>
    <s v="post@aalborghus.dk"/>
    <n v="0"/>
    <n v="0"/>
    <n v="0"/>
    <n v="1"/>
    <n v="0"/>
  </r>
  <r>
    <x v="0"/>
    <x v="0"/>
    <x v="3"/>
    <x v="1"/>
    <x v="0"/>
    <s v="I nogen grad"/>
    <s v="I høj grad"/>
    <s v="Slet ikke"/>
    <s v="Ja"/>
    <s v="Nej"/>
    <s v="Nej"/>
    <s v="Ja"/>
    <s v="Nej"/>
    <s v="Ja"/>
    <s v="Ja"/>
    <s v="Nej"/>
    <s v="Ja"/>
    <s v="Ja"/>
    <s v="Ja"/>
    <s v="Ja"/>
    <s v="Nej"/>
    <s v="Ja"/>
    <s v="Nej"/>
    <s v=""/>
    <s v="Mobning opstår på grund af usikre gruppedynamikker i klassen"/>
    <s v="Helt enig"/>
    <s v=""/>
    <s v="Nej, aldrig"/>
    <m/>
    <m/>
    <m/>
    <m/>
    <m/>
    <s v=""/>
    <s v=""/>
    <s v=""/>
    <s v=""/>
    <s v="I høj grad"/>
    <s v="I høj grad"/>
    <s v="Nej"/>
    <s v="Nej"/>
    <s v="Ja"/>
    <s v="Ja"/>
    <s v="Nej"/>
    <s v="Nej"/>
    <s v="Nej"/>
    <s v="Nej"/>
    <s v=""/>
    <s v="Nej"/>
    <s v="Nej"/>
    <s v="Ja"/>
    <s v="Ja"/>
    <s v="Ja"/>
    <s v="Nej"/>
    <s v="Nej"/>
    <s v="Nej"/>
    <s v=""/>
    <s v=""/>
    <s v="Ja"/>
    <s v="Ja"/>
    <s v="Ja"/>
    <s v="Hvert tredje år"/>
    <s v="Ja"/>
    <s v="Ja"/>
    <s v="Ja"/>
    <s v="Nej"/>
    <s v="Ja"/>
    <s v="Nej"/>
    <s v="Nej"/>
    <s v="Nej"/>
    <s v="Ja"/>
    <s v="Nej"/>
    <s v="Nej"/>
    <s v="Nej"/>
    <s v="Nej"/>
    <s v="Nej"/>
    <s v=""/>
    <s v="Ja"/>
    <s v="Ja"/>
    <s v="Ja"/>
    <s v="Ja"/>
    <s v="Nej"/>
    <s v="Ja"/>
    <s v="Ja"/>
    <s v="Nej"/>
    <s v="Ja"/>
    <s v="Ja"/>
    <s v="Nej"/>
    <s v="Nej"/>
    <s v="Nej"/>
    <s v="Nej"/>
    <s v=""/>
    <s v="Ja"/>
    <s v="Ja"/>
    <s v="Ja"/>
    <s v="Ja"/>
    <s v="I høj grad"/>
    <s v="I høj grad"/>
    <s v="I høj grad"/>
    <s v=""/>
    <s v="Delvis enig"/>
    <s v="I dag tager Elevtrivselsundersøgelsen, som gennemføres årligt og nationalt, hånd om en stor del af problemstillingerne, som skal behandles ifm UMV - det ville være konstruktiovt, hvis man kunne få indbygget de sidste ting, som ikke er med i EUT'en i den og derigennem få en sammenhæng - også set ift UMV-problemstillingerne samlet set!"/>
    <s v="Ja"/>
    <s v="Ja"/>
    <s v="Ja"/>
    <s v=""/>
    <s v=""/>
    <s v="Altid"/>
    <s v=""/>
    <s v="101118"/>
    <s v="Christianshavns Gymnasium"/>
    <s v="Institution uden enheder"/>
    <s v="Gymnasier og HF-kurser"/>
    <s v="Selvejende, statslige"/>
    <s v="Københavns Kommune"/>
    <s v="Region Hovedstaden"/>
    <s v="Troels Vang Andersen"/>
    <s v="cg@cg-gym.dk"/>
    <n v="0"/>
    <n v="0"/>
    <n v="0"/>
    <n v="1"/>
    <n v="0"/>
  </r>
  <r>
    <x v="3"/>
    <x v="1"/>
    <x v="5"/>
    <x v="5"/>
    <x v="3"/>
    <s v=""/>
    <s v=""/>
    <s v=""/>
    <m/>
    <m/>
    <m/>
    <m/>
    <m/>
    <m/>
    <m/>
    <m/>
    <s v=""/>
    <m/>
    <m/>
    <m/>
    <m/>
    <m/>
    <m/>
    <s v=""/>
    <s v=""/>
    <s v=""/>
    <s v=""/>
    <s v=""/>
    <m/>
    <m/>
    <m/>
    <m/>
    <m/>
    <s v=""/>
    <s v=""/>
    <s v=""/>
    <s v=""/>
    <s v=""/>
    <s v=""/>
    <m/>
    <m/>
    <m/>
    <m/>
    <m/>
    <m/>
    <m/>
    <m/>
    <s v=""/>
    <m/>
    <m/>
    <m/>
    <m/>
    <m/>
    <m/>
    <m/>
    <m/>
    <s v=""/>
    <s v=""/>
    <s v=""/>
    <s v=""/>
    <s v=""/>
    <s v=""/>
    <m/>
    <m/>
    <m/>
    <m/>
    <m/>
    <m/>
    <m/>
    <m/>
    <m/>
    <m/>
    <m/>
    <m/>
    <m/>
    <m/>
    <s v=""/>
    <m/>
    <m/>
    <m/>
    <m/>
    <m/>
    <m/>
    <m/>
    <m/>
    <m/>
    <m/>
    <m/>
    <m/>
    <m/>
    <m/>
    <s v=""/>
    <s v=""/>
    <s v=""/>
    <s v=""/>
    <s v=""/>
    <s v=""/>
    <s v=""/>
    <s v=""/>
    <s v=""/>
    <s v=""/>
    <s v=""/>
    <s v=""/>
    <s v=""/>
    <s v=""/>
    <s v=""/>
    <s v=""/>
    <s v=""/>
    <s v=""/>
    <s v="861403"/>
    <s v="Himmerlands Erhvervs- og Gymnasieuddannelser"/>
    <s v="Hovedskole (institution med enheder)"/>
    <s v="Erhvervsskoler m.v."/>
    <s v="Selvejende, statslige"/>
    <s v="Vesthimmerlands Kommune"/>
    <s v="Region Nordjylland"/>
    <s v="Ulf Givskov Bender"/>
    <s v="heg@heguddannelser.dk"/>
    <n v="0"/>
    <n v="1"/>
    <n v="0"/>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8">
  <r>
    <s v="Ja"/>
    <s v="Ja"/>
    <s v="Under et år siden"/>
    <s v="Slet ikke"/>
    <s v="I høj grad"/>
    <x v="0"/>
    <x v="0"/>
    <x v="0"/>
    <x v="0"/>
    <x v="0"/>
    <x v="0"/>
    <x v="0"/>
    <x v="0"/>
    <x v="0"/>
    <x v="0"/>
    <x v="0"/>
    <x v="0"/>
    <x v="0"/>
    <x v="0"/>
    <x v="0"/>
    <x v="0"/>
    <x v="0"/>
    <x v="0"/>
    <x v="0"/>
    <x v="0"/>
    <x v="0"/>
    <x v="0"/>
    <x v="0"/>
    <x v="0"/>
    <x v="0"/>
    <x v="0"/>
    <x v="0"/>
    <x v="0"/>
    <x v="0"/>
    <x v="0"/>
    <x v="0"/>
    <x v="0"/>
    <x v="0"/>
    <x v="0"/>
    <x v="0"/>
    <x v="0"/>
    <x v="0"/>
    <x v="0"/>
    <x v="0"/>
    <x v="0"/>
    <x v="0"/>
    <x v="0"/>
    <s v=""/>
    <x v="0"/>
    <x v="0"/>
    <x v="0"/>
    <x v="0"/>
    <x v="0"/>
    <x v="0"/>
    <x v="0"/>
    <x v="0"/>
    <s v=""/>
    <x v="0"/>
    <x v="0"/>
    <x v="0"/>
    <x v="0"/>
    <x v="0"/>
    <x v="0"/>
    <x v="0"/>
    <x v="0"/>
    <x v="0"/>
    <x v="0"/>
    <x v="0"/>
    <x v="0"/>
    <x v="0"/>
    <x v="0"/>
    <x v="0"/>
    <x v="0"/>
    <x v="0"/>
    <x v="0"/>
    <x v="0"/>
    <s v=""/>
    <x v="0"/>
    <x v="0"/>
    <x v="0"/>
    <x v="0"/>
    <x v="0"/>
    <x v="0"/>
    <x v="0"/>
    <x v="0"/>
    <x v="0"/>
    <x v="0"/>
    <x v="0"/>
    <x v="0"/>
    <x v="0"/>
    <x v="0"/>
    <s v=""/>
    <x v="0"/>
    <x v="0"/>
    <x v="0"/>
    <x v="0"/>
    <x v="0"/>
    <x v="0"/>
    <x v="0"/>
    <x v="0"/>
    <x v="0"/>
    <x v="0"/>
    <x v="0"/>
    <x v="0"/>
    <x v="0"/>
    <x v="0"/>
    <x v="0"/>
    <x v="0"/>
    <x v="0"/>
    <s v="435007"/>
    <s v="Skolerne i Oure - Sport &amp; Performance"/>
    <s v="Institution uden enheder"/>
    <x v="0"/>
    <x v="0"/>
    <s v="Svendborg Kommune"/>
    <s v="Region Syddanmark"/>
    <s v="Kenneth Vennerstrøm, konst."/>
    <s v="OKG@oure.dk"/>
    <n v="0"/>
    <x v="0"/>
    <x v="0"/>
    <x v="0"/>
    <x v="0"/>
  </r>
  <r>
    <s v="Ja"/>
    <s v="Ja"/>
    <s v="For et år siden"/>
    <s v="I nogen grad"/>
    <s v="I høj grad"/>
    <x v="0"/>
    <x v="1"/>
    <x v="0"/>
    <x v="0"/>
    <x v="1"/>
    <x v="0"/>
    <x v="1"/>
    <x v="1"/>
    <x v="0"/>
    <x v="0"/>
    <x v="0"/>
    <x v="0"/>
    <x v="0"/>
    <x v="1"/>
    <x v="1"/>
    <x v="1"/>
    <x v="1"/>
    <x v="0"/>
    <x v="0"/>
    <x v="0"/>
    <x v="0"/>
    <x v="0"/>
    <x v="1"/>
    <x v="1"/>
    <x v="1"/>
    <x v="1"/>
    <x v="1"/>
    <x v="1"/>
    <x v="0"/>
    <x v="0"/>
    <x v="0"/>
    <x v="0"/>
    <x v="0"/>
    <x v="1"/>
    <x v="0"/>
    <x v="1"/>
    <x v="0"/>
    <x v="1"/>
    <x v="1"/>
    <x v="0"/>
    <x v="1"/>
    <x v="0"/>
    <s v="Problemet er at udbedre gruppedynamikker, når det først er gået galt"/>
    <x v="0"/>
    <x v="1"/>
    <x v="0"/>
    <x v="0"/>
    <x v="0"/>
    <x v="0"/>
    <x v="0"/>
    <x v="0"/>
    <s v=""/>
    <x v="0"/>
    <x v="0"/>
    <x v="0"/>
    <x v="1"/>
    <x v="0"/>
    <x v="0"/>
    <x v="1"/>
    <x v="0"/>
    <x v="0"/>
    <x v="0"/>
    <x v="1"/>
    <x v="1"/>
    <x v="1"/>
    <x v="1"/>
    <x v="1"/>
    <x v="1"/>
    <x v="0"/>
    <x v="1"/>
    <x v="0"/>
    <s v="Vi bruger DCUM´s spørgeramme"/>
    <x v="0"/>
    <x v="0"/>
    <x v="0"/>
    <x v="0"/>
    <x v="0"/>
    <x v="0"/>
    <x v="0"/>
    <x v="0"/>
    <x v="1"/>
    <x v="1"/>
    <x v="1"/>
    <x v="1"/>
    <x v="1"/>
    <x v="0"/>
    <s v="Vi bruger DCUM´s spørgeramme"/>
    <x v="0"/>
    <x v="0"/>
    <x v="0"/>
    <x v="0"/>
    <x v="0"/>
    <x v="1"/>
    <x v="1"/>
    <x v="0"/>
    <x v="0"/>
    <x v="0"/>
    <x v="1"/>
    <x v="0"/>
    <x v="0"/>
    <x v="0"/>
    <x v="0"/>
    <x v="0"/>
    <x v="0"/>
    <s v="281398"/>
    <s v="Mercantec"/>
    <s v="Hovedskole (institution med enheder)"/>
    <x v="1"/>
    <x v="1"/>
    <s v="Viborg Kommune"/>
    <s v="Region Midtjylland"/>
    <s v="Kirsten Holmgaard"/>
    <s v="mercantec@mercantec.dk"/>
    <n v="0"/>
    <x v="0"/>
    <x v="0"/>
    <x v="0"/>
    <x v="0"/>
  </r>
  <r>
    <s v="Ja"/>
    <s v="Ja"/>
    <s v="For to år siden"/>
    <s v="I mindre grad"/>
    <s v="I høj grad"/>
    <x v="0"/>
    <x v="2"/>
    <x v="0"/>
    <x v="0"/>
    <x v="1"/>
    <x v="1"/>
    <x v="1"/>
    <x v="0"/>
    <x v="0"/>
    <x v="0"/>
    <x v="0"/>
    <x v="1"/>
    <x v="1"/>
    <x v="0"/>
    <x v="1"/>
    <x v="0"/>
    <x v="0"/>
    <x v="0"/>
    <x v="0"/>
    <x v="0"/>
    <x v="0"/>
    <x v="0"/>
    <x v="0"/>
    <x v="0"/>
    <x v="2"/>
    <x v="2"/>
    <x v="0"/>
    <x v="0"/>
    <x v="0"/>
    <x v="0"/>
    <x v="0"/>
    <x v="0"/>
    <x v="0"/>
    <x v="0"/>
    <x v="0"/>
    <x v="1"/>
    <x v="1"/>
    <x v="1"/>
    <x v="1"/>
    <x v="0"/>
    <x v="0"/>
    <x v="0"/>
    <s v=""/>
    <x v="0"/>
    <x v="1"/>
    <x v="1"/>
    <x v="1"/>
    <x v="0"/>
    <x v="0"/>
    <x v="0"/>
    <x v="0"/>
    <s v=""/>
    <x v="0"/>
    <x v="0"/>
    <x v="0"/>
    <x v="2"/>
    <x v="1"/>
    <x v="0"/>
    <x v="1"/>
    <x v="0"/>
    <x v="0"/>
    <x v="1"/>
    <x v="1"/>
    <x v="1"/>
    <x v="1"/>
    <x v="0"/>
    <x v="0"/>
    <x v="1"/>
    <x v="0"/>
    <x v="0"/>
    <x v="0"/>
    <s v=""/>
    <x v="0"/>
    <x v="1"/>
    <x v="0"/>
    <x v="0"/>
    <x v="0"/>
    <x v="0"/>
    <x v="0"/>
    <x v="0"/>
    <x v="1"/>
    <x v="1"/>
    <x v="0"/>
    <x v="0"/>
    <x v="0"/>
    <x v="0"/>
    <s v=""/>
    <x v="1"/>
    <x v="1"/>
    <x v="0"/>
    <x v="0"/>
    <x v="1"/>
    <x v="2"/>
    <x v="2"/>
    <x v="0"/>
    <x v="1"/>
    <x v="0"/>
    <x v="0"/>
    <x v="0"/>
    <x v="1"/>
    <x v="1"/>
    <x v="0"/>
    <x v="0"/>
    <x v="0"/>
    <s v="613011"/>
    <s v="Vejlefjordskolen (gymnasium)"/>
    <s v="Institution uden enheder"/>
    <x v="0"/>
    <x v="0"/>
    <s v="Hedensted Kommune"/>
    <s v="Region Midtjylland"/>
    <s v="Kay Flinker"/>
    <s v="info@vejlefjordskolen.dk"/>
    <n v="0"/>
    <x v="0"/>
    <x v="0"/>
    <x v="0"/>
    <x v="0"/>
  </r>
  <r>
    <s v="Ja"/>
    <s v="Ja"/>
    <s v="For to år siden"/>
    <s v="I høj grad"/>
    <s v="I høj grad"/>
    <x v="1"/>
    <x v="3"/>
    <x v="0"/>
    <x v="0"/>
    <x v="1"/>
    <x v="0"/>
    <x v="0"/>
    <x v="1"/>
    <x v="0"/>
    <x v="0"/>
    <x v="0"/>
    <x v="2"/>
    <x v="1"/>
    <x v="0"/>
    <x v="1"/>
    <x v="1"/>
    <x v="0"/>
    <x v="0"/>
    <x v="0"/>
    <x v="1"/>
    <x v="0"/>
    <x v="0"/>
    <x v="0"/>
    <x v="0"/>
    <x v="2"/>
    <x v="2"/>
    <x v="0"/>
    <x v="0"/>
    <x v="0"/>
    <x v="0"/>
    <x v="0"/>
    <x v="0"/>
    <x v="0"/>
    <x v="0"/>
    <x v="0"/>
    <x v="1"/>
    <x v="0"/>
    <x v="1"/>
    <x v="1"/>
    <x v="0"/>
    <x v="0"/>
    <x v="0"/>
    <s v=""/>
    <x v="0"/>
    <x v="1"/>
    <x v="0"/>
    <x v="0"/>
    <x v="0"/>
    <x v="0"/>
    <x v="0"/>
    <x v="0"/>
    <s v=""/>
    <x v="0"/>
    <x v="0"/>
    <x v="0"/>
    <x v="0"/>
    <x v="0"/>
    <x v="0"/>
    <x v="1"/>
    <x v="1"/>
    <x v="1"/>
    <x v="1"/>
    <x v="0"/>
    <x v="1"/>
    <x v="1"/>
    <x v="1"/>
    <x v="0"/>
    <x v="0"/>
    <x v="1"/>
    <x v="0"/>
    <x v="0"/>
    <s v=""/>
    <x v="1"/>
    <x v="0"/>
    <x v="0"/>
    <x v="1"/>
    <x v="1"/>
    <x v="0"/>
    <x v="0"/>
    <x v="1"/>
    <x v="1"/>
    <x v="1"/>
    <x v="1"/>
    <x v="1"/>
    <x v="0"/>
    <x v="0"/>
    <s v=""/>
    <x v="0"/>
    <x v="0"/>
    <x v="1"/>
    <x v="1"/>
    <x v="0"/>
    <x v="3"/>
    <x v="1"/>
    <x v="0"/>
    <x v="2"/>
    <x v="0"/>
    <x v="2"/>
    <x v="1"/>
    <x v="0"/>
    <x v="2"/>
    <x v="0"/>
    <x v="0"/>
    <x v="0"/>
    <s v="751074"/>
    <s v="Marselisborg Gymnasium"/>
    <s v="Institution uden enheder"/>
    <x v="0"/>
    <x v="1"/>
    <s v="Aarhus Kommune"/>
    <s v="Region Midtjylland"/>
    <s v="Kirsten Skov"/>
    <s v="mail@marselisborg-gym.dk"/>
    <n v="0"/>
    <x v="0"/>
    <x v="0"/>
    <x v="0"/>
    <x v="0"/>
  </r>
  <r>
    <s v="Ja"/>
    <s v="Ja"/>
    <s v="For to år siden"/>
    <s v="I nogen grad"/>
    <s v="I høj grad"/>
    <x v="0"/>
    <x v="1"/>
    <x v="0"/>
    <x v="0"/>
    <x v="1"/>
    <x v="1"/>
    <x v="0"/>
    <x v="1"/>
    <x v="0"/>
    <x v="0"/>
    <x v="0"/>
    <x v="0"/>
    <x v="0"/>
    <x v="0"/>
    <x v="0"/>
    <x v="0"/>
    <x v="0"/>
    <x v="0"/>
    <x v="0"/>
    <x v="2"/>
    <x v="0"/>
    <x v="0"/>
    <x v="2"/>
    <x v="1"/>
    <x v="1"/>
    <x v="1"/>
    <x v="1"/>
    <x v="1"/>
    <x v="0"/>
    <x v="0"/>
    <x v="0"/>
    <x v="0"/>
    <x v="0"/>
    <x v="2"/>
    <x v="0"/>
    <x v="1"/>
    <x v="0"/>
    <x v="1"/>
    <x v="0"/>
    <x v="1"/>
    <x v="0"/>
    <x v="0"/>
    <s v=""/>
    <x v="0"/>
    <x v="1"/>
    <x v="0"/>
    <x v="0"/>
    <x v="0"/>
    <x v="1"/>
    <x v="0"/>
    <x v="0"/>
    <s v=""/>
    <x v="0"/>
    <x v="0"/>
    <x v="1"/>
    <x v="1"/>
    <x v="0"/>
    <x v="0"/>
    <x v="1"/>
    <x v="0"/>
    <x v="0"/>
    <x v="0"/>
    <x v="1"/>
    <x v="0"/>
    <x v="0"/>
    <x v="0"/>
    <x v="0"/>
    <x v="1"/>
    <x v="1"/>
    <x v="0"/>
    <x v="0"/>
    <s v=""/>
    <x v="0"/>
    <x v="0"/>
    <x v="0"/>
    <x v="0"/>
    <x v="0"/>
    <x v="1"/>
    <x v="1"/>
    <x v="1"/>
    <x v="1"/>
    <x v="0"/>
    <x v="0"/>
    <x v="0"/>
    <x v="0"/>
    <x v="0"/>
    <s v=""/>
    <x v="1"/>
    <x v="1"/>
    <x v="2"/>
    <x v="1"/>
    <x v="2"/>
    <x v="1"/>
    <x v="0"/>
    <x v="0"/>
    <x v="1"/>
    <x v="0"/>
    <x v="2"/>
    <x v="1"/>
    <x v="0"/>
    <x v="0"/>
    <x v="0"/>
    <x v="0"/>
    <x v="0"/>
    <s v="280991"/>
    <s v="Ribe Katedralskole"/>
    <s v="Hovedskole (institution med enheder)"/>
    <x v="0"/>
    <x v="1"/>
    <s v="Esbjerg Kommune"/>
    <s v="Region Syddanmark"/>
    <s v="Kristian Bennike"/>
    <s v="rk@ribekatedralskole.dk"/>
    <n v="0"/>
    <x v="0"/>
    <x v="0"/>
    <x v="0"/>
    <x v="0"/>
  </r>
  <r>
    <s v="Ja"/>
    <s v="Ja"/>
    <s v="For mere end tre år siden"/>
    <s v="I nogen grad"/>
    <s v="I høj grad"/>
    <x v="1"/>
    <x v="0"/>
    <x v="0"/>
    <x v="0"/>
    <x v="1"/>
    <x v="0"/>
    <x v="1"/>
    <x v="1"/>
    <x v="0"/>
    <x v="0"/>
    <x v="0"/>
    <x v="0"/>
    <x v="0"/>
    <x v="0"/>
    <x v="0"/>
    <x v="0"/>
    <x v="0"/>
    <x v="0"/>
    <x v="0"/>
    <x v="3"/>
    <x v="0"/>
    <x v="1"/>
    <x v="1"/>
    <x v="1"/>
    <x v="1"/>
    <x v="1"/>
    <x v="1"/>
    <x v="1"/>
    <x v="0"/>
    <x v="0"/>
    <x v="0"/>
    <x v="0"/>
    <x v="0"/>
    <x v="0"/>
    <x v="0"/>
    <x v="1"/>
    <x v="1"/>
    <x v="0"/>
    <x v="1"/>
    <x v="0"/>
    <x v="0"/>
    <x v="0"/>
    <s v=""/>
    <x v="0"/>
    <x v="1"/>
    <x v="1"/>
    <x v="1"/>
    <x v="0"/>
    <x v="0"/>
    <x v="0"/>
    <x v="0"/>
    <s v=""/>
    <x v="0"/>
    <x v="1"/>
    <x v="2"/>
    <x v="3"/>
    <x v="2"/>
    <x v="1"/>
    <x v="2"/>
    <x v="2"/>
    <x v="2"/>
    <x v="2"/>
    <x v="2"/>
    <x v="2"/>
    <x v="2"/>
    <x v="2"/>
    <x v="2"/>
    <x v="2"/>
    <x v="2"/>
    <x v="2"/>
    <x v="1"/>
    <s v=""/>
    <x v="2"/>
    <x v="2"/>
    <x v="1"/>
    <x v="2"/>
    <x v="2"/>
    <x v="2"/>
    <x v="2"/>
    <x v="2"/>
    <x v="2"/>
    <x v="2"/>
    <x v="2"/>
    <x v="2"/>
    <x v="2"/>
    <x v="1"/>
    <s v=""/>
    <x v="2"/>
    <x v="2"/>
    <x v="3"/>
    <x v="1"/>
    <x v="3"/>
    <x v="4"/>
    <x v="3"/>
    <x v="1"/>
    <x v="0"/>
    <x v="0"/>
    <x v="1"/>
    <x v="2"/>
    <x v="2"/>
    <x v="1"/>
    <x v="0"/>
    <x v="1"/>
    <x v="0"/>
    <s v="335008"/>
    <s v="Sorø Akademis Skole"/>
    <s v="Institution uden enheder"/>
    <x v="0"/>
    <x v="2"/>
    <s v="Sorø Kommune"/>
    <s v="Region Sjælland"/>
    <s v="Kristian Jacobsen"/>
    <s v="kontakt@soroeakademi.dk"/>
    <n v="0"/>
    <x v="0"/>
    <x v="0"/>
    <x v="0"/>
    <x v="0"/>
  </r>
  <r>
    <s v="Ja"/>
    <s v="Ja"/>
    <s v="For mere end tre år siden"/>
    <s v="I nogen grad"/>
    <s v="I høj grad"/>
    <x v="1"/>
    <x v="0"/>
    <x v="0"/>
    <x v="0"/>
    <x v="1"/>
    <x v="1"/>
    <x v="1"/>
    <x v="1"/>
    <x v="0"/>
    <x v="0"/>
    <x v="0"/>
    <x v="2"/>
    <x v="0"/>
    <x v="1"/>
    <x v="1"/>
    <x v="1"/>
    <x v="1"/>
    <x v="0"/>
    <x v="0"/>
    <x v="2"/>
    <x v="0"/>
    <x v="0"/>
    <x v="3"/>
    <x v="1"/>
    <x v="1"/>
    <x v="1"/>
    <x v="1"/>
    <x v="1"/>
    <x v="1"/>
    <x v="1"/>
    <x v="1"/>
    <x v="1"/>
    <x v="1"/>
    <x v="0"/>
    <x v="0"/>
    <x v="0"/>
    <x v="1"/>
    <x v="1"/>
    <x v="1"/>
    <x v="0"/>
    <x v="0"/>
    <x v="0"/>
    <s v=""/>
    <x v="0"/>
    <x v="0"/>
    <x v="1"/>
    <x v="0"/>
    <x v="0"/>
    <x v="0"/>
    <x v="0"/>
    <x v="0"/>
    <s v=""/>
    <x v="1"/>
    <x v="0"/>
    <x v="0"/>
    <x v="0"/>
    <x v="0"/>
    <x v="0"/>
    <x v="1"/>
    <x v="0"/>
    <x v="0"/>
    <x v="0"/>
    <x v="1"/>
    <x v="1"/>
    <x v="1"/>
    <x v="1"/>
    <x v="0"/>
    <x v="0"/>
    <x v="0"/>
    <x v="1"/>
    <x v="0"/>
    <s v="Brug af digitale værktøjer &amp; arbejdsstillingen"/>
    <x v="0"/>
    <x v="0"/>
    <x v="0"/>
    <x v="0"/>
    <x v="0"/>
    <x v="0"/>
    <x v="0"/>
    <x v="0"/>
    <x v="1"/>
    <x v="1"/>
    <x v="1"/>
    <x v="1"/>
    <x v="1"/>
    <x v="0"/>
    <s v="alt dette er en del af den lovpligtige ETU"/>
    <x v="0"/>
    <x v="0"/>
    <x v="0"/>
    <x v="0"/>
    <x v="4"/>
    <x v="1"/>
    <x v="0"/>
    <x v="0"/>
    <x v="0"/>
    <x v="1"/>
    <x v="1"/>
    <x v="2"/>
    <x v="2"/>
    <x v="1"/>
    <x v="0"/>
    <x v="1"/>
    <x v="1"/>
    <s v="215010"/>
    <s v="Gribskov Gymnasium"/>
    <s v="Institution uden enheder"/>
    <x v="0"/>
    <x v="1"/>
    <s v="Gribskov Kommune"/>
    <s v="Region Hovedstaden"/>
    <s v="Kristoffer Høy Sidenius"/>
    <s v="post@gribskovgymnasium.dk"/>
    <n v="0"/>
    <x v="0"/>
    <x v="0"/>
    <x v="0"/>
    <x v="0"/>
  </r>
  <r>
    <s v="Ja"/>
    <s v="Ja"/>
    <s v="For mere end tre år siden"/>
    <s v="I mindre grad"/>
    <s v="I høj grad"/>
    <x v="1"/>
    <x v="0"/>
    <x v="0"/>
    <x v="1"/>
    <x v="0"/>
    <x v="0"/>
    <x v="1"/>
    <x v="0"/>
    <x v="0"/>
    <x v="0"/>
    <x v="0"/>
    <x v="0"/>
    <x v="0"/>
    <x v="1"/>
    <x v="1"/>
    <x v="1"/>
    <x v="1"/>
    <x v="0"/>
    <x v="0"/>
    <x v="2"/>
    <x v="1"/>
    <x v="2"/>
    <x v="3"/>
    <x v="1"/>
    <x v="1"/>
    <x v="1"/>
    <x v="1"/>
    <x v="1"/>
    <x v="1"/>
    <x v="2"/>
    <x v="2"/>
    <x v="1"/>
    <x v="1"/>
    <x v="2"/>
    <x v="0"/>
    <x v="1"/>
    <x v="0"/>
    <x v="0"/>
    <x v="1"/>
    <x v="0"/>
    <x v="0"/>
    <x v="0"/>
    <s v=""/>
    <x v="0"/>
    <x v="1"/>
    <x v="0"/>
    <x v="1"/>
    <x v="0"/>
    <x v="0"/>
    <x v="0"/>
    <x v="0"/>
    <s v=""/>
    <x v="0"/>
    <x v="0"/>
    <x v="0"/>
    <x v="1"/>
    <x v="0"/>
    <x v="0"/>
    <x v="1"/>
    <x v="0"/>
    <x v="0"/>
    <x v="0"/>
    <x v="1"/>
    <x v="1"/>
    <x v="1"/>
    <x v="1"/>
    <x v="0"/>
    <x v="0"/>
    <x v="0"/>
    <x v="1"/>
    <x v="0"/>
    <s v="Inventar, idrætsfaciliteter, fællesarealer, netværk..."/>
    <x v="0"/>
    <x v="0"/>
    <x v="0"/>
    <x v="0"/>
    <x v="0"/>
    <x v="0"/>
    <x v="0"/>
    <x v="0"/>
    <x v="1"/>
    <x v="1"/>
    <x v="1"/>
    <x v="1"/>
    <x v="1"/>
    <x v="0"/>
    <s v="Vi benytter der fælles ETU"/>
    <x v="0"/>
    <x v="0"/>
    <x v="0"/>
    <x v="0"/>
    <x v="5"/>
    <x v="1"/>
    <x v="0"/>
    <x v="0"/>
    <x v="2"/>
    <x v="0"/>
    <x v="1"/>
    <x v="3"/>
    <x v="2"/>
    <x v="1"/>
    <x v="0"/>
    <x v="1"/>
    <x v="2"/>
    <s v="483008"/>
    <s v="Nordfyns Gymnasium"/>
    <s v="Institution uden enheder"/>
    <x v="0"/>
    <x v="1"/>
    <s v="Nordfyns Kommune"/>
    <s v="Region Syddanmark"/>
    <s v="Kurt René Eriksen"/>
    <s v="post@nordfyns-gym.dk"/>
    <n v="0"/>
    <x v="0"/>
    <x v="0"/>
    <x v="0"/>
    <x v="0"/>
  </r>
  <r>
    <s v="Ja"/>
    <s v="Ja"/>
    <s v="For to år siden"/>
    <s v="I mindre grad"/>
    <s v="I høj grad"/>
    <x v="1"/>
    <x v="0"/>
    <x v="0"/>
    <x v="0"/>
    <x v="0"/>
    <x v="1"/>
    <x v="1"/>
    <x v="0"/>
    <x v="0"/>
    <x v="1"/>
    <x v="0"/>
    <x v="0"/>
    <x v="2"/>
    <x v="2"/>
    <x v="2"/>
    <x v="2"/>
    <x v="2"/>
    <x v="1"/>
    <x v="0"/>
    <x v="1"/>
    <x v="0"/>
    <x v="0"/>
    <x v="2"/>
    <x v="1"/>
    <x v="1"/>
    <x v="1"/>
    <x v="1"/>
    <x v="1"/>
    <x v="0"/>
    <x v="0"/>
    <x v="0"/>
    <x v="0"/>
    <x v="0"/>
    <x v="0"/>
    <x v="0"/>
    <x v="1"/>
    <x v="0"/>
    <x v="0"/>
    <x v="1"/>
    <x v="0"/>
    <x v="0"/>
    <x v="0"/>
    <s v=""/>
    <x v="0"/>
    <x v="1"/>
    <x v="0"/>
    <x v="1"/>
    <x v="0"/>
    <x v="0"/>
    <x v="0"/>
    <x v="0"/>
    <s v=""/>
    <x v="0"/>
    <x v="0"/>
    <x v="0"/>
    <x v="1"/>
    <x v="3"/>
    <x v="0"/>
    <x v="1"/>
    <x v="0"/>
    <x v="0"/>
    <x v="0"/>
    <x v="1"/>
    <x v="1"/>
    <x v="1"/>
    <x v="1"/>
    <x v="0"/>
    <x v="1"/>
    <x v="0"/>
    <x v="0"/>
    <x v="0"/>
    <s v=""/>
    <x v="0"/>
    <x v="0"/>
    <x v="0"/>
    <x v="0"/>
    <x v="0"/>
    <x v="0"/>
    <x v="0"/>
    <x v="0"/>
    <x v="1"/>
    <x v="1"/>
    <x v="0"/>
    <x v="0"/>
    <x v="0"/>
    <x v="0"/>
    <s v=""/>
    <x v="0"/>
    <x v="3"/>
    <x v="0"/>
    <x v="2"/>
    <x v="4"/>
    <x v="3"/>
    <x v="1"/>
    <x v="0"/>
    <x v="0"/>
    <x v="0"/>
    <x v="2"/>
    <x v="1"/>
    <x v="0"/>
    <x v="0"/>
    <x v="0"/>
    <x v="0"/>
    <x v="0"/>
    <s v="631021"/>
    <s v="Rødkilde Gymnasium"/>
    <s v="Institution uden enheder"/>
    <x v="0"/>
    <x v="1"/>
    <s v="Vejle Kommune"/>
    <s v="Region Syddanmark"/>
    <s v="Kristine Kortnum"/>
    <s v="adm@roedkilde-gym.dk"/>
    <n v="0"/>
    <x v="0"/>
    <x v="0"/>
    <x v="0"/>
    <x v="0"/>
  </r>
  <r>
    <s v="Ja"/>
    <s v="Ja"/>
    <s v="Under et år siden"/>
    <s v="Slet ikke"/>
    <s v="I høj grad"/>
    <x v="0"/>
    <x v="4"/>
    <x v="0"/>
    <x v="0"/>
    <x v="1"/>
    <x v="1"/>
    <x v="1"/>
    <x v="0"/>
    <x v="0"/>
    <x v="0"/>
    <x v="0"/>
    <x v="0"/>
    <x v="0"/>
    <x v="1"/>
    <x v="1"/>
    <x v="1"/>
    <x v="1"/>
    <x v="0"/>
    <x v="0"/>
    <x v="1"/>
    <x v="2"/>
    <x v="3"/>
    <x v="2"/>
    <x v="1"/>
    <x v="1"/>
    <x v="1"/>
    <x v="1"/>
    <x v="1"/>
    <x v="0"/>
    <x v="0"/>
    <x v="0"/>
    <x v="0"/>
    <x v="0"/>
    <x v="0"/>
    <x v="0"/>
    <x v="0"/>
    <x v="0"/>
    <x v="0"/>
    <x v="0"/>
    <x v="0"/>
    <x v="0"/>
    <x v="0"/>
    <s v=""/>
    <x v="0"/>
    <x v="1"/>
    <x v="0"/>
    <x v="0"/>
    <x v="0"/>
    <x v="0"/>
    <x v="0"/>
    <x v="0"/>
    <s v=""/>
    <x v="0"/>
    <x v="0"/>
    <x v="0"/>
    <x v="0"/>
    <x v="4"/>
    <x v="0"/>
    <x v="1"/>
    <x v="0"/>
    <x v="0"/>
    <x v="0"/>
    <x v="1"/>
    <x v="1"/>
    <x v="1"/>
    <x v="1"/>
    <x v="1"/>
    <x v="1"/>
    <x v="0"/>
    <x v="0"/>
    <x v="0"/>
    <s v=""/>
    <x v="0"/>
    <x v="0"/>
    <x v="0"/>
    <x v="0"/>
    <x v="0"/>
    <x v="0"/>
    <x v="0"/>
    <x v="0"/>
    <x v="1"/>
    <x v="1"/>
    <x v="1"/>
    <x v="1"/>
    <x v="0"/>
    <x v="0"/>
    <s v=""/>
    <x v="0"/>
    <x v="0"/>
    <x v="0"/>
    <x v="0"/>
    <x v="2"/>
    <x v="0"/>
    <x v="1"/>
    <x v="0"/>
    <x v="0"/>
    <x v="2"/>
    <x v="2"/>
    <x v="1"/>
    <x v="0"/>
    <x v="0"/>
    <x v="0"/>
    <x v="0"/>
    <x v="3"/>
    <s v="461452"/>
    <s v="Syddansk Erhvervsskole Odense-Vejle"/>
    <s v="Hovedskole (institution med enheder)"/>
    <x v="1"/>
    <x v="1"/>
    <s v="Odense Kommune"/>
    <s v="Region Syddanmark"/>
    <s v="Lars Bregnehøj Hansen"/>
    <s v="sde@sde.dk"/>
    <n v="0"/>
    <x v="0"/>
    <x v="0"/>
    <x v="0"/>
    <x v="0"/>
  </r>
  <r>
    <s v="Ja"/>
    <s v="Ja"/>
    <s v="Ved ikke"/>
    <s v="Ved ikke"/>
    <s v="Ved ikke"/>
    <x v="2"/>
    <x v="4"/>
    <x v="1"/>
    <x v="0"/>
    <x v="0"/>
    <x v="0"/>
    <x v="0"/>
    <x v="0"/>
    <x v="0"/>
    <x v="0"/>
    <x v="0"/>
    <x v="2"/>
    <x v="0"/>
    <x v="1"/>
    <x v="1"/>
    <x v="1"/>
    <x v="1"/>
    <x v="0"/>
    <x v="0"/>
    <x v="1"/>
    <x v="1"/>
    <x v="4"/>
    <x v="0"/>
    <x v="0"/>
    <x v="0"/>
    <x v="2"/>
    <x v="2"/>
    <x v="0"/>
    <x v="0"/>
    <x v="0"/>
    <x v="0"/>
    <x v="0"/>
    <x v="0"/>
    <x v="0"/>
    <x v="0"/>
    <x v="1"/>
    <x v="0"/>
    <x v="1"/>
    <x v="0"/>
    <x v="0"/>
    <x v="0"/>
    <x v="1"/>
    <s v=""/>
    <x v="0"/>
    <x v="1"/>
    <x v="0"/>
    <x v="0"/>
    <x v="1"/>
    <x v="0"/>
    <x v="0"/>
    <x v="1"/>
    <s v=""/>
    <x v="0"/>
    <x v="2"/>
    <x v="2"/>
    <x v="3"/>
    <x v="2"/>
    <x v="1"/>
    <x v="2"/>
    <x v="2"/>
    <x v="2"/>
    <x v="2"/>
    <x v="2"/>
    <x v="2"/>
    <x v="2"/>
    <x v="2"/>
    <x v="2"/>
    <x v="2"/>
    <x v="2"/>
    <x v="2"/>
    <x v="1"/>
    <s v=""/>
    <x v="2"/>
    <x v="2"/>
    <x v="1"/>
    <x v="2"/>
    <x v="2"/>
    <x v="2"/>
    <x v="2"/>
    <x v="2"/>
    <x v="2"/>
    <x v="2"/>
    <x v="2"/>
    <x v="2"/>
    <x v="2"/>
    <x v="1"/>
    <s v=""/>
    <x v="2"/>
    <x v="2"/>
    <x v="3"/>
    <x v="1"/>
    <x v="3"/>
    <x v="4"/>
    <x v="3"/>
    <x v="0"/>
    <x v="1"/>
    <x v="0"/>
    <x v="0"/>
    <x v="0"/>
    <x v="1"/>
    <x v="1"/>
    <x v="0"/>
    <x v="0"/>
    <x v="0"/>
    <s v="773024"/>
    <s v="Morsø Gymnasium"/>
    <s v="Institution uden enheder"/>
    <x v="0"/>
    <x v="1"/>
    <s v="Morsø Kommune"/>
    <s v="Region Nordjylland"/>
    <s v="Kurt Sonne Thomsen, rektor"/>
    <s v="adm@morsoe-gym.dk"/>
    <n v="0"/>
    <x v="0"/>
    <x v="0"/>
    <x v="0"/>
    <x v="0"/>
  </r>
  <r>
    <s v="Ja"/>
    <s v="Ja"/>
    <s v="Under et år siden"/>
    <s v="Slet ikke"/>
    <s v="I høj grad"/>
    <x v="0"/>
    <x v="3"/>
    <x v="0"/>
    <x v="1"/>
    <x v="0"/>
    <x v="1"/>
    <x v="0"/>
    <x v="0"/>
    <x v="1"/>
    <x v="0"/>
    <x v="0"/>
    <x v="2"/>
    <x v="1"/>
    <x v="0"/>
    <x v="0"/>
    <x v="0"/>
    <x v="0"/>
    <x v="2"/>
    <x v="0"/>
    <x v="3"/>
    <x v="1"/>
    <x v="0"/>
    <x v="0"/>
    <x v="0"/>
    <x v="2"/>
    <x v="2"/>
    <x v="0"/>
    <x v="0"/>
    <x v="0"/>
    <x v="0"/>
    <x v="0"/>
    <x v="0"/>
    <x v="1"/>
    <x v="0"/>
    <x v="0"/>
    <x v="1"/>
    <x v="0"/>
    <x v="1"/>
    <x v="1"/>
    <x v="0"/>
    <x v="0"/>
    <x v="0"/>
    <s v=""/>
    <x v="0"/>
    <x v="0"/>
    <x v="0"/>
    <x v="1"/>
    <x v="1"/>
    <x v="0"/>
    <x v="0"/>
    <x v="0"/>
    <s v=""/>
    <x v="0"/>
    <x v="0"/>
    <x v="0"/>
    <x v="1"/>
    <x v="0"/>
    <x v="0"/>
    <x v="1"/>
    <x v="0"/>
    <x v="0"/>
    <x v="0"/>
    <x v="1"/>
    <x v="1"/>
    <x v="1"/>
    <x v="0"/>
    <x v="0"/>
    <x v="1"/>
    <x v="0"/>
    <x v="0"/>
    <x v="0"/>
    <s v=""/>
    <x v="0"/>
    <x v="0"/>
    <x v="0"/>
    <x v="0"/>
    <x v="0"/>
    <x v="0"/>
    <x v="0"/>
    <x v="0"/>
    <x v="1"/>
    <x v="1"/>
    <x v="1"/>
    <x v="1"/>
    <x v="0"/>
    <x v="0"/>
    <s v=""/>
    <x v="3"/>
    <x v="3"/>
    <x v="1"/>
    <x v="1"/>
    <x v="4"/>
    <x v="0"/>
    <x v="1"/>
    <x v="0"/>
    <x v="1"/>
    <x v="0"/>
    <x v="2"/>
    <x v="1"/>
    <x v="0"/>
    <x v="0"/>
    <x v="0"/>
    <x v="0"/>
    <x v="0"/>
    <s v="575012"/>
    <s v="Vejen Gymnasium og HF"/>
    <s v="Institution uden enheder"/>
    <x v="0"/>
    <x v="1"/>
    <s v="Vejen Kommune"/>
    <s v="Region Syddanmark"/>
    <s v="Lars Amdisen Bossen"/>
    <s v="vg@vejengymnasium.dk"/>
    <n v="0"/>
    <x v="0"/>
    <x v="0"/>
    <x v="0"/>
    <x v="0"/>
  </r>
  <r>
    <s v="Ja"/>
    <s v="Ja"/>
    <s v="For to år siden"/>
    <s v="I mindre grad"/>
    <s v="I høj grad"/>
    <x v="3"/>
    <x v="2"/>
    <x v="0"/>
    <x v="0"/>
    <x v="1"/>
    <x v="0"/>
    <x v="0"/>
    <x v="0"/>
    <x v="1"/>
    <x v="0"/>
    <x v="0"/>
    <x v="2"/>
    <x v="1"/>
    <x v="0"/>
    <x v="0"/>
    <x v="0"/>
    <x v="0"/>
    <x v="2"/>
    <x v="0"/>
    <x v="2"/>
    <x v="3"/>
    <x v="5"/>
    <x v="3"/>
    <x v="1"/>
    <x v="1"/>
    <x v="1"/>
    <x v="1"/>
    <x v="1"/>
    <x v="1"/>
    <x v="3"/>
    <x v="2"/>
    <x v="1"/>
    <x v="2"/>
    <x v="1"/>
    <x v="0"/>
    <x v="0"/>
    <x v="0"/>
    <x v="0"/>
    <x v="1"/>
    <x v="1"/>
    <x v="0"/>
    <x v="0"/>
    <s v=""/>
    <x v="0"/>
    <x v="0"/>
    <x v="0"/>
    <x v="1"/>
    <x v="0"/>
    <x v="1"/>
    <x v="0"/>
    <x v="0"/>
    <s v=""/>
    <x v="0"/>
    <x v="1"/>
    <x v="2"/>
    <x v="3"/>
    <x v="2"/>
    <x v="1"/>
    <x v="2"/>
    <x v="2"/>
    <x v="2"/>
    <x v="2"/>
    <x v="2"/>
    <x v="2"/>
    <x v="2"/>
    <x v="2"/>
    <x v="2"/>
    <x v="2"/>
    <x v="2"/>
    <x v="2"/>
    <x v="1"/>
    <s v=""/>
    <x v="2"/>
    <x v="2"/>
    <x v="1"/>
    <x v="2"/>
    <x v="2"/>
    <x v="2"/>
    <x v="2"/>
    <x v="2"/>
    <x v="2"/>
    <x v="2"/>
    <x v="2"/>
    <x v="2"/>
    <x v="2"/>
    <x v="1"/>
    <s v=""/>
    <x v="2"/>
    <x v="2"/>
    <x v="3"/>
    <x v="1"/>
    <x v="3"/>
    <x v="4"/>
    <x v="3"/>
    <x v="2"/>
    <x v="1"/>
    <x v="0"/>
    <x v="1"/>
    <x v="2"/>
    <x v="0"/>
    <x v="3"/>
    <x v="0"/>
    <x v="0"/>
    <x v="0"/>
    <s v="369013"/>
    <s v="Nykøbing Katedralskole"/>
    <s v="Institution uden enheder"/>
    <x v="0"/>
    <x v="1"/>
    <s v="Guldborgsund Kommune"/>
    <s v="Region Sjælland"/>
    <s v="Lars Jørgensen, konst."/>
    <s v="nk@nykgym.dk"/>
    <n v="0"/>
    <x v="0"/>
    <x v="0"/>
    <x v="0"/>
    <x v="0"/>
  </r>
  <r>
    <s v="Ja"/>
    <s v="Ja"/>
    <s v="Under et år siden"/>
    <s v="I mindre grad"/>
    <s v="I høj grad"/>
    <x v="4"/>
    <x v="3"/>
    <x v="0"/>
    <x v="0"/>
    <x v="1"/>
    <x v="1"/>
    <x v="1"/>
    <x v="1"/>
    <x v="0"/>
    <x v="0"/>
    <x v="0"/>
    <x v="2"/>
    <x v="0"/>
    <x v="0"/>
    <x v="1"/>
    <x v="1"/>
    <x v="1"/>
    <x v="0"/>
    <x v="0"/>
    <x v="1"/>
    <x v="3"/>
    <x v="0"/>
    <x v="0"/>
    <x v="0"/>
    <x v="2"/>
    <x v="2"/>
    <x v="0"/>
    <x v="0"/>
    <x v="0"/>
    <x v="0"/>
    <x v="0"/>
    <x v="0"/>
    <x v="1"/>
    <x v="0"/>
    <x v="0"/>
    <x v="1"/>
    <x v="0"/>
    <x v="1"/>
    <x v="0"/>
    <x v="0"/>
    <x v="0"/>
    <x v="1"/>
    <s v=""/>
    <x v="0"/>
    <x v="1"/>
    <x v="0"/>
    <x v="0"/>
    <x v="1"/>
    <x v="0"/>
    <x v="0"/>
    <x v="1"/>
    <s v=""/>
    <x v="0"/>
    <x v="0"/>
    <x v="0"/>
    <x v="2"/>
    <x v="5"/>
    <x v="0"/>
    <x v="1"/>
    <x v="0"/>
    <x v="0"/>
    <x v="0"/>
    <x v="1"/>
    <x v="1"/>
    <x v="1"/>
    <x v="1"/>
    <x v="1"/>
    <x v="1"/>
    <x v="0"/>
    <x v="0"/>
    <x v="0"/>
    <s v=""/>
    <x v="0"/>
    <x v="0"/>
    <x v="0"/>
    <x v="0"/>
    <x v="0"/>
    <x v="0"/>
    <x v="0"/>
    <x v="0"/>
    <x v="1"/>
    <x v="1"/>
    <x v="1"/>
    <x v="1"/>
    <x v="0"/>
    <x v="0"/>
    <s v=""/>
    <x v="1"/>
    <x v="1"/>
    <x v="0"/>
    <x v="0"/>
    <x v="2"/>
    <x v="5"/>
    <x v="1"/>
    <x v="0"/>
    <x v="1"/>
    <x v="0"/>
    <x v="2"/>
    <x v="1"/>
    <x v="0"/>
    <x v="0"/>
    <x v="0"/>
    <x v="0"/>
    <x v="0"/>
    <s v="779012"/>
    <s v="Skive Gymnasium"/>
    <s v="Institution uden enheder"/>
    <x v="0"/>
    <x v="1"/>
    <s v="Skive Kommune"/>
    <s v="Region Midtjylland"/>
    <s v="Lars Erik Nielsen"/>
    <s v="epost@skivegym.dk"/>
    <n v="0"/>
    <x v="0"/>
    <x v="0"/>
    <x v="0"/>
    <x v="0"/>
  </r>
  <r>
    <s v="Ja"/>
    <s v="Ja"/>
    <s v="Under et år siden"/>
    <s v="I mindre grad"/>
    <s v="I nogen grad"/>
    <x v="0"/>
    <x v="0"/>
    <x v="0"/>
    <x v="0"/>
    <x v="1"/>
    <x v="1"/>
    <x v="1"/>
    <x v="1"/>
    <x v="0"/>
    <x v="0"/>
    <x v="0"/>
    <x v="0"/>
    <x v="0"/>
    <x v="1"/>
    <x v="1"/>
    <x v="0"/>
    <x v="1"/>
    <x v="0"/>
    <x v="0"/>
    <x v="1"/>
    <x v="0"/>
    <x v="0"/>
    <x v="3"/>
    <x v="1"/>
    <x v="1"/>
    <x v="1"/>
    <x v="1"/>
    <x v="1"/>
    <x v="2"/>
    <x v="2"/>
    <x v="2"/>
    <x v="1"/>
    <x v="1"/>
    <x v="2"/>
    <x v="0"/>
    <x v="1"/>
    <x v="1"/>
    <x v="0"/>
    <x v="1"/>
    <x v="0"/>
    <x v="0"/>
    <x v="0"/>
    <s v=""/>
    <x v="0"/>
    <x v="1"/>
    <x v="0"/>
    <x v="0"/>
    <x v="0"/>
    <x v="0"/>
    <x v="0"/>
    <x v="0"/>
    <s v=""/>
    <x v="0"/>
    <x v="0"/>
    <x v="0"/>
    <x v="0"/>
    <x v="0"/>
    <x v="0"/>
    <x v="1"/>
    <x v="0"/>
    <x v="0"/>
    <x v="0"/>
    <x v="0"/>
    <x v="0"/>
    <x v="0"/>
    <x v="0"/>
    <x v="0"/>
    <x v="1"/>
    <x v="0"/>
    <x v="0"/>
    <x v="0"/>
    <s v=""/>
    <x v="0"/>
    <x v="0"/>
    <x v="0"/>
    <x v="0"/>
    <x v="0"/>
    <x v="0"/>
    <x v="1"/>
    <x v="1"/>
    <x v="1"/>
    <x v="1"/>
    <x v="0"/>
    <x v="0"/>
    <x v="0"/>
    <x v="0"/>
    <s v=""/>
    <x v="0"/>
    <x v="0"/>
    <x v="0"/>
    <x v="0"/>
    <x v="5"/>
    <x v="1"/>
    <x v="0"/>
    <x v="0"/>
    <x v="0"/>
    <x v="0"/>
    <x v="1"/>
    <x v="2"/>
    <x v="2"/>
    <x v="1"/>
    <x v="0"/>
    <x v="1"/>
    <x v="4"/>
    <s v="791300"/>
    <s v="Asmildkloster Landbrugsskole"/>
    <s v="Institution uden enheder"/>
    <x v="1"/>
    <x v="1"/>
    <s v="Viborg Kommune"/>
    <s v="Region Midtjylland"/>
    <s v="Lars M. Andersen"/>
    <s v="asmildkloster@asmildkloster.dk"/>
    <n v="0"/>
    <x v="0"/>
    <x v="0"/>
    <x v="0"/>
    <x v="0"/>
  </r>
  <r>
    <s v="Ja"/>
    <s v="Ja"/>
    <s v="For to år siden"/>
    <s v="I nogen grad"/>
    <s v="I høj grad"/>
    <x v="1"/>
    <x v="3"/>
    <x v="0"/>
    <x v="0"/>
    <x v="1"/>
    <x v="0"/>
    <x v="1"/>
    <x v="1"/>
    <x v="0"/>
    <x v="0"/>
    <x v="0"/>
    <x v="0"/>
    <x v="0"/>
    <x v="0"/>
    <x v="1"/>
    <x v="1"/>
    <x v="1"/>
    <x v="0"/>
    <x v="0"/>
    <x v="1"/>
    <x v="0"/>
    <x v="0"/>
    <x v="3"/>
    <x v="1"/>
    <x v="1"/>
    <x v="1"/>
    <x v="1"/>
    <x v="1"/>
    <x v="1"/>
    <x v="1"/>
    <x v="3"/>
    <x v="1"/>
    <x v="0"/>
    <x v="0"/>
    <x v="0"/>
    <x v="1"/>
    <x v="1"/>
    <x v="0"/>
    <x v="0"/>
    <x v="0"/>
    <x v="0"/>
    <x v="0"/>
    <s v=""/>
    <x v="0"/>
    <x v="1"/>
    <x v="1"/>
    <x v="1"/>
    <x v="1"/>
    <x v="0"/>
    <x v="0"/>
    <x v="0"/>
    <s v=""/>
    <x v="0"/>
    <x v="0"/>
    <x v="0"/>
    <x v="0"/>
    <x v="0"/>
    <x v="0"/>
    <x v="1"/>
    <x v="0"/>
    <x v="0"/>
    <x v="0"/>
    <x v="1"/>
    <x v="1"/>
    <x v="1"/>
    <x v="1"/>
    <x v="1"/>
    <x v="1"/>
    <x v="0"/>
    <x v="0"/>
    <x v="0"/>
    <s v=""/>
    <x v="0"/>
    <x v="0"/>
    <x v="0"/>
    <x v="0"/>
    <x v="0"/>
    <x v="0"/>
    <x v="0"/>
    <x v="0"/>
    <x v="1"/>
    <x v="1"/>
    <x v="1"/>
    <x v="1"/>
    <x v="0"/>
    <x v="0"/>
    <s v=""/>
    <x v="0"/>
    <x v="0"/>
    <x v="0"/>
    <x v="0"/>
    <x v="5"/>
    <x v="0"/>
    <x v="0"/>
    <x v="0"/>
    <x v="0"/>
    <x v="0"/>
    <x v="1"/>
    <x v="2"/>
    <x v="0"/>
    <x v="0"/>
    <x v="0"/>
    <x v="0"/>
    <x v="0"/>
    <s v="280051"/>
    <s v="Tradium, Erhvervsskole og -gymnasier, Randers"/>
    <s v="Hovedskole (institution med enheder)"/>
    <x v="1"/>
    <x v="1"/>
    <s v="Randers Kommune"/>
    <s v="Region Midtjylland"/>
    <s v="Lars Michael Madsen"/>
    <s v="info@tradium.dk"/>
    <n v="0"/>
    <x v="0"/>
    <x v="0"/>
    <x v="0"/>
    <x v="0"/>
  </r>
  <r>
    <s v="Ja"/>
    <s v="Ja"/>
    <s v="Under et år siden"/>
    <s v="I mindre grad"/>
    <s v="I høj grad"/>
    <x v="1"/>
    <x v="3"/>
    <x v="0"/>
    <x v="0"/>
    <x v="0"/>
    <x v="0"/>
    <x v="0"/>
    <x v="0"/>
    <x v="1"/>
    <x v="0"/>
    <x v="0"/>
    <x v="0"/>
    <x v="1"/>
    <x v="0"/>
    <x v="0"/>
    <x v="0"/>
    <x v="0"/>
    <x v="2"/>
    <x v="0"/>
    <x v="4"/>
    <x v="1"/>
    <x v="0"/>
    <x v="1"/>
    <x v="1"/>
    <x v="1"/>
    <x v="1"/>
    <x v="1"/>
    <x v="1"/>
    <x v="0"/>
    <x v="0"/>
    <x v="0"/>
    <x v="0"/>
    <x v="1"/>
    <x v="2"/>
    <x v="0"/>
    <x v="0"/>
    <x v="1"/>
    <x v="1"/>
    <x v="0"/>
    <x v="1"/>
    <x v="0"/>
    <x v="0"/>
    <s v=""/>
    <x v="0"/>
    <x v="1"/>
    <x v="0"/>
    <x v="1"/>
    <x v="1"/>
    <x v="0"/>
    <x v="0"/>
    <x v="0"/>
    <s v=""/>
    <x v="0"/>
    <x v="0"/>
    <x v="0"/>
    <x v="2"/>
    <x v="5"/>
    <x v="2"/>
    <x v="1"/>
    <x v="0"/>
    <x v="0"/>
    <x v="0"/>
    <x v="1"/>
    <x v="0"/>
    <x v="0"/>
    <x v="1"/>
    <x v="0"/>
    <x v="0"/>
    <x v="1"/>
    <x v="0"/>
    <x v="0"/>
    <s v=""/>
    <x v="1"/>
    <x v="1"/>
    <x v="0"/>
    <x v="0"/>
    <x v="1"/>
    <x v="1"/>
    <x v="0"/>
    <x v="1"/>
    <x v="0"/>
    <x v="0"/>
    <x v="0"/>
    <x v="0"/>
    <x v="0"/>
    <x v="0"/>
    <s v=""/>
    <x v="1"/>
    <x v="1"/>
    <x v="0"/>
    <x v="3"/>
    <x v="4"/>
    <x v="3"/>
    <x v="1"/>
    <x v="0"/>
    <x v="1"/>
    <x v="0"/>
    <x v="1"/>
    <x v="0"/>
    <x v="1"/>
    <x v="1"/>
    <x v="0"/>
    <x v="0"/>
    <x v="0"/>
    <s v="607405"/>
    <s v="EUC Lillebælt"/>
    <s v="Institution uden enheder"/>
    <x v="1"/>
    <x v="1"/>
    <s v="Fredericia Kommune"/>
    <s v="Region Syddanmark"/>
    <s v="Lars Middelboe"/>
    <s v="info@eucl.dk"/>
    <n v="0"/>
    <x v="0"/>
    <x v="0"/>
    <x v="0"/>
    <x v="0"/>
  </r>
  <r>
    <s v="Ja"/>
    <s v="Ja"/>
    <s v="Under et år siden"/>
    <s v="Slet ikke"/>
    <s v="I høj grad"/>
    <x v="1"/>
    <x v="1"/>
    <x v="0"/>
    <x v="0"/>
    <x v="0"/>
    <x v="1"/>
    <x v="1"/>
    <x v="0"/>
    <x v="0"/>
    <x v="0"/>
    <x v="0"/>
    <x v="0"/>
    <x v="0"/>
    <x v="0"/>
    <x v="0"/>
    <x v="0"/>
    <x v="0"/>
    <x v="0"/>
    <x v="0"/>
    <x v="3"/>
    <x v="1"/>
    <x v="0"/>
    <x v="0"/>
    <x v="2"/>
    <x v="0"/>
    <x v="2"/>
    <x v="2"/>
    <x v="0"/>
    <x v="0"/>
    <x v="0"/>
    <x v="0"/>
    <x v="0"/>
    <x v="1"/>
    <x v="2"/>
    <x v="0"/>
    <x v="1"/>
    <x v="1"/>
    <x v="1"/>
    <x v="0"/>
    <x v="0"/>
    <x v="0"/>
    <x v="0"/>
    <s v=""/>
    <x v="0"/>
    <x v="1"/>
    <x v="1"/>
    <x v="0"/>
    <x v="1"/>
    <x v="0"/>
    <x v="0"/>
    <x v="0"/>
    <s v=""/>
    <x v="0"/>
    <x v="0"/>
    <x v="0"/>
    <x v="1"/>
    <x v="0"/>
    <x v="2"/>
    <x v="1"/>
    <x v="0"/>
    <x v="0"/>
    <x v="0"/>
    <x v="1"/>
    <x v="1"/>
    <x v="0"/>
    <x v="0"/>
    <x v="0"/>
    <x v="0"/>
    <x v="1"/>
    <x v="0"/>
    <x v="0"/>
    <s v=""/>
    <x v="1"/>
    <x v="1"/>
    <x v="2"/>
    <x v="0"/>
    <x v="1"/>
    <x v="0"/>
    <x v="1"/>
    <x v="1"/>
    <x v="1"/>
    <x v="1"/>
    <x v="1"/>
    <x v="0"/>
    <x v="0"/>
    <x v="0"/>
    <s v=""/>
    <x v="0"/>
    <x v="0"/>
    <x v="0"/>
    <x v="3"/>
    <x v="2"/>
    <x v="1"/>
    <x v="2"/>
    <x v="0"/>
    <x v="0"/>
    <x v="0"/>
    <x v="0"/>
    <x v="3"/>
    <x v="0"/>
    <x v="4"/>
    <x v="1"/>
    <x v="0"/>
    <x v="0"/>
    <s v="461420"/>
    <s v="AMU-Fyn"/>
    <s v="Hovedskole (institution med enheder)"/>
    <x v="1"/>
    <x v="1"/>
    <s v="Odense Kommune"/>
    <s v="Region Syddanmark"/>
    <s v="Lars Thore Jensen"/>
    <s v="amu-fyn@amu-fyn.dk"/>
    <n v="0"/>
    <x v="0"/>
    <x v="0"/>
    <x v="0"/>
    <x v="0"/>
  </r>
  <r>
    <s v="Nej"/>
    <s v=""/>
    <s v=""/>
    <s v=""/>
    <s v=""/>
    <x v="5"/>
    <x v="5"/>
    <x v="2"/>
    <x v="2"/>
    <x v="2"/>
    <x v="2"/>
    <x v="2"/>
    <x v="2"/>
    <x v="2"/>
    <x v="2"/>
    <x v="1"/>
    <x v="3"/>
    <x v="2"/>
    <x v="2"/>
    <x v="2"/>
    <x v="2"/>
    <x v="2"/>
    <x v="1"/>
    <x v="1"/>
    <x v="2"/>
    <x v="0"/>
    <x v="6"/>
    <x v="0"/>
    <x v="0"/>
    <x v="2"/>
    <x v="0"/>
    <x v="0"/>
    <x v="0"/>
    <x v="0"/>
    <x v="0"/>
    <x v="0"/>
    <x v="0"/>
    <x v="1"/>
    <x v="2"/>
    <x v="0"/>
    <x v="0"/>
    <x v="1"/>
    <x v="1"/>
    <x v="0"/>
    <x v="0"/>
    <x v="0"/>
    <x v="0"/>
    <s v=""/>
    <x v="0"/>
    <x v="0"/>
    <x v="0"/>
    <x v="0"/>
    <x v="1"/>
    <x v="0"/>
    <x v="0"/>
    <x v="0"/>
    <s v=""/>
    <x v="0"/>
    <x v="0"/>
    <x v="0"/>
    <x v="1"/>
    <x v="5"/>
    <x v="0"/>
    <x v="1"/>
    <x v="0"/>
    <x v="0"/>
    <x v="0"/>
    <x v="1"/>
    <x v="1"/>
    <x v="1"/>
    <x v="0"/>
    <x v="0"/>
    <x v="1"/>
    <x v="0"/>
    <x v="0"/>
    <x v="0"/>
    <s v=""/>
    <x v="0"/>
    <x v="0"/>
    <x v="0"/>
    <x v="0"/>
    <x v="0"/>
    <x v="0"/>
    <x v="0"/>
    <x v="0"/>
    <x v="1"/>
    <x v="1"/>
    <x v="0"/>
    <x v="0"/>
    <x v="0"/>
    <x v="0"/>
    <s v=""/>
    <x v="0"/>
    <x v="0"/>
    <x v="0"/>
    <x v="2"/>
    <x v="4"/>
    <x v="1"/>
    <x v="1"/>
    <x v="0"/>
    <x v="2"/>
    <x v="0"/>
    <x v="1"/>
    <x v="2"/>
    <x v="2"/>
    <x v="1"/>
    <x v="0"/>
    <x v="2"/>
    <x v="0"/>
    <s v="807010"/>
    <s v="Dronninglund Gymnasium"/>
    <s v="Institution uden enheder"/>
    <x v="0"/>
    <x v="1"/>
    <s v="Brønderslev Kommune"/>
    <s v="Region Nordjylland"/>
    <s v="Lars Nørgaard Jørgensen"/>
    <s v="dg@drlund-gym.dk"/>
    <n v="0"/>
    <x v="0"/>
    <x v="0"/>
    <x v="0"/>
    <x v="0"/>
  </r>
  <r>
    <s v="Ved ikke"/>
    <s v=""/>
    <s v=""/>
    <s v=""/>
    <s v=""/>
    <x v="5"/>
    <x v="5"/>
    <x v="2"/>
    <x v="2"/>
    <x v="2"/>
    <x v="2"/>
    <x v="2"/>
    <x v="2"/>
    <x v="2"/>
    <x v="2"/>
    <x v="1"/>
    <x v="3"/>
    <x v="2"/>
    <x v="2"/>
    <x v="2"/>
    <x v="2"/>
    <x v="2"/>
    <x v="1"/>
    <x v="0"/>
    <x v="2"/>
    <x v="2"/>
    <x v="0"/>
    <x v="2"/>
    <x v="1"/>
    <x v="1"/>
    <x v="1"/>
    <x v="1"/>
    <x v="1"/>
    <x v="0"/>
    <x v="0"/>
    <x v="0"/>
    <x v="0"/>
    <x v="0"/>
    <x v="0"/>
    <x v="0"/>
    <x v="1"/>
    <x v="1"/>
    <x v="1"/>
    <x v="0"/>
    <x v="0"/>
    <x v="0"/>
    <x v="0"/>
    <s v=""/>
    <x v="0"/>
    <x v="1"/>
    <x v="1"/>
    <x v="0"/>
    <x v="1"/>
    <x v="0"/>
    <x v="0"/>
    <x v="0"/>
    <s v=""/>
    <x v="0"/>
    <x v="2"/>
    <x v="2"/>
    <x v="3"/>
    <x v="2"/>
    <x v="1"/>
    <x v="2"/>
    <x v="2"/>
    <x v="2"/>
    <x v="2"/>
    <x v="2"/>
    <x v="2"/>
    <x v="2"/>
    <x v="2"/>
    <x v="2"/>
    <x v="2"/>
    <x v="2"/>
    <x v="2"/>
    <x v="1"/>
    <s v=""/>
    <x v="2"/>
    <x v="2"/>
    <x v="1"/>
    <x v="2"/>
    <x v="2"/>
    <x v="2"/>
    <x v="2"/>
    <x v="2"/>
    <x v="2"/>
    <x v="2"/>
    <x v="2"/>
    <x v="2"/>
    <x v="2"/>
    <x v="1"/>
    <s v=""/>
    <x v="2"/>
    <x v="2"/>
    <x v="3"/>
    <x v="1"/>
    <x v="3"/>
    <x v="4"/>
    <x v="3"/>
    <x v="0"/>
    <x v="1"/>
    <x v="0"/>
    <x v="0"/>
    <x v="0"/>
    <x v="1"/>
    <x v="1"/>
    <x v="0"/>
    <x v="0"/>
    <x v="0"/>
    <s v="265414"/>
    <s v="AMU JUUL"/>
    <s v="Institution uden enheder"/>
    <x v="1"/>
    <x v="0"/>
    <s v="Roskilde Kommune"/>
    <s v="Region Sjælland"/>
    <s v="Lejf Juul"/>
    <s v="info@amujuul.dk"/>
    <n v="0"/>
    <x v="0"/>
    <x v="0"/>
    <x v="0"/>
    <x v="0"/>
  </r>
  <r>
    <s v="Ja"/>
    <s v="Ja"/>
    <s v="For mere end tre år siden"/>
    <s v="I høj grad"/>
    <s v="I høj grad"/>
    <x v="1"/>
    <x v="0"/>
    <x v="0"/>
    <x v="0"/>
    <x v="1"/>
    <x v="0"/>
    <x v="1"/>
    <x v="1"/>
    <x v="0"/>
    <x v="0"/>
    <x v="0"/>
    <x v="2"/>
    <x v="0"/>
    <x v="1"/>
    <x v="1"/>
    <x v="1"/>
    <x v="1"/>
    <x v="0"/>
    <x v="0"/>
    <x v="1"/>
    <x v="1"/>
    <x v="0"/>
    <x v="0"/>
    <x v="0"/>
    <x v="2"/>
    <x v="0"/>
    <x v="0"/>
    <x v="0"/>
    <x v="0"/>
    <x v="0"/>
    <x v="0"/>
    <x v="0"/>
    <x v="0"/>
    <x v="0"/>
    <x v="0"/>
    <x v="1"/>
    <x v="1"/>
    <x v="0"/>
    <x v="0"/>
    <x v="0"/>
    <x v="0"/>
    <x v="0"/>
    <s v=""/>
    <x v="0"/>
    <x v="1"/>
    <x v="1"/>
    <x v="0"/>
    <x v="1"/>
    <x v="0"/>
    <x v="0"/>
    <x v="0"/>
    <s v=""/>
    <x v="0"/>
    <x v="1"/>
    <x v="2"/>
    <x v="3"/>
    <x v="2"/>
    <x v="1"/>
    <x v="2"/>
    <x v="2"/>
    <x v="2"/>
    <x v="2"/>
    <x v="2"/>
    <x v="2"/>
    <x v="2"/>
    <x v="2"/>
    <x v="2"/>
    <x v="2"/>
    <x v="2"/>
    <x v="2"/>
    <x v="1"/>
    <s v=""/>
    <x v="2"/>
    <x v="2"/>
    <x v="1"/>
    <x v="2"/>
    <x v="2"/>
    <x v="2"/>
    <x v="2"/>
    <x v="2"/>
    <x v="2"/>
    <x v="2"/>
    <x v="2"/>
    <x v="2"/>
    <x v="2"/>
    <x v="1"/>
    <s v=""/>
    <x v="2"/>
    <x v="2"/>
    <x v="3"/>
    <x v="1"/>
    <x v="3"/>
    <x v="4"/>
    <x v="3"/>
    <x v="3"/>
    <x v="0"/>
    <x v="0"/>
    <x v="1"/>
    <x v="0"/>
    <x v="1"/>
    <x v="1"/>
    <x v="0"/>
    <x v="0"/>
    <x v="5"/>
    <s v="320003"/>
    <s v="Midtsjællands Gymnasium"/>
    <s v="Hovedskole (institution med enheder)"/>
    <x v="0"/>
    <x v="1"/>
    <s v="Faxe Kommune"/>
    <s v="Region Sjælland"/>
    <s v="Lene Eilertsen"/>
    <s v="kontor@msg-gym.dk"/>
    <n v="0"/>
    <x v="0"/>
    <x v="0"/>
    <x v="0"/>
    <x v="0"/>
  </r>
  <r>
    <s v="Ja"/>
    <s v="Ja"/>
    <s v="Vi har ikke revideret vores antimobbestrategi"/>
    <s v="I nogen grad"/>
    <s v="I høj grad"/>
    <x v="0"/>
    <x v="2"/>
    <x v="0"/>
    <x v="0"/>
    <x v="1"/>
    <x v="1"/>
    <x v="1"/>
    <x v="1"/>
    <x v="0"/>
    <x v="0"/>
    <x v="0"/>
    <x v="0"/>
    <x v="0"/>
    <x v="1"/>
    <x v="1"/>
    <x v="1"/>
    <x v="1"/>
    <x v="0"/>
    <x v="0"/>
    <x v="2"/>
    <x v="1"/>
    <x v="7"/>
    <x v="3"/>
    <x v="1"/>
    <x v="1"/>
    <x v="1"/>
    <x v="1"/>
    <x v="1"/>
    <x v="1"/>
    <x v="1"/>
    <x v="4"/>
    <x v="2"/>
    <x v="0"/>
    <x v="2"/>
    <x v="0"/>
    <x v="1"/>
    <x v="0"/>
    <x v="1"/>
    <x v="1"/>
    <x v="0"/>
    <x v="0"/>
    <x v="0"/>
    <s v=""/>
    <x v="0"/>
    <x v="1"/>
    <x v="0"/>
    <x v="0"/>
    <x v="0"/>
    <x v="0"/>
    <x v="0"/>
    <x v="0"/>
    <s v=""/>
    <x v="0"/>
    <x v="0"/>
    <x v="0"/>
    <x v="0"/>
    <x v="0"/>
    <x v="0"/>
    <x v="1"/>
    <x v="0"/>
    <x v="0"/>
    <x v="0"/>
    <x v="1"/>
    <x v="1"/>
    <x v="1"/>
    <x v="1"/>
    <x v="1"/>
    <x v="1"/>
    <x v="1"/>
    <x v="0"/>
    <x v="0"/>
    <s v=""/>
    <x v="1"/>
    <x v="1"/>
    <x v="0"/>
    <x v="0"/>
    <x v="0"/>
    <x v="0"/>
    <x v="0"/>
    <x v="1"/>
    <x v="1"/>
    <x v="1"/>
    <x v="1"/>
    <x v="1"/>
    <x v="0"/>
    <x v="0"/>
    <s v=""/>
    <x v="0"/>
    <x v="0"/>
    <x v="0"/>
    <x v="3"/>
    <x v="4"/>
    <x v="1"/>
    <x v="1"/>
    <x v="0"/>
    <x v="0"/>
    <x v="0"/>
    <x v="1"/>
    <x v="2"/>
    <x v="2"/>
    <x v="1"/>
    <x v="0"/>
    <x v="3"/>
    <x v="6"/>
    <s v="787409"/>
    <s v="Social- og Sundhedsskolen Skive-Thisted-Viborg"/>
    <s v="Hovedskole (institution med enheder)"/>
    <x v="1"/>
    <x v="1"/>
    <s v="Skive Kommune"/>
    <s v="Region Midtjylland"/>
    <s v="Lene Dahlgaard, konst."/>
    <s v="skive@sosu-stv.dk"/>
    <n v="0"/>
    <x v="0"/>
    <x v="0"/>
    <x v="0"/>
    <x v="0"/>
  </r>
  <r>
    <s v="Ja"/>
    <s v="Nej"/>
    <s v="For et år siden"/>
    <s v="I mindre grad"/>
    <s v="I høj grad"/>
    <x v="0"/>
    <x v="3"/>
    <x v="0"/>
    <x v="1"/>
    <x v="0"/>
    <x v="1"/>
    <x v="0"/>
    <x v="1"/>
    <x v="0"/>
    <x v="0"/>
    <x v="0"/>
    <x v="2"/>
    <x v="0"/>
    <x v="1"/>
    <x v="1"/>
    <x v="0"/>
    <x v="0"/>
    <x v="0"/>
    <x v="0"/>
    <x v="0"/>
    <x v="1"/>
    <x v="0"/>
    <x v="3"/>
    <x v="1"/>
    <x v="1"/>
    <x v="1"/>
    <x v="1"/>
    <x v="1"/>
    <x v="3"/>
    <x v="2"/>
    <x v="4"/>
    <x v="1"/>
    <x v="0"/>
    <x v="0"/>
    <x v="0"/>
    <x v="1"/>
    <x v="1"/>
    <x v="1"/>
    <x v="1"/>
    <x v="0"/>
    <x v="0"/>
    <x v="0"/>
    <s v=""/>
    <x v="0"/>
    <x v="1"/>
    <x v="1"/>
    <x v="1"/>
    <x v="0"/>
    <x v="0"/>
    <x v="0"/>
    <x v="0"/>
    <s v=""/>
    <x v="0"/>
    <x v="0"/>
    <x v="0"/>
    <x v="0"/>
    <x v="5"/>
    <x v="2"/>
    <x v="1"/>
    <x v="0"/>
    <x v="0"/>
    <x v="0"/>
    <x v="1"/>
    <x v="1"/>
    <x v="0"/>
    <x v="1"/>
    <x v="0"/>
    <x v="0"/>
    <x v="0"/>
    <x v="0"/>
    <x v="0"/>
    <s v=""/>
    <x v="0"/>
    <x v="0"/>
    <x v="0"/>
    <x v="0"/>
    <x v="0"/>
    <x v="0"/>
    <x v="0"/>
    <x v="1"/>
    <x v="1"/>
    <x v="1"/>
    <x v="0"/>
    <x v="0"/>
    <x v="0"/>
    <x v="0"/>
    <s v=""/>
    <x v="0"/>
    <x v="0"/>
    <x v="0"/>
    <x v="0"/>
    <x v="0"/>
    <x v="1"/>
    <x v="1"/>
    <x v="0"/>
    <x v="2"/>
    <x v="0"/>
    <x v="2"/>
    <x v="1"/>
    <x v="0"/>
    <x v="0"/>
    <x v="0"/>
    <x v="0"/>
    <x v="0"/>
    <s v="561415"/>
    <s v="Social- og Sundhedsskolen Esbjerg"/>
    <s v="Institution uden enheder"/>
    <x v="1"/>
    <x v="1"/>
    <s v="Esbjerg Kommune"/>
    <s v="Region Syddanmark"/>
    <s v="Lisbeth Nørgaard"/>
    <s v="post@sosuesbjerg.dk"/>
    <n v="0"/>
    <x v="0"/>
    <x v="0"/>
    <x v="0"/>
    <x v="0"/>
  </r>
  <r>
    <s v="Ja"/>
    <s v="Ja"/>
    <s v="For tre år siden"/>
    <s v="I mindre grad"/>
    <s v="I høj grad"/>
    <x v="1"/>
    <x v="0"/>
    <x v="0"/>
    <x v="0"/>
    <x v="1"/>
    <x v="0"/>
    <x v="0"/>
    <x v="1"/>
    <x v="0"/>
    <x v="0"/>
    <x v="0"/>
    <x v="0"/>
    <x v="1"/>
    <x v="1"/>
    <x v="0"/>
    <x v="0"/>
    <x v="0"/>
    <x v="0"/>
    <x v="0"/>
    <x v="1"/>
    <x v="1"/>
    <x v="0"/>
    <x v="3"/>
    <x v="1"/>
    <x v="1"/>
    <x v="1"/>
    <x v="1"/>
    <x v="1"/>
    <x v="3"/>
    <x v="1"/>
    <x v="2"/>
    <x v="2"/>
    <x v="0"/>
    <x v="0"/>
    <x v="0"/>
    <x v="0"/>
    <x v="0"/>
    <x v="0"/>
    <x v="0"/>
    <x v="1"/>
    <x v="0"/>
    <x v="0"/>
    <s v=""/>
    <x v="0"/>
    <x v="1"/>
    <x v="0"/>
    <x v="0"/>
    <x v="0"/>
    <x v="0"/>
    <x v="1"/>
    <x v="0"/>
    <s v="Underviserne har behov for grundlæggende viden om hvilke krav der er til dokumentation, hvis en konflikt/moppesituation udvikler sig så langt, at det er nødvendigt at sanktionere eleven ift. skolens ordensreglement"/>
    <x v="0"/>
    <x v="0"/>
    <x v="1"/>
    <x v="1"/>
    <x v="0"/>
    <x v="0"/>
    <x v="1"/>
    <x v="1"/>
    <x v="1"/>
    <x v="0"/>
    <x v="1"/>
    <x v="1"/>
    <x v="1"/>
    <x v="0"/>
    <x v="0"/>
    <x v="0"/>
    <x v="1"/>
    <x v="0"/>
    <x v="0"/>
    <s v=""/>
    <x v="1"/>
    <x v="1"/>
    <x v="2"/>
    <x v="0"/>
    <x v="1"/>
    <x v="0"/>
    <x v="0"/>
    <x v="1"/>
    <x v="1"/>
    <x v="0"/>
    <x v="0"/>
    <x v="0"/>
    <x v="0"/>
    <x v="0"/>
    <s v=""/>
    <x v="1"/>
    <x v="1"/>
    <x v="2"/>
    <x v="1"/>
    <x v="0"/>
    <x v="1"/>
    <x v="1"/>
    <x v="0"/>
    <x v="3"/>
    <x v="3"/>
    <x v="2"/>
    <x v="1"/>
    <x v="0"/>
    <x v="4"/>
    <x v="2"/>
    <x v="0"/>
    <x v="0"/>
    <s v="851452"/>
    <s v="SOSU Nord"/>
    <s v="Hovedskole (institution med enheder)"/>
    <x v="1"/>
    <x v="1"/>
    <s v="Aalborg Kommune"/>
    <s v="Region Nordjylland"/>
    <s v="Lene Kvist"/>
    <s v="SOSUnord@SOSUnord.dk"/>
    <n v="0"/>
    <x v="0"/>
    <x v="0"/>
    <x v="0"/>
    <x v="0"/>
  </r>
  <r>
    <s v="Ja"/>
    <s v="Ja"/>
    <s v="For et år siden"/>
    <s v="Slet ikke"/>
    <s v="I høj grad"/>
    <x v="1"/>
    <x v="3"/>
    <x v="0"/>
    <x v="0"/>
    <x v="0"/>
    <x v="0"/>
    <x v="0"/>
    <x v="0"/>
    <x v="0"/>
    <x v="0"/>
    <x v="0"/>
    <x v="0"/>
    <x v="0"/>
    <x v="0"/>
    <x v="1"/>
    <x v="0"/>
    <x v="0"/>
    <x v="0"/>
    <x v="0"/>
    <x v="1"/>
    <x v="0"/>
    <x v="0"/>
    <x v="3"/>
    <x v="1"/>
    <x v="1"/>
    <x v="1"/>
    <x v="1"/>
    <x v="1"/>
    <x v="3"/>
    <x v="2"/>
    <x v="1"/>
    <x v="1"/>
    <x v="1"/>
    <x v="2"/>
    <x v="0"/>
    <x v="1"/>
    <x v="0"/>
    <x v="1"/>
    <x v="1"/>
    <x v="0"/>
    <x v="0"/>
    <x v="0"/>
    <s v=""/>
    <x v="0"/>
    <x v="1"/>
    <x v="0"/>
    <x v="0"/>
    <x v="0"/>
    <x v="0"/>
    <x v="0"/>
    <x v="0"/>
    <s v=""/>
    <x v="0"/>
    <x v="0"/>
    <x v="0"/>
    <x v="1"/>
    <x v="0"/>
    <x v="0"/>
    <x v="1"/>
    <x v="0"/>
    <x v="0"/>
    <x v="0"/>
    <x v="1"/>
    <x v="1"/>
    <x v="1"/>
    <x v="1"/>
    <x v="1"/>
    <x v="1"/>
    <x v="1"/>
    <x v="0"/>
    <x v="0"/>
    <s v=""/>
    <x v="0"/>
    <x v="0"/>
    <x v="0"/>
    <x v="0"/>
    <x v="0"/>
    <x v="0"/>
    <x v="0"/>
    <x v="1"/>
    <x v="1"/>
    <x v="0"/>
    <x v="0"/>
    <x v="0"/>
    <x v="0"/>
    <x v="0"/>
    <s v=""/>
    <x v="0"/>
    <x v="0"/>
    <x v="2"/>
    <x v="1"/>
    <x v="2"/>
    <x v="5"/>
    <x v="4"/>
    <x v="0"/>
    <x v="2"/>
    <x v="0"/>
    <x v="0"/>
    <x v="0"/>
    <x v="0"/>
    <x v="0"/>
    <x v="0"/>
    <x v="0"/>
    <x v="0"/>
    <s v="565301"/>
    <s v="Grindsted Landbrugsskole"/>
    <s v="Institution uden enheder"/>
    <x v="1"/>
    <x v="1"/>
    <s v="Billund Kommune"/>
    <s v="Region Syddanmark"/>
    <s v="Lene Søholt Jacobsen"/>
    <s v="grindls@grindls.dk"/>
    <n v="0"/>
    <x v="0"/>
    <x v="0"/>
    <x v="0"/>
    <x v="0"/>
  </r>
  <r>
    <s v="Ja"/>
    <s v="Ja"/>
    <s v="For tre år siden"/>
    <s v="Ved ikke"/>
    <s v="Ved ikke"/>
    <x v="2"/>
    <x v="4"/>
    <x v="1"/>
    <x v="0"/>
    <x v="1"/>
    <x v="1"/>
    <x v="1"/>
    <x v="1"/>
    <x v="0"/>
    <x v="0"/>
    <x v="0"/>
    <x v="2"/>
    <x v="0"/>
    <x v="0"/>
    <x v="1"/>
    <x v="1"/>
    <x v="1"/>
    <x v="0"/>
    <x v="0"/>
    <x v="0"/>
    <x v="2"/>
    <x v="0"/>
    <x v="0"/>
    <x v="0"/>
    <x v="0"/>
    <x v="0"/>
    <x v="0"/>
    <x v="0"/>
    <x v="0"/>
    <x v="0"/>
    <x v="0"/>
    <x v="0"/>
    <x v="2"/>
    <x v="0"/>
    <x v="0"/>
    <x v="1"/>
    <x v="1"/>
    <x v="0"/>
    <x v="1"/>
    <x v="0"/>
    <x v="0"/>
    <x v="0"/>
    <s v=""/>
    <x v="0"/>
    <x v="1"/>
    <x v="1"/>
    <x v="0"/>
    <x v="1"/>
    <x v="0"/>
    <x v="0"/>
    <x v="0"/>
    <s v=""/>
    <x v="0"/>
    <x v="0"/>
    <x v="0"/>
    <x v="1"/>
    <x v="0"/>
    <x v="0"/>
    <x v="1"/>
    <x v="0"/>
    <x v="0"/>
    <x v="0"/>
    <x v="1"/>
    <x v="1"/>
    <x v="0"/>
    <x v="1"/>
    <x v="1"/>
    <x v="1"/>
    <x v="0"/>
    <x v="0"/>
    <x v="0"/>
    <s v=""/>
    <x v="1"/>
    <x v="0"/>
    <x v="2"/>
    <x v="0"/>
    <x v="1"/>
    <x v="0"/>
    <x v="0"/>
    <x v="1"/>
    <x v="1"/>
    <x v="0"/>
    <x v="0"/>
    <x v="0"/>
    <x v="0"/>
    <x v="0"/>
    <s v=""/>
    <x v="1"/>
    <x v="1"/>
    <x v="0"/>
    <x v="3"/>
    <x v="2"/>
    <x v="1"/>
    <x v="0"/>
    <x v="0"/>
    <x v="0"/>
    <x v="0"/>
    <x v="1"/>
    <x v="0"/>
    <x v="0"/>
    <x v="0"/>
    <x v="0"/>
    <x v="0"/>
    <x v="0"/>
    <s v="319008"/>
    <s v="Høng Gymnasium og HF"/>
    <s v="Institution uden enheder"/>
    <x v="0"/>
    <x v="1"/>
    <s v="Kalundborg Kommune"/>
    <s v="Region Sjælland"/>
    <s v="Lise Houkjær"/>
    <s v="hoeng.gymnasium@hoeng-gymhf.dk"/>
    <n v="0"/>
    <x v="0"/>
    <x v="0"/>
    <x v="0"/>
    <x v="0"/>
  </r>
  <r>
    <s v="Ja"/>
    <s v="Ja"/>
    <s v="For mere end tre år siden"/>
    <s v="I nogen grad"/>
    <s v="I høj grad"/>
    <x v="4"/>
    <x v="2"/>
    <x v="0"/>
    <x v="0"/>
    <x v="1"/>
    <x v="1"/>
    <x v="1"/>
    <x v="0"/>
    <x v="0"/>
    <x v="0"/>
    <x v="0"/>
    <x v="0"/>
    <x v="0"/>
    <x v="1"/>
    <x v="1"/>
    <x v="0"/>
    <x v="1"/>
    <x v="0"/>
    <x v="0"/>
    <x v="1"/>
    <x v="1"/>
    <x v="0"/>
    <x v="3"/>
    <x v="1"/>
    <x v="1"/>
    <x v="1"/>
    <x v="1"/>
    <x v="1"/>
    <x v="1"/>
    <x v="4"/>
    <x v="1"/>
    <x v="1"/>
    <x v="0"/>
    <x v="2"/>
    <x v="0"/>
    <x v="1"/>
    <x v="1"/>
    <x v="0"/>
    <x v="1"/>
    <x v="0"/>
    <x v="0"/>
    <x v="0"/>
    <s v=""/>
    <x v="0"/>
    <x v="1"/>
    <x v="0"/>
    <x v="1"/>
    <x v="0"/>
    <x v="0"/>
    <x v="0"/>
    <x v="0"/>
    <s v=""/>
    <x v="0"/>
    <x v="0"/>
    <x v="0"/>
    <x v="1"/>
    <x v="0"/>
    <x v="0"/>
    <x v="1"/>
    <x v="0"/>
    <x v="0"/>
    <x v="0"/>
    <x v="1"/>
    <x v="1"/>
    <x v="0"/>
    <x v="0"/>
    <x v="0"/>
    <x v="0"/>
    <x v="0"/>
    <x v="0"/>
    <x v="0"/>
    <s v=""/>
    <x v="0"/>
    <x v="0"/>
    <x v="0"/>
    <x v="0"/>
    <x v="0"/>
    <x v="0"/>
    <x v="0"/>
    <x v="0"/>
    <x v="1"/>
    <x v="1"/>
    <x v="0"/>
    <x v="0"/>
    <x v="1"/>
    <x v="0"/>
    <s v="Ovenstående er kortlagt via den centrale elevtrivselsundersøgelse"/>
    <x v="0"/>
    <x v="0"/>
    <x v="0"/>
    <x v="0"/>
    <x v="0"/>
    <x v="1"/>
    <x v="1"/>
    <x v="0"/>
    <x v="2"/>
    <x v="0"/>
    <x v="2"/>
    <x v="1"/>
    <x v="0"/>
    <x v="0"/>
    <x v="0"/>
    <x v="0"/>
    <x v="0"/>
    <s v="731022"/>
    <s v="Randers Statsskole"/>
    <s v="Institution uden enheder"/>
    <x v="0"/>
    <x v="1"/>
    <s v="Randers Kommune"/>
    <s v="Region Midtjylland"/>
    <s v="Lone Andersen"/>
    <s v="adm@rs-gym.dk"/>
    <n v="0"/>
    <x v="0"/>
    <x v="0"/>
    <x v="0"/>
    <x v="0"/>
  </r>
  <r>
    <s v="Ja"/>
    <s v="Ja"/>
    <s v="For mere end tre år siden"/>
    <s v="I nogen grad"/>
    <s v="I høj grad"/>
    <x v="1"/>
    <x v="0"/>
    <x v="0"/>
    <x v="0"/>
    <x v="1"/>
    <x v="0"/>
    <x v="1"/>
    <x v="0"/>
    <x v="0"/>
    <x v="0"/>
    <x v="0"/>
    <x v="2"/>
    <x v="0"/>
    <x v="1"/>
    <x v="1"/>
    <x v="0"/>
    <x v="1"/>
    <x v="0"/>
    <x v="0"/>
    <x v="1"/>
    <x v="2"/>
    <x v="0"/>
    <x v="0"/>
    <x v="0"/>
    <x v="0"/>
    <x v="0"/>
    <x v="0"/>
    <x v="0"/>
    <x v="0"/>
    <x v="0"/>
    <x v="0"/>
    <x v="0"/>
    <x v="1"/>
    <x v="0"/>
    <x v="0"/>
    <x v="1"/>
    <x v="1"/>
    <x v="1"/>
    <x v="0"/>
    <x v="0"/>
    <x v="0"/>
    <x v="1"/>
    <s v=""/>
    <x v="0"/>
    <x v="1"/>
    <x v="1"/>
    <x v="0"/>
    <x v="1"/>
    <x v="0"/>
    <x v="0"/>
    <x v="1"/>
    <s v=""/>
    <x v="0"/>
    <x v="0"/>
    <x v="1"/>
    <x v="0"/>
    <x v="0"/>
    <x v="0"/>
    <x v="1"/>
    <x v="0"/>
    <x v="0"/>
    <x v="0"/>
    <x v="1"/>
    <x v="1"/>
    <x v="1"/>
    <x v="0"/>
    <x v="0"/>
    <x v="0"/>
    <x v="0"/>
    <x v="0"/>
    <x v="2"/>
    <s v=""/>
    <x v="0"/>
    <x v="0"/>
    <x v="0"/>
    <x v="0"/>
    <x v="0"/>
    <x v="0"/>
    <x v="0"/>
    <x v="0"/>
    <x v="1"/>
    <x v="0"/>
    <x v="0"/>
    <x v="0"/>
    <x v="0"/>
    <x v="2"/>
    <s v=""/>
    <x v="2"/>
    <x v="2"/>
    <x v="0"/>
    <x v="2"/>
    <x v="2"/>
    <x v="5"/>
    <x v="1"/>
    <x v="0"/>
    <x v="0"/>
    <x v="0"/>
    <x v="2"/>
    <x v="1"/>
    <x v="0"/>
    <x v="0"/>
    <x v="0"/>
    <x v="0"/>
    <x v="0"/>
    <s v="461050"/>
    <s v="Odense Katedralskole"/>
    <s v="Institution uden enheder"/>
    <x v="0"/>
    <x v="1"/>
    <s v="Odense Kommune"/>
    <s v="Region Syddanmark"/>
    <s v="Lone Bjørndal Thomsen"/>
    <s v="post@odensekatedralskole.dk"/>
    <n v="0"/>
    <x v="0"/>
    <x v="0"/>
    <x v="0"/>
    <x v="0"/>
  </r>
  <r>
    <s v="Ja"/>
    <s v="Ja"/>
    <s v="Vi har ikke revideret vores antimobbestrategi"/>
    <s v="I høj grad"/>
    <s v="I høj grad"/>
    <x v="1"/>
    <x v="0"/>
    <x v="0"/>
    <x v="0"/>
    <x v="1"/>
    <x v="0"/>
    <x v="1"/>
    <x v="1"/>
    <x v="0"/>
    <x v="0"/>
    <x v="0"/>
    <x v="2"/>
    <x v="0"/>
    <x v="1"/>
    <x v="1"/>
    <x v="1"/>
    <x v="1"/>
    <x v="0"/>
    <x v="0"/>
    <x v="0"/>
    <x v="2"/>
    <x v="0"/>
    <x v="2"/>
    <x v="1"/>
    <x v="1"/>
    <x v="1"/>
    <x v="1"/>
    <x v="1"/>
    <x v="0"/>
    <x v="0"/>
    <x v="0"/>
    <x v="0"/>
    <x v="1"/>
    <x v="2"/>
    <x v="0"/>
    <x v="1"/>
    <x v="0"/>
    <x v="1"/>
    <x v="0"/>
    <x v="0"/>
    <x v="0"/>
    <x v="1"/>
    <s v=""/>
    <x v="0"/>
    <x v="1"/>
    <x v="0"/>
    <x v="0"/>
    <x v="1"/>
    <x v="0"/>
    <x v="0"/>
    <x v="1"/>
    <s v=""/>
    <x v="0"/>
    <x v="0"/>
    <x v="1"/>
    <x v="1"/>
    <x v="0"/>
    <x v="0"/>
    <x v="1"/>
    <x v="0"/>
    <x v="0"/>
    <x v="0"/>
    <x v="1"/>
    <x v="1"/>
    <x v="0"/>
    <x v="0"/>
    <x v="0"/>
    <x v="0"/>
    <x v="0"/>
    <x v="0"/>
    <x v="0"/>
    <s v=""/>
    <x v="1"/>
    <x v="0"/>
    <x v="0"/>
    <x v="0"/>
    <x v="0"/>
    <x v="1"/>
    <x v="0"/>
    <x v="1"/>
    <x v="1"/>
    <x v="1"/>
    <x v="0"/>
    <x v="0"/>
    <x v="0"/>
    <x v="0"/>
    <s v=""/>
    <x v="0"/>
    <x v="0"/>
    <x v="0"/>
    <x v="0"/>
    <x v="2"/>
    <x v="3"/>
    <x v="0"/>
    <x v="0"/>
    <x v="1"/>
    <x v="0"/>
    <x v="2"/>
    <x v="1"/>
    <x v="0"/>
    <x v="0"/>
    <x v="0"/>
    <x v="0"/>
    <x v="0"/>
    <s v="791017"/>
    <s v="Viborg Gymnasium"/>
    <s v="Hovedskole (institution med enheder)"/>
    <x v="0"/>
    <x v="1"/>
    <s v="Viborg Kommune"/>
    <s v="Region Midtjylland"/>
    <s v="Lise Nygaard Markussen, konst."/>
    <s v="vghf@vghf.dk"/>
    <n v="0"/>
    <x v="0"/>
    <x v="0"/>
    <x v="0"/>
    <x v="0"/>
  </r>
  <r>
    <s v="Ja"/>
    <s v="Ja"/>
    <s v="For to år siden"/>
    <s v="I nogen grad"/>
    <s v="I høj grad"/>
    <x v="1"/>
    <x v="0"/>
    <x v="0"/>
    <x v="0"/>
    <x v="1"/>
    <x v="0"/>
    <x v="1"/>
    <x v="1"/>
    <x v="0"/>
    <x v="0"/>
    <x v="0"/>
    <x v="0"/>
    <x v="0"/>
    <x v="0"/>
    <x v="1"/>
    <x v="0"/>
    <x v="1"/>
    <x v="0"/>
    <x v="0"/>
    <x v="3"/>
    <x v="1"/>
    <x v="0"/>
    <x v="2"/>
    <x v="1"/>
    <x v="1"/>
    <x v="1"/>
    <x v="1"/>
    <x v="1"/>
    <x v="0"/>
    <x v="0"/>
    <x v="0"/>
    <x v="0"/>
    <x v="1"/>
    <x v="2"/>
    <x v="0"/>
    <x v="1"/>
    <x v="0"/>
    <x v="1"/>
    <x v="0"/>
    <x v="0"/>
    <x v="0"/>
    <x v="1"/>
    <s v=""/>
    <x v="0"/>
    <x v="1"/>
    <x v="0"/>
    <x v="0"/>
    <x v="1"/>
    <x v="0"/>
    <x v="0"/>
    <x v="1"/>
    <s v=""/>
    <x v="0"/>
    <x v="0"/>
    <x v="0"/>
    <x v="0"/>
    <x v="0"/>
    <x v="0"/>
    <x v="1"/>
    <x v="0"/>
    <x v="0"/>
    <x v="0"/>
    <x v="1"/>
    <x v="1"/>
    <x v="1"/>
    <x v="0"/>
    <x v="0"/>
    <x v="0"/>
    <x v="0"/>
    <x v="0"/>
    <x v="0"/>
    <s v=""/>
    <x v="0"/>
    <x v="0"/>
    <x v="0"/>
    <x v="0"/>
    <x v="0"/>
    <x v="0"/>
    <x v="0"/>
    <x v="0"/>
    <x v="1"/>
    <x v="1"/>
    <x v="1"/>
    <x v="1"/>
    <x v="1"/>
    <x v="0"/>
    <s v="Vi gennemfører den obligatoriske undersøgelse"/>
    <x v="0"/>
    <x v="0"/>
    <x v="0"/>
    <x v="0"/>
    <x v="5"/>
    <x v="0"/>
    <x v="0"/>
    <x v="0"/>
    <x v="2"/>
    <x v="0"/>
    <x v="1"/>
    <x v="2"/>
    <x v="2"/>
    <x v="1"/>
    <x v="0"/>
    <x v="1"/>
    <x v="0"/>
    <s v="751071"/>
    <s v="Aarhus Katedralskole"/>
    <s v="Institution uden enheder"/>
    <x v="0"/>
    <x v="1"/>
    <s v="Aarhus Kommune"/>
    <s v="Region Midtjylland"/>
    <s v="Lone Eibye Mikkelsen"/>
    <s v="akat@akat.dk"/>
    <n v="0"/>
    <x v="0"/>
    <x v="0"/>
    <x v="0"/>
    <x v="0"/>
  </r>
  <r>
    <s v="Ja"/>
    <s v="Ja"/>
    <s v="For mere end tre år siden"/>
    <s v="I nogen grad"/>
    <s v="I høj grad"/>
    <x v="1"/>
    <x v="3"/>
    <x v="0"/>
    <x v="0"/>
    <x v="1"/>
    <x v="0"/>
    <x v="1"/>
    <x v="0"/>
    <x v="0"/>
    <x v="0"/>
    <x v="2"/>
    <x v="2"/>
    <x v="0"/>
    <x v="1"/>
    <x v="1"/>
    <x v="1"/>
    <x v="1"/>
    <x v="0"/>
    <x v="0"/>
    <x v="3"/>
    <x v="0"/>
    <x v="0"/>
    <x v="0"/>
    <x v="0"/>
    <x v="0"/>
    <x v="0"/>
    <x v="0"/>
    <x v="0"/>
    <x v="0"/>
    <x v="0"/>
    <x v="0"/>
    <x v="0"/>
    <x v="1"/>
    <x v="0"/>
    <x v="1"/>
    <x v="0"/>
    <x v="1"/>
    <x v="0"/>
    <x v="1"/>
    <x v="0"/>
    <x v="0"/>
    <x v="0"/>
    <s v=""/>
    <x v="1"/>
    <x v="0"/>
    <x v="1"/>
    <x v="1"/>
    <x v="0"/>
    <x v="1"/>
    <x v="0"/>
    <x v="0"/>
    <s v=""/>
    <x v="2"/>
    <x v="0"/>
    <x v="0"/>
    <x v="1"/>
    <x v="0"/>
    <x v="0"/>
    <x v="1"/>
    <x v="1"/>
    <x v="0"/>
    <x v="0"/>
    <x v="1"/>
    <x v="1"/>
    <x v="0"/>
    <x v="1"/>
    <x v="0"/>
    <x v="0"/>
    <x v="0"/>
    <x v="0"/>
    <x v="0"/>
    <s v=""/>
    <x v="0"/>
    <x v="0"/>
    <x v="0"/>
    <x v="0"/>
    <x v="0"/>
    <x v="0"/>
    <x v="0"/>
    <x v="0"/>
    <x v="1"/>
    <x v="1"/>
    <x v="0"/>
    <x v="0"/>
    <x v="0"/>
    <x v="0"/>
    <s v=""/>
    <x v="0"/>
    <x v="0"/>
    <x v="0"/>
    <x v="0"/>
    <x v="2"/>
    <x v="5"/>
    <x v="1"/>
    <x v="0"/>
    <x v="0"/>
    <x v="0"/>
    <x v="1"/>
    <x v="2"/>
    <x v="2"/>
    <x v="1"/>
    <x v="0"/>
    <x v="2"/>
    <x v="0"/>
    <s v="545008"/>
    <s v="Aabenraa Statsskole"/>
    <s v="Institution uden enheder"/>
    <x v="0"/>
    <x v="1"/>
    <s v="Aabenraa Kommune"/>
    <s v="Region Syddanmark"/>
    <s v="Lone Lundorff Mailandt-Poulsen"/>
    <s v="Aabenraa@Statsskole.dk"/>
    <n v="0"/>
    <x v="0"/>
    <x v="0"/>
    <x v="0"/>
    <x v="0"/>
  </r>
  <r>
    <s v="Ja"/>
    <s v="Ja"/>
    <s v="Vi har ikke revideret vores antimobbestrategi"/>
    <s v="Slet ikke"/>
    <s v="I høj grad"/>
    <x v="4"/>
    <x v="2"/>
    <x v="0"/>
    <x v="1"/>
    <x v="1"/>
    <x v="0"/>
    <x v="0"/>
    <x v="0"/>
    <x v="1"/>
    <x v="0"/>
    <x v="0"/>
    <x v="1"/>
    <x v="1"/>
    <x v="0"/>
    <x v="0"/>
    <x v="0"/>
    <x v="0"/>
    <x v="2"/>
    <x v="0"/>
    <x v="0"/>
    <x v="2"/>
    <x v="0"/>
    <x v="2"/>
    <x v="1"/>
    <x v="1"/>
    <x v="1"/>
    <x v="1"/>
    <x v="1"/>
    <x v="0"/>
    <x v="0"/>
    <x v="0"/>
    <x v="0"/>
    <x v="0"/>
    <x v="0"/>
    <x v="0"/>
    <x v="1"/>
    <x v="0"/>
    <x v="0"/>
    <x v="1"/>
    <x v="0"/>
    <x v="0"/>
    <x v="0"/>
    <s v=""/>
    <x v="0"/>
    <x v="1"/>
    <x v="0"/>
    <x v="0"/>
    <x v="0"/>
    <x v="0"/>
    <x v="0"/>
    <x v="0"/>
    <s v=""/>
    <x v="0"/>
    <x v="0"/>
    <x v="0"/>
    <x v="1"/>
    <x v="0"/>
    <x v="2"/>
    <x v="1"/>
    <x v="0"/>
    <x v="0"/>
    <x v="0"/>
    <x v="1"/>
    <x v="1"/>
    <x v="0"/>
    <x v="0"/>
    <x v="0"/>
    <x v="0"/>
    <x v="0"/>
    <x v="0"/>
    <x v="0"/>
    <s v=""/>
    <x v="0"/>
    <x v="0"/>
    <x v="0"/>
    <x v="0"/>
    <x v="0"/>
    <x v="0"/>
    <x v="0"/>
    <x v="0"/>
    <x v="1"/>
    <x v="0"/>
    <x v="0"/>
    <x v="0"/>
    <x v="0"/>
    <x v="0"/>
    <s v=""/>
    <x v="0"/>
    <x v="0"/>
    <x v="0"/>
    <x v="3"/>
    <x v="2"/>
    <x v="0"/>
    <x v="1"/>
    <x v="0"/>
    <x v="0"/>
    <x v="0"/>
    <x v="2"/>
    <x v="1"/>
    <x v="0"/>
    <x v="4"/>
    <x v="3"/>
    <x v="0"/>
    <x v="0"/>
    <s v="205007"/>
    <s v="Birkerød Gymnasium HF IB &amp; Kostskole"/>
    <s v="Institution uden enheder"/>
    <x v="0"/>
    <x v="1"/>
    <s v="Rudersdal Kommune"/>
    <s v="Region Hovedstaden"/>
    <s v="Lone Häckert, konst."/>
    <s v="mail@birke-gym.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333013"/>
    <s v="Slagelse Gymnasium"/>
    <s v="Institution uden enheder"/>
    <x v="0"/>
    <x v="1"/>
    <s v="Slagelse Kommune"/>
    <s v="Region Sjælland"/>
    <s v="Lotte Büchert"/>
    <s v="info@slagelse-gym.dk"/>
    <n v="0"/>
    <x v="1"/>
    <x v="0"/>
    <x v="1"/>
    <x v="0"/>
  </r>
  <r>
    <s v="Ja"/>
    <s v="Ja"/>
    <s v="For tre år siden"/>
    <s v="Slet ikke"/>
    <s v="I høj grad"/>
    <x v="1"/>
    <x v="1"/>
    <x v="0"/>
    <x v="0"/>
    <x v="0"/>
    <x v="0"/>
    <x v="1"/>
    <x v="0"/>
    <x v="0"/>
    <x v="0"/>
    <x v="0"/>
    <x v="0"/>
    <x v="1"/>
    <x v="0"/>
    <x v="0"/>
    <x v="0"/>
    <x v="0"/>
    <x v="2"/>
    <x v="0"/>
    <x v="3"/>
    <x v="1"/>
    <x v="0"/>
    <x v="2"/>
    <x v="1"/>
    <x v="1"/>
    <x v="1"/>
    <x v="1"/>
    <x v="1"/>
    <x v="0"/>
    <x v="0"/>
    <x v="0"/>
    <x v="0"/>
    <x v="1"/>
    <x v="2"/>
    <x v="0"/>
    <x v="1"/>
    <x v="1"/>
    <x v="1"/>
    <x v="0"/>
    <x v="0"/>
    <x v="0"/>
    <x v="0"/>
    <s v=""/>
    <x v="0"/>
    <x v="1"/>
    <x v="1"/>
    <x v="0"/>
    <x v="1"/>
    <x v="0"/>
    <x v="0"/>
    <x v="0"/>
    <s v=""/>
    <x v="0"/>
    <x v="0"/>
    <x v="0"/>
    <x v="1"/>
    <x v="0"/>
    <x v="2"/>
    <x v="1"/>
    <x v="0"/>
    <x v="0"/>
    <x v="0"/>
    <x v="1"/>
    <x v="1"/>
    <x v="0"/>
    <x v="1"/>
    <x v="0"/>
    <x v="0"/>
    <x v="0"/>
    <x v="1"/>
    <x v="0"/>
    <s v="stole og borde"/>
    <x v="0"/>
    <x v="0"/>
    <x v="0"/>
    <x v="0"/>
    <x v="0"/>
    <x v="0"/>
    <x v="0"/>
    <x v="0"/>
    <x v="1"/>
    <x v="0"/>
    <x v="0"/>
    <x v="1"/>
    <x v="0"/>
    <x v="0"/>
    <s v=""/>
    <x v="0"/>
    <x v="0"/>
    <x v="1"/>
    <x v="1"/>
    <x v="2"/>
    <x v="5"/>
    <x v="5"/>
    <x v="0"/>
    <x v="0"/>
    <x v="0"/>
    <x v="1"/>
    <x v="2"/>
    <x v="0"/>
    <x v="4"/>
    <x v="4"/>
    <x v="0"/>
    <x v="0"/>
    <s v="751076"/>
    <s v="Viby Gymnasium"/>
    <s v="Institution uden enheder"/>
    <x v="0"/>
    <x v="1"/>
    <s v="Aarhus Kommune"/>
    <s v="Region Midtjylland"/>
    <s v="Lone Sandholdt Jacobsen"/>
    <s v="mail@vibygym.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101125"/>
    <s v="Niels Steensens Gymnasium"/>
    <s v="Institution uden enheder"/>
    <x v="0"/>
    <x v="0"/>
    <s v="Københavns Kommune"/>
    <s v="Region Hovedstaden"/>
    <s v="Louise Holte, konst."/>
    <s v="nsg@nsg.dk"/>
    <n v="0"/>
    <x v="1"/>
    <x v="0"/>
    <x v="1"/>
    <x v="0"/>
  </r>
  <r>
    <s v="Ja"/>
    <s v="Ja"/>
    <s v="For tre år siden"/>
    <s v="I mindre grad"/>
    <s v="I høj grad"/>
    <x v="1"/>
    <x v="3"/>
    <x v="0"/>
    <x v="0"/>
    <x v="0"/>
    <x v="0"/>
    <x v="1"/>
    <x v="1"/>
    <x v="0"/>
    <x v="0"/>
    <x v="0"/>
    <x v="2"/>
    <x v="0"/>
    <x v="1"/>
    <x v="1"/>
    <x v="1"/>
    <x v="1"/>
    <x v="0"/>
    <x v="0"/>
    <x v="3"/>
    <x v="0"/>
    <x v="0"/>
    <x v="3"/>
    <x v="1"/>
    <x v="1"/>
    <x v="1"/>
    <x v="1"/>
    <x v="1"/>
    <x v="3"/>
    <x v="2"/>
    <x v="3"/>
    <x v="1"/>
    <x v="0"/>
    <x v="0"/>
    <x v="0"/>
    <x v="1"/>
    <x v="1"/>
    <x v="1"/>
    <x v="0"/>
    <x v="0"/>
    <x v="0"/>
    <x v="0"/>
    <s v=""/>
    <x v="0"/>
    <x v="1"/>
    <x v="1"/>
    <x v="0"/>
    <x v="1"/>
    <x v="0"/>
    <x v="0"/>
    <x v="0"/>
    <s v=""/>
    <x v="0"/>
    <x v="0"/>
    <x v="0"/>
    <x v="2"/>
    <x v="0"/>
    <x v="0"/>
    <x v="1"/>
    <x v="0"/>
    <x v="0"/>
    <x v="0"/>
    <x v="1"/>
    <x v="1"/>
    <x v="1"/>
    <x v="1"/>
    <x v="1"/>
    <x v="1"/>
    <x v="0"/>
    <x v="1"/>
    <x v="0"/>
    <s v="faglokaler, laboratorier og værksteder"/>
    <x v="1"/>
    <x v="1"/>
    <x v="0"/>
    <x v="0"/>
    <x v="0"/>
    <x v="0"/>
    <x v="0"/>
    <x v="0"/>
    <x v="1"/>
    <x v="0"/>
    <x v="0"/>
    <x v="0"/>
    <x v="1"/>
    <x v="0"/>
    <s v="motivation, medbestemmelse, krænkelser indgår i ETU"/>
    <x v="0"/>
    <x v="3"/>
    <x v="1"/>
    <x v="1"/>
    <x v="4"/>
    <x v="1"/>
    <x v="5"/>
    <x v="0"/>
    <x v="0"/>
    <x v="4"/>
    <x v="1"/>
    <x v="0"/>
    <x v="0"/>
    <x v="0"/>
    <x v="0"/>
    <x v="0"/>
    <x v="0"/>
    <s v="545406"/>
    <s v="Social- og Sundhedsskolen Syd"/>
    <s v="Hovedskole (institution med enheder)"/>
    <x v="1"/>
    <x v="1"/>
    <s v="Aabenraa Kommune"/>
    <s v="Region Syddanmark"/>
    <s v="Lotte Dalegaard Pedersen"/>
    <s v="sosu@sosu-syd.dk"/>
    <n v="0"/>
    <x v="0"/>
    <x v="0"/>
    <x v="0"/>
    <x v="0"/>
  </r>
  <r>
    <s v="Ja"/>
    <s v="Nej"/>
    <s v="Under et år siden"/>
    <s v="Slet ikke"/>
    <s v="I høj grad"/>
    <x v="1"/>
    <x v="3"/>
    <x v="0"/>
    <x v="2"/>
    <x v="2"/>
    <x v="2"/>
    <x v="2"/>
    <x v="2"/>
    <x v="2"/>
    <x v="2"/>
    <x v="1"/>
    <x v="3"/>
    <x v="2"/>
    <x v="2"/>
    <x v="2"/>
    <x v="2"/>
    <x v="2"/>
    <x v="1"/>
    <x v="0"/>
    <x v="5"/>
    <x v="4"/>
    <x v="0"/>
    <x v="4"/>
    <x v="1"/>
    <x v="1"/>
    <x v="1"/>
    <x v="1"/>
    <x v="1"/>
    <x v="0"/>
    <x v="0"/>
    <x v="0"/>
    <x v="0"/>
    <x v="3"/>
    <x v="3"/>
    <x v="2"/>
    <x v="2"/>
    <x v="2"/>
    <x v="2"/>
    <x v="2"/>
    <x v="2"/>
    <x v="2"/>
    <x v="2"/>
    <m/>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219406"/>
    <s v="Pharmakon"/>
    <s v="Institution uden enheder"/>
    <x v="1"/>
    <x v="0"/>
    <s v="Hillerød Kommune"/>
    <s v="Region Hovedstaden"/>
    <s v="Lotte Fonnesbæk"/>
    <s v="info@pharmakon.dk"/>
    <n v="0"/>
    <x v="0"/>
    <x v="1"/>
    <x v="1"/>
    <x v="0"/>
  </r>
  <r>
    <s v="Ja"/>
    <s v="Ja"/>
    <s v="Under et år siden"/>
    <s v="I mindre grad"/>
    <s v="I høj grad"/>
    <x v="0"/>
    <x v="2"/>
    <x v="0"/>
    <x v="0"/>
    <x v="1"/>
    <x v="0"/>
    <x v="1"/>
    <x v="1"/>
    <x v="0"/>
    <x v="0"/>
    <x v="0"/>
    <x v="0"/>
    <x v="0"/>
    <x v="1"/>
    <x v="1"/>
    <x v="1"/>
    <x v="1"/>
    <x v="0"/>
    <x v="0"/>
    <x v="2"/>
    <x v="1"/>
    <x v="0"/>
    <x v="0"/>
    <x v="0"/>
    <x v="0"/>
    <x v="0"/>
    <x v="0"/>
    <x v="0"/>
    <x v="0"/>
    <x v="0"/>
    <x v="0"/>
    <x v="0"/>
    <x v="1"/>
    <x v="2"/>
    <x v="0"/>
    <x v="1"/>
    <x v="0"/>
    <x v="1"/>
    <x v="1"/>
    <x v="0"/>
    <x v="0"/>
    <x v="0"/>
    <s v=""/>
    <x v="0"/>
    <x v="1"/>
    <x v="0"/>
    <x v="0"/>
    <x v="0"/>
    <x v="0"/>
    <x v="0"/>
    <x v="0"/>
    <s v=""/>
    <x v="0"/>
    <x v="0"/>
    <x v="0"/>
    <x v="1"/>
    <x v="0"/>
    <x v="0"/>
    <x v="1"/>
    <x v="0"/>
    <x v="0"/>
    <x v="0"/>
    <x v="1"/>
    <x v="1"/>
    <x v="1"/>
    <x v="1"/>
    <x v="0"/>
    <x v="1"/>
    <x v="0"/>
    <x v="0"/>
    <x v="0"/>
    <s v=""/>
    <x v="1"/>
    <x v="1"/>
    <x v="2"/>
    <x v="1"/>
    <x v="1"/>
    <x v="1"/>
    <x v="1"/>
    <x v="1"/>
    <x v="0"/>
    <x v="0"/>
    <x v="0"/>
    <x v="0"/>
    <x v="1"/>
    <x v="0"/>
    <s v="Vi afdækker det psykiske undervisningsmiljø på de nævnte parametre via den nationale årlige trivselsundersøgelse"/>
    <x v="0"/>
    <x v="0"/>
    <x v="0"/>
    <x v="0"/>
    <x v="4"/>
    <x v="3"/>
    <x v="1"/>
    <x v="0"/>
    <x v="1"/>
    <x v="0"/>
    <x v="2"/>
    <x v="1"/>
    <x v="0"/>
    <x v="4"/>
    <x v="5"/>
    <x v="0"/>
    <x v="0"/>
    <s v="671014"/>
    <s v="Struer Statsgymnasium"/>
    <s v="Hovedskole (institution med enheder)"/>
    <x v="0"/>
    <x v="1"/>
    <s v="Struer Kommune"/>
    <s v="Region Midtjylland"/>
    <s v="Mads Brinkmann Pedersen"/>
    <s v="struer-statsgym@stgym.dk"/>
    <n v="0"/>
    <x v="0"/>
    <x v="0"/>
    <x v="0"/>
    <x v="0"/>
  </r>
  <r>
    <s v="Ja"/>
    <s v="Ja"/>
    <s v="Under et år siden"/>
    <s v="Ved ikke"/>
    <s v="I høj grad"/>
    <x v="1"/>
    <x v="4"/>
    <x v="1"/>
    <x v="1"/>
    <x v="0"/>
    <x v="0"/>
    <x v="0"/>
    <x v="0"/>
    <x v="1"/>
    <x v="0"/>
    <x v="0"/>
    <x v="2"/>
    <x v="1"/>
    <x v="0"/>
    <x v="0"/>
    <x v="0"/>
    <x v="0"/>
    <x v="2"/>
    <x v="0"/>
    <x v="0"/>
    <x v="2"/>
    <x v="0"/>
    <x v="0"/>
    <x v="0"/>
    <x v="2"/>
    <x v="2"/>
    <x v="2"/>
    <x v="0"/>
    <x v="0"/>
    <x v="0"/>
    <x v="0"/>
    <x v="0"/>
    <x v="0"/>
    <x v="0"/>
    <x v="0"/>
    <x v="0"/>
    <x v="0"/>
    <x v="1"/>
    <x v="0"/>
    <x v="0"/>
    <x v="0"/>
    <x v="0"/>
    <s v=""/>
    <x v="0"/>
    <x v="0"/>
    <x v="0"/>
    <x v="0"/>
    <x v="1"/>
    <x v="0"/>
    <x v="0"/>
    <x v="0"/>
    <s v=""/>
    <x v="0"/>
    <x v="0"/>
    <x v="0"/>
    <x v="0"/>
    <x v="0"/>
    <x v="0"/>
    <x v="1"/>
    <x v="0"/>
    <x v="0"/>
    <x v="0"/>
    <x v="1"/>
    <x v="1"/>
    <x v="1"/>
    <x v="0"/>
    <x v="0"/>
    <x v="0"/>
    <x v="0"/>
    <x v="0"/>
    <x v="0"/>
    <s v=""/>
    <x v="1"/>
    <x v="1"/>
    <x v="2"/>
    <x v="1"/>
    <x v="1"/>
    <x v="0"/>
    <x v="0"/>
    <x v="1"/>
    <x v="1"/>
    <x v="0"/>
    <x v="0"/>
    <x v="0"/>
    <x v="0"/>
    <x v="0"/>
    <s v=""/>
    <x v="0"/>
    <x v="0"/>
    <x v="1"/>
    <x v="1"/>
    <x v="4"/>
    <x v="1"/>
    <x v="0"/>
    <x v="0"/>
    <x v="1"/>
    <x v="0"/>
    <x v="2"/>
    <x v="1"/>
    <x v="0"/>
    <x v="0"/>
    <x v="0"/>
    <x v="0"/>
    <x v="0"/>
    <s v="147415"/>
    <s v="Diakonissestiftelsen"/>
    <s v="Institution uden enheder"/>
    <x v="1"/>
    <x v="0"/>
    <s v="Frederiksberg Kommune"/>
    <s v="Region Hovedstaden"/>
    <s v="Louise Kristine Elmgaard Thiem"/>
    <s v="sosu@diakonissen.dk"/>
    <n v="0"/>
    <x v="0"/>
    <x v="0"/>
    <x v="0"/>
    <x v="0"/>
  </r>
  <r>
    <s v="Ja"/>
    <s v="Ja"/>
    <s v="Under et år siden"/>
    <s v="I nogen grad"/>
    <s v="I høj grad"/>
    <x v="4"/>
    <x v="0"/>
    <x v="0"/>
    <x v="0"/>
    <x v="1"/>
    <x v="0"/>
    <x v="1"/>
    <x v="0"/>
    <x v="0"/>
    <x v="0"/>
    <x v="0"/>
    <x v="2"/>
    <x v="1"/>
    <x v="0"/>
    <x v="1"/>
    <x v="0"/>
    <x v="0"/>
    <x v="0"/>
    <x v="0"/>
    <x v="1"/>
    <x v="2"/>
    <x v="0"/>
    <x v="3"/>
    <x v="1"/>
    <x v="1"/>
    <x v="1"/>
    <x v="1"/>
    <x v="1"/>
    <x v="3"/>
    <x v="2"/>
    <x v="2"/>
    <x v="1"/>
    <x v="0"/>
    <x v="0"/>
    <x v="0"/>
    <x v="0"/>
    <x v="1"/>
    <x v="0"/>
    <x v="1"/>
    <x v="0"/>
    <x v="0"/>
    <x v="0"/>
    <s v=""/>
    <x v="0"/>
    <x v="1"/>
    <x v="1"/>
    <x v="1"/>
    <x v="0"/>
    <x v="0"/>
    <x v="0"/>
    <x v="0"/>
    <s v=""/>
    <x v="0"/>
    <x v="0"/>
    <x v="3"/>
    <x v="0"/>
    <x v="3"/>
    <x v="0"/>
    <x v="1"/>
    <x v="0"/>
    <x v="0"/>
    <x v="0"/>
    <x v="1"/>
    <x v="1"/>
    <x v="0"/>
    <x v="1"/>
    <x v="1"/>
    <x v="1"/>
    <x v="1"/>
    <x v="0"/>
    <x v="0"/>
    <s v=""/>
    <x v="0"/>
    <x v="0"/>
    <x v="2"/>
    <x v="0"/>
    <x v="1"/>
    <x v="0"/>
    <x v="1"/>
    <x v="0"/>
    <x v="0"/>
    <x v="1"/>
    <x v="1"/>
    <x v="1"/>
    <x v="0"/>
    <x v="0"/>
    <s v=""/>
    <x v="0"/>
    <x v="0"/>
    <x v="0"/>
    <x v="0"/>
    <x v="0"/>
    <x v="0"/>
    <x v="1"/>
    <x v="0"/>
    <x v="0"/>
    <x v="0"/>
    <x v="2"/>
    <x v="1"/>
    <x v="0"/>
    <x v="4"/>
    <x v="6"/>
    <x v="0"/>
    <x v="0"/>
    <s v="101577"/>
    <s v="Ørestad Gymnasium"/>
    <s v="Institution uden enheder"/>
    <x v="0"/>
    <x v="1"/>
    <s v="Københavns Kommune"/>
    <s v="Region Hovedstaden"/>
    <s v="Mads Lyngby Skrubbetrang"/>
    <s v="mail@adm.oegnet.dk"/>
    <n v="0"/>
    <x v="0"/>
    <x v="0"/>
    <x v="0"/>
    <x v="0"/>
  </r>
  <r>
    <s v="Ja"/>
    <s v="Ja"/>
    <s v="Ved ikke"/>
    <s v="I nogen grad"/>
    <s v="I høj grad"/>
    <x v="1"/>
    <x v="0"/>
    <x v="0"/>
    <x v="0"/>
    <x v="1"/>
    <x v="1"/>
    <x v="1"/>
    <x v="1"/>
    <x v="0"/>
    <x v="0"/>
    <x v="0"/>
    <x v="0"/>
    <x v="0"/>
    <x v="1"/>
    <x v="1"/>
    <x v="1"/>
    <x v="1"/>
    <x v="0"/>
    <x v="0"/>
    <x v="0"/>
    <x v="0"/>
    <x v="0"/>
    <x v="0"/>
    <x v="0"/>
    <x v="2"/>
    <x v="2"/>
    <x v="2"/>
    <x v="0"/>
    <x v="0"/>
    <x v="0"/>
    <x v="0"/>
    <x v="0"/>
    <x v="0"/>
    <x v="0"/>
    <x v="0"/>
    <x v="1"/>
    <x v="1"/>
    <x v="1"/>
    <x v="0"/>
    <x v="0"/>
    <x v="0"/>
    <x v="0"/>
    <s v=""/>
    <x v="0"/>
    <x v="1"/>
    <x v="1"/>
    <x v="0"/>
    <x v="1"/>
    <x v="0"/>
    <x v="0"/>
    <x v="0"/>
    <s v=""/>
    <x v="0"/>
    <x v="0"/>
    <x v="0"/>
    <x v="1"/>
    <x v="0"/>
    <x v="0"/>
    <x v="1"/>
    <x v="0"/>
    <x v="0"/>
    <x v="0"/>
    <x v="1"/>
    <x v="1"/>
    <x v="1"/>
    <x v="0"/>
    <x v="0"/>
    <x v="1"/>
    <x v="0"/>
    <x v="0"/>
    <x v="0"/>
    <s v=""/>
    <x v="0"/>
    <x v="0"/>
    <x v="0"/>
    <x v="0"/>
    <x v="0"/>
    <x v="0"/>
    <x v="0"/>
    <x v="0"/>
    <x v="1"/>
    <x v="0"/>
    <x v="0"/>
    <x v="0"/>
    <x v="0"/>
    <x v="0"/>
    <s v=""/>
    <x v="0"/>
    <x v="0"/>
    <x v="0"/>
    <x v="2"/>
    <x v="4"/>
    <x v="1"/>
    <x v="4"/>
    <x v="0"/>
    <x v="0"/>
    <x v="0"/>
    <x v="1"/>
    <x v="2"/>
    <x v="2"/>
    <x v="1"/>
    <x v="0"/>
    <x v="4"/>
    <x v="7"/>
    <s v="731409"/>
    <s v="Randers Social- og Sundhedsskole"/>
    <s v="Hovedskole (institution med enheder)"/>
    <x v="1"/>
    <x v="1"/>
    <s v="Randers Kommune"/>
    <s v="Region Midtjylland"/>
    <s v="Maria Dyhrberg Rasmussen"/>
    <s v="info@sosuranders.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663007"/>
    <s v="Ikast-Brande Gymnasium"/>
    <s v="Institution uden enheder"/>
    <x v="0"/>
    <x v="1"/>
    <s v="Ikast-Brande Kommune"/>
    <s v="Region Midtjylland"/>
    <s v="Marianne Dose Hvid"/>
    <s v="ig@ikast-gym.dk"/>
    <n v="0"/>
    <x v="1"/>
    <x v="0"/>
    <x v="1"/>
    <x v="0"/>
  </r>
  <r>
    <s v="Nej"/>
    <s v=""/>
    <s v=""/>
    <s v=""/>
    <s v=""/>
    <x v="5"/>
    <x v="5"/>
    <x v="2"/>
    <x v="2"/>
    <x v="2"/>
    <x v="2"/>
    <x v="2"/>
    <x v="2"/>
    <x v="2"/>
    <x v="2"/>
    <x v="1"/>
    <x v="3"/>
    <x v="2"/>
    <x v="2"/>
    <x v="2"/>
    <x v="2"/>
    <x v="2"/>
    <x v="1"/>
    <x v="2"/>
    <x v="1"/>
    <x v="2"/>
    <x v="0"/>
    <x v="2"/>
    <x v="1"/>
    <x v="1"/>
    <x v="1"/>
    <x v="1"/>
    <x v="1"/>
    <x v="0"/>
    <x v="0"/>
    <x v="0"/>
    <x v="0"/>
    <x v="1"/>
    <x v="2"/>
    <x v="0"/>
    <x v="1"/>
    <x v="0"/>
    <x v="1"/>
    <x v="0"/>
    <x v="0"/>
    <x v="0"/>
    <x v="1"/>
    <s v=""/>
    <x v="0"/>
    <x v="1"/>
    <x v="0"/>
    <x v="0"/>
    <x v="1"/>
    <x v="0"/>
    <x v="0"/>
    <x v="1"/>
    <s v=""/>
    <x v="0"/>
    <x v="0"/>
    <x v="3"/>
    <x v="1"/>
    <x v="0"/>
    <x v="2"/>
    <x v="0"/>
    <x v="1"/>
    <x v="1"/>
    <x v="1"/>
    <x v="0"/>
    <x v="0"/>
    <x v="0"/>
    <x v="0"/>
    <x v="0"/>
    <x v="0"/>
    <x v="1"/>
    <x v="0"/>
    <x v="2"/>
    <s v=""/>
    <x v="1"/>
    <x v="1"/>
    <x v="2"/>
    <x v="1"/>
    <x v="1"/>
    <x v="1"/>
    <x v="1"/>
    <x v="1"/>
    <x v="0"/>
    <x v="0"/>
    <x v="0"/>
    <x v="0"/>
    <x v="1"/>
    <x v="0"/>
    <s v="Ved ikke"/>
    <x v="1"/>
    <x v="1"/>
    <x v="2"/>
    <x v="1"/>
    <x v="1"/>
    <x v="2"/>
    <x v="2"/>
    <x v="0"/>
    <x v="3"/>
    <x v="0"/>
    <x v="1"/>
    <x v="3"/>
    <x v="0"/>
    <x v="2"/>
    <x v="0"/>
    <x v="0"/>
    <x v="0"/>
    <s v="791411"/>
    <s v="Medieskolerne, Viborg Mediecenter"/>
    <s v="Institution uden enheder"/>
    <x v="1"/>
    <x v="0"/>
    <s v="Viborg Kommune"/>
    <s v="Region Midtjylland"/>
    <s v="Mads Schmidt Haagensen"/>
    <s v="mail@medieskolerne.dk"/>
    <n v="0"/>
    <x v="0"/>
    <x v="0"/>
    <x v="0"/>
    <x v="0"/>
  </r>
  <r>
    <s v="Ja"/>
    <s v="Ja"/>
    <s v="For mere end tre år siden"/>
    <s v="I nogen grad"/>
    <s v="I høj grad"/>
    <x v="1"/>
    <x v="0"/>
    <x v="0"/>
    <x v="0"/>
    <x v="1"/>
    <x v="0"/>
    <x v="0"/>
    <x v="0"/>
    <x v="0"/>
    <x v="0"/>
    <x v="0"/>
    <x v="3"/>
    <x v="2"/>
    <x v="2"/>
    <x v="2"/>
    <x v="2"/>
    <x v="2"/>
    <x v="1"/>
    <x v="0"/>
    <x v="5"/>
    <x v="4"/>
    <x v="0"/>
    <x v="4"/>
    <x v="1"/>
    <x v="1"/>
    <x v="1"/>
    <x v="1"/>
    <x v="1"/>
    <x v="0"/>
    <x v="0"/>
    <x v="0"/>
    <x v="0"/>
    <x v="3"/>
    <x v="3"/>
    <x v="2"/>
    <x v="2"/>
    <x v="2"/>
    <x v="2"/>
    <x v="2"/>
    <x v="2"/>
    <x v="2"/>
    <x v="2"/>
    <m/>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147025"/>
    <s v="Frederiksberg Gymnasium"/>
    <s v="Institution uden enheder"/>
    <x v="0"/>
    <x v="1"/>
    <s v="Frederiksberg Kommune"/>
    <s v="Region Hovedstaden"/>
    <s v="Maja Bødtcher-Hansen"/>
    <s v="mail@frederiksberggymnasium.dk"/>
    <n v="0"/>
    <x v="0"/>
    <x v="1"/>
    <x v="1"/>
    <x v="0"/>
  </r>
  <r>
    <s v="Ja"/>
    <s v="Ja"/>
    <s v="For et år siden"/>
    <s v="I høj grad"/>
    <s v="I høj grad"/>
    <x v="0"/>
    <x v="3"/>
    <x v="0"/>
    <x v="0"/>
    <x v="1"/>
    <x v="1"/>
    <x v="1"/>
    <x v="1"/>
    <x v="0"/>
    <x v="0"/>
    <x v="0"/>
    <x v="0"/>
    <x v="0"/>
    <x v="0"/>
    <x v="1"/>
    <x v="1"/>
    <x v="1"/>
    <x v="0"/>
    <x v="0"/>
    <x v="2"/>
    <x v="1"/>
    <x v="8"/>
    <x v="1"/>
    <x v="1"/>
    <x v="1"/>
    <x v="1"/>
    <x v="1"/>
    <x v="1"/>
    <x v="0"/>
    <x v="0"/>
    <x v="0"/>
    <x v="0"/>
    <x v="1"/>
    <x v="2"/>
    <x v="0"/>
    <x v="1"/>
    <x v="1"/>
    <x v="1"/>
    <x v="0"/>
    <x v="0"/>
    <x v="1"/>
    <x v="0"/>
    <s v="hvordan man håndterer ekskluderende adfærd, der ligger på grænsen til mobning"/>
    <x v="0"/>
    <x v="1"/>
    <x v="1"/>
    <x v="0"/>
    <x v="1"/>
    <x v="0"/>
    <x v="1"/>
    <x v="0"/>
    <s v="viden om ekskluderende adfærd blandt unge (som forrige)"/>
    <x v="0"/>
    <x v="0"/>
    <x v="0"/>
    <x v="2"/>
    <x v="0"/>
    <x v="2"/>
    <x v="1"/>
    <x v="1"/>
    <x v="1"/>
    <x v="1"/>
    <x v="0"/>
    <x v="1"/>
    <x v="0"/>
    <x v="0"/>
    <x v="0"/>
    <x v="0"/>
    <x v="0"/>
    <x v="0"/>
    <x v="0"/>
    <s v=""/>
    <x v="1"/>
    <x v="1"/>
    <x v="2"/>
    <x v="1"/>
    <x v="0"/>
    <x v="0"/>
    <x v="1"/>
    <x v="1"/>
    <x v="0"/>
    <x v="0"/>
    <x v="0"/>
    <x v="0"/>
    <x v="0"/>
    <x v="0"/>
    <s v=""/>
    <x v="0"/>
    <x v="0"/>
    <x v="0"/>
    <x v="0"/>
    <x v="4"/>
    <x v="1"/>
    <x v="1"/>
    <x v="0"/>
    <x v="2"/>
    <x v="5"/>
    <x v="2"/>
    <x v="1"/>
    <x v="0"/>
    <x v="0"/>
    <x v="0"/>
    <x v="0"/>
    <x v="0"/>
    <s v="760401"/>
    <s v="UCRS"/>
    <s v="Hovedskole (institution med enheder)"/>
    <x v="1"/>
    <x v="1"/>
    <s v="Ringkøbing-Skjern Kommune"/>
    <s v="Region Midtjylland"/>
    <s v="Marianne Oksbjerre"/>
    <s v="uc@ucrs.dk"/>
    <n v="0"/>
    <x v="0"/>
    <x v="0"/>
    <x v="0"/>
    <x v="0"/>
  </r>
  <r>
    <s v="Ja"/>
    <s v="Ja"/>
    <s v="For et år siden"/>
    <s v="Slet ikke"/>
    <s v="I høj grad"/>
    <x v="1"/>
    <x v="2"/>
    <x v="0"/>
    <x v="0"/>
    <x v="1"/>
    <x v="1"/>
    <x v="0"/>
    <x v="0"/>
    <x v="1"/>
    <x v="0"/>
    <x v="0"/>
    <x v="0"/>
    <x v="1"/>
    <x v="0"/>
    <x v="0"/>
    <x v="1"/>
    <x v="0"/>
    <x v="0"/>
    <x v="0"/>
    <x v="0"/>
    <x v="0"/>
    <x v="0"/>
    <x v="2"/>
    <x v="1"/>
    <x v="1"/>
    <x v="1"/>
    <x v="1"/>
    <x v="1"/>
    <x v="0"/>
    <x v="0"/>
    <x v="0"/>
    <x v="0"/>
    <x v="1"/>
    <x v="0"/>
    <x v="0"/>
    <x v="0"/>
    <x v="0"/>
    <x v="1"/>
    <x v="0"/>
    <x v="0"/>
    <x v="0"/>
    <x v="0"/>
    <s v=""/>
    <x v="0"/>
    <x v="0"/>
    <x v="1"/>
    <x v="0"/>
    <x v="1"/>
    <x v="0"/>
    <x v="0"/>
    <x v="0"/>
    <s v=""/>
    <x v="0"/>
    <x v="0"/>
    <x v="0"/>
    <x v="1"/>
    <x v="0"/>
    <x v="0"/>
    <x v="1"/>
    <x v="0"/>
    <x v="0"/>
    <x v="0"/>
    <x v="1"/>
    <x v="1"/>
    <x v="0"/>
    <x v="0"/>
    <x v="0"/>
    <x v="0"/>
    <x v="1"/>
    <x v="0"/>
    <x v="0"/>
    <s v=""/>
    <x v="1"/>
    <x v="1"/>
    <x v="0"/>
    <x v="1"/>
    <x v="1"/>
    <x v="0"/>
    <x v="0"/>
    <x v="1"/>
    <x v="0"/>
    <x v="0"/>
    <x v="0"/>
    <x v="0"/>
    <x v="0"/>
    <x v="0"/>
    <s v=""/>
    <x v="0"/>
    <x v="0"/>
    <x v="1"/>
    <x v="1"/>
    <x v="4"/>
    <x v="0"/>
    <x v="1"/>
    <x v="0"/>
    <x v="0"/>
    <x v="0"/>
    <x v="2"/>
    <x v="1"/>
    <x v="0"/>
    <x v="0"/>
    <x v="0"/>
    <x v="0"/>
    <x v="0"/>
    <s v="851057"/>
    <s v="Aalborg City Gymnasium"/>
    <s v="Institution uden enheder"/>
    <x v="0"/>
    <x v="0"/>
    <s v="Aalborg Kommune"/>
    <s v="Region Nordjylland"/>
    <s v="Mette Bilstrup"/>
    <s v="adm@aacg.dk"/>
    <n v="0"/>
    <x v="0"/>
    <x v="0"/>
    <x v="0"/>
    <x v="0"/>
  </r>
  <r>
    <s v="Nej"/>
    <s v=""/>
    <s v=""/>
    <s v=""/>
    <s v=""/>
    <x v="5"/>
    <x v="5"/>
    <x v="2"/>
    <x v="2"/>
    <x v="2"/>
    <x v="2"/>
    <x v="2"/>
    <x v="2"/>
    <x v="2"/>
    <x v="2"/>
    <x v="1"/>
    <x v="3"/>
    <x v="2"/>
    <x v="2"/>
    <x v="2"/>
    <x v="2"/>
    <x v="2"/>
    <x v="1"/>
    <x v="3"/>
    <x v="1"/>
    <x v="0"/>
    <x v="0"/>
    <x v="3"/>
    <x v="1"/>
    <x v="1"/>
    <x v="1"/>
    <x v="1"/>
    <x v="1"/>
    <x v="1"/>
    <x v="2"/>
    <x v="3"/>
    <x v="1"/>
    <x v="0"/>
    <x v="0"/>
    <x v="0"/>
    <x v="1"/>
    <x v="1"/>
    <x v="0"/>
    <x v="1"/>
    <x v="0"/>
    <x v="0"/>
    <x v="0"/>
    <s v=""/>
    <x v="0"/>
    <x v="1"/>
    <x v="1"/>
    <x v="1"/>
    <x v="0"/>
    <x v="0"/>
    <x v="0"/>
    <x v="0"/>
    <s v=""/>
    <x v="0"/>
    <x v="0"/>
    <x v="1"/>
    <x v="1"/>
    <x v="3"/>
    <x v="0"/>
    <x v="1"/>
    <x v="0"/>
    <x v="0"/>
    <x v="0"/>
    <x v="1"/>
    <x v="1"/>
    <x v="1"/>
    <x v="1"/>
    <x v="1"/>
    <x v="1"/>
    <x v="1"/>
    <x v="0"/>
    <x v="0"/>
    <s v=""/>
    <x v="0"/>
    <x v="0"/>
    <x v="0"/>
    <x v="0"/>
    <x v="0"/>
    <x v="0"/>
    <x v="0"/>
    <x v="0"/>
    <x v="1"/>
    <x v="1"/>
    <x v="0"/>
    <x v="0"/>
    <x v="0"/>
    <x v="0"/>
    <s v=""/>
    <x v="0"/>
    <x v="0"/>
    <x v="0"/>
    <x v="2"/>
    <x v="2"/>
    <x v="5"/>
    <x v="1"/>
    <x v="0"/>
    <x v="1"/>
    <x v="0"/>
    <x v="2"/>
    <x v="1"/>
    <x v="0"/>
    <x v="0"/>
    <x v="0"/>
    <x v="0"/>
    <x v="0"/>
    <s v="147037"/>
    <s v="Frederiksberg HF-Kursus"/>
    <s v="Institution uden enheder"/>
    <x v="0"/>
    <x v="1"/>
    <s v="Frederiksberg Kommune"/>
    <s v="Region Hovedstaden"/>
    <s v="Marianne Leth Weile"/>
    <s v="ma@frberg-hf.dk"/>
    <n v="0"/>
    <x v="0"/>
    <x v="0"/>
    <x v="0"/>
    <x v="0"/>
  </r>
  <r>
    <s v="Ja"/>
    <s v="Ja"/>
    <s v="For mere end tre år siden"/>
    <s v="I høj grad"/>
    <s v="I høj grad"/>
    <x v="0"/>
    <x v="3"/>
    <x v="0"/>
    <x v="0"/>
    <x v="1"/>
    <x v="0"/>
    <x v="1"/>
    <x v="1"/>
    <x v="0"/>
    <x v="0"/>
    <x v="0"/>
    <x v="2"/>
    <x v="0"/>
    <x v="1"/>
    <x v="0"/>
    <x v="1"/>
    <x v="1"/>
    <x v="0"/>
    <x v="0"/>
    <x v="0"/>
    <x v="2"/>
    <x v="9"/>
    <x v="3"/>
    <x v="1"/>
    <x v="1"/>
    <x v="1"/>
    <x v="1"/>
    <x v="1"/>
    <x v="1"/>
    <x v="1"/>
    <x v="2"/>
    <x v="2"/>
    <x v="0"/>
    <x v="0"/>
    <x v="0"/>
    <x v="1"/>
    <x v="0"/>
    <x v="1"/>
    <x v="1"/>
    <x v="0"/>
    <x v="1"/>
    <x v="0"/>
    <s v="gode redskaber til at ændre gruppeadfærd i klasser med elever som allerede kender hinanden for godt i forvejen og derfor tager disse &quot;eksisterende&quot; roller/konflikter med ind i de nye klasser. Det er ikke muligt at fordele eleverne på forskellige klasser, da de ønsker givne studieretninger og derfor ender de i samme klasse (igen)"/>
    <x v="0"/>
    <x v="1"/>
    <x v="0"/>
    <x v="0"/>
    <x v="1"/>
    <x v="0"/>
    <x v="1"/>
    <x v="0"/>
    <s v="Som før - gode redskaber til at ændre gruppeadfærd i klasser med elever som allerede kender hinanden for godt i forvejen og derfor tager disse &quot;eksisterende&quot; roller med ind i de nye klasser."/>
    <x v="0"/>
    <x v="0"/>
    <x v="0"/>
    <x v="1"/>
    <x v="0"/>
    <x v="0"/>
    <x v="1"/>
    <x v="0"/>
    <x v="0"/>
    <x v="1"/>
    <x v="1"/>
    <x v="1"/>
    <x v="1"/>
    <x v="0"/>
    <x v="0"/>
    <x v="0"/>
    <x v="0"/>
    <x v="1"/>
    <x v="0"/>
    <s v="omklædningsforhold, wifi dækning, digitale tavlers funktion, service hos TAP/IT-gruppen, kantinen"/>
    <x v="1"/>
    <x v="1"/>
    <x v="2"/>
    <x v="1"/>
    <x v="1"/>
    <x v="1"/>
    <x v="1"/>
    <x v="1"/>
    <x v="0"/>
    <x v="0"/>
    <x v="0"/>
    <x v="0"/>
    <x v="1"/>
    <x v="0"/>
    <s v="Eleverne udfylder ETU undersøgelsen hvert år, hvor alle disse emner/ting indgår akkurat som eleverne også min. en gang årligt evaluerer deres læreres undervisning skriftligt og anonymt, men det indgår ikke i undervisningsmiljøvurderingen"/>
    <x v="0"/>
    <x v="0"/>
    <x v="1"/>
    <x v="1"/>
    <x v="0"/>
    <x v="3"/>
    <x v="0"/>
    <x v="0"/>
    <x v="0"/>
    <x v="6"/>
    <x v="1"/>
    <x v="2"/>
    <x v="2"/>
    <x v="1"/>
    <x v="0"/>
    <x v="3"/>
    <x v="8"/>
    <s v="147024"/>
    <s v="Falkonergårdens Gymnasium og HF-Kursus"/>
    <s v="Institution uden enheder"/>
    <x v="0"/>
    <x v="1"/>
    <s v="Frederiksberg Kommune"/>
    <s v="Region Hovedstaden"/>
    <s v="Marianne Munch Svendsen"/>
    <s v="falko@falko.dk"/>
    <n v="0"/>
    <x v="0"/>
    <x v="0"/>
    <x v="0"/>
    <x v="0"/>
  </r>
  <r>
    <s v="Ja"/>
    <s v="Ja"/>
    <s v="For mere end tre år siden"/>
    <s v="I nogen grad"/>
    <s v="I høj grad"/>
    <x v="1"/>
    <x v="2"/>
    <x v="0"/>
    <x v="0"/>
    <x v="0"/>
    <x v="0"/>
    <x v="1"/>
    <x v="1"/>
    <x v="0"/>
    <x v="0"/>
    <x v="0"/>
    <x v="0"/>
    <x v="0"/>
    <x v="1"/>
    <x v="0"/>
    <x v="0"/>
    <x v="0"/>
    <x v="0"/>
    <x v="0"/>
    <x v="0"/>
    <x v="0"/>
    <x v="0"/>
    <x v="0"/>
    <x v="0"/>
    <x v="0"/>
    <x v="0"/>
    <x v="0"/>
    <x v="0"/>
    <x v="0"/>
    <x v="0"/>
    <x v="0"/>
    <x v="0"/>
    <x v="0"/>
    <x v="0"/>
    <x v="0"/>
    <x v="1"/>
    <x v="1"/>
    <x v="0"/>
    <x v="1"/>
    <x v="0"/>
    <x v="0"/>
    <x v="0"/>
    <s v=""/>
    <x v="0"/>
    <x v="1"/>
    <x v="1"/>
    <x v="1"/>
    <x v="0"/>
    <x v="0"/>
    <x v="0"/>
    <x v="0"/>
    <s v=""/>
    <x v="0"/>
    <x v="0"/>
    <x v="0"/>
    <x v="2"/>
    <x v="0"/>
    <x v="0"/>
    <x v="1"/>
    <x v="1"/>
    <x v="1"/>
    <x v="1"/>
    <x v="0"/>
    <x v="0"/>
    <x v="0"/>
    <x v="0"/>
    <x v="0"/>
    <x v="1"/>
    <x v="0"/>
    <x v="0"/>
    <x v="0"/>
    <s v=""/>
    <x v="0"/>
    <x v="0"/>
    <x v="0"/>
    <x v="0"/>
    <x v="0"/>
    <x v="0"/>
    <x v="0"/>
    <x v="0"/>
    <x v="1"/>
    <x v="1"/>
    <x v="1"/>
    <x v="1"/>
    <x v="0"/>
    <x v="0"/>
    <s v=""/>
    <x v="0"/>
    <x v="0"/>
    <x v="0"/>
    <x v="0"/>
    <x v="4"/>
    <x v="0"/>
    <x v="1"/>
    <x v="0"/>
    <x v="0"/>
    <x v="0"/>
    <x v="1"/>
    <x v="0"/>
    <x v="0"/>
    <x v="0"/>
    <x v="0"/>
    <x v="0"/>
    <x v="0"/>
    <s v="185012"/>
    <s v="Tårnby Gymnasium"/>
    <s v="Institution uden enheder"/>
    <x v="0"/>
    <x v="1"/>
    <s v="Tårnby Kommune"/>
    <s v="Region Hovedstaden"/>
    <s v="Mette Ringsted"/>
    <s v="tgy@tgy.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253010"/>
    <s v="Greve Gymnasium"/>
    <s v="Institution uden enheder"/>
    <x v="0"/>
    <x v="1"/>
    <s v="Greve Kommune"/>
    <s v="Region Sjælland"/>
    <s v="Mette Trangbæk Hammer"/>
    <s v="greve-gym@greve-gym.dk"/>
    <n v="0"/>
    <x v="1"/>
    <x v="0"/>
    <x v="1"/>
    <x v="0"/>
  </r>
  <r>
    <s v="Ja"/>
    <s v="Ja"/>
    <s v="For mere end tre år siden"/>
    <s v="I nogen grad"/>
    <s v="I høj grad"/>
    <x v="0"/>
    <x v="3"/>
    <x v="0"/>
    <x v="0"/>
    <x v="1"/>
    <x v="0"/>
    <x v="0"/>
    <x v="1"/>
    <x v="0"/>
    <x v="0"/>
    <x v="0"/>
    <x v="2"/>
    <x v="0"/>
    <x v="0"/>
    <x v="0"/>
    <x v="1"/>
    <x v="1"/>
    <x v="0"/>
    <x v="0"/>
    <x v="1"/>
    <x v="1"/>
    <x v="10"/>
    <x v="1"/>
    <x v="1"/>
    <x v="1"/>
    <x v="1"/>
    <x v="1"/>
    <x v="1"/>
    <x v="0"/>
    <x v="0"/>
    <x v="0"/>
    <x v="0"/>
    <x v="1"/>
    <x v="2"/>
    <x v="0"/>
    <x v="1"/>
    <x v="1"/>
    <x v="1"/>
    <x v="0"/>
    <x v="0"/>
    <x v="0"/>
    <x v="0"/>
    <s v=""/>
    <x v="0"/>
    <x v="1"/>
    <x v="1"/>
    <x v="0"/>
    <x v="1"/>
    <x v="0"/>
    <x v="0"/>
    <x v="0"/>
    <s v=""/>
    <x v="3"/>
    <x v="0"/>
    <x v="1"/>
    <x v="0"/>
    <x v="0"/>
    <x v="2"/>
    <x v="1"/>
    <x v="0"/>
    <x v="0"/>
    <x v="0"/>
    <x v="1"/>
    <x v="1"/>
    <x v="0"/>
    <x v="0"/>
    <x v="0"/>
    <x v="0"/>
    <x v="1"/>
    <x v="0"/>
    <x v="0"/>
    <s v=""/>
    <x v="1"/>
    <x v="1"/>
    <x v="0"/>
    <x v="0"/>
    <x v="1"/>
    <x v="1"/>
    <x v="0"/>
    <x v="1"/>
    <x v="0"/>
    <x v="0"/>
    <x v="0"/>
    <x v="0"/>
    <x v="0"/>
    <x v="0"/>
    <s v=""/>
    <x v="1"/>
    <x v="1"/>
    <x v="2"/>
    <x v="1"/>
    <x v="5"/>
    <x v="1"/>
    <x v="1"/>
    <x v="0"/>
    <x v="0"/>
    <x v="7"/>
    <x v="2"/>
    <x v="1"/>
    <x v="0"/>
    <x v="0"/>
    <x v="0"/>
    <x v="0"/>
    <x v="9"/>
    <s v="173017"/>
    <s v="Virum Gymnasium"/>
    <s v="Institution uden enheder"/>
    <x v="0"/>
    <x v="1"/>
    <s v="Lyngby-Taarbæk Kommune"/>
    <s v="Region Hovedstaden"/>
    <s v="Mette Kynemund"/>
    <s v="vg@edu.virum-gym.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751069"/>
    <s v="Århus Akademi"/>
    <s v="Institution uden enheder"/>
    <x v="0"/>
    <x v="1"/>
    <s v="Aarhus Kommune"/>
    <s v="Region Midtjylland"/>
    <s v="Mette Lemann Skovsted Jespersen"/>
    <s v="kontoret@AarhusAkademi.dk"/>
    <n v="0"/>
    <x v="1"/>
    <x v="0"/>
    <x v="1"/>
    <x v="0"/>
  </r>
  <r>
    <s v="Ja"/>
    <s v="Ja"/>
    <s v="For to år siden"/>
    <s v="Slet ikke"/>
    <s v="I høj grad"/>
    <x v="1"/>
    <x v="1"/>
    <x v="0"/>
    <x v="0"/>
    <x v="1"/>
    <x v="0"/>
    <x v="1"/>
    <x v="0"/>
    <x v="1"/>
    <x v="0"/>
    <x v="0"/>
    <x v="0"/>
    <x v="1"/>
    <x v="1"/>
    <x v="0"/>
    <x v="0"/>
    <x v="1"/>
    <x v="0"/>
    <x v="0"/>
    <x v="1"/>
    <x v="3"/>
    <x v="0"/>
    <x v="0"/>
    <x v="0"/>
    <x v="2"/>
    <x v="2"/>
    <x v="2"/>
    <x v="0"/>
    <x v="0"/>
    <x v="0"/>
    <x v="0"/>
    <x v="0"/>
    <x v="0"/>
    <x v="0"/>
    <x v="0"/>
    <x v="0"/>
    <x v="0"/>
    <x v="0"/>
    <x v="1"/>
    <x v="0"/>
    <x v="0"/>
    <x v="0"/>
    <s v=""/>
    <x v="0"/>
    <x v="0"/>
    <x v="0"/>
    <x v="0"/>
    <x v="0"/>
    <x v="1"/>
    <x v="0"/>
    <x v="0"/>
    <s v=""/>
    <x v="0"/>
    <x v="0"/>
    <x v="0"/>
    <x v="0"/>
    <x v="0"/>
    <x v="0"/>
    <x v="1"/>
    <x v="0"/>
    <x v="0"/>
    <x v="0"/>
    <x v="1"/>
    <x v="1"/>
    <x v="1"/>
    <x v="1"/>
    <x v="0"/>
    <x v="0"/>
    <x v="0"/>
    <x v="0"/>
    <x v="0"/>
    <s v=""/>
    <x v="0"/>
    <x v="0"/>
    <x v="0"/>
    <x v="0"/>
    <x v="0"/>
    <x v="0"/>
    <x v="0"/>
    <x v="0"/>
    <x v="1"/>
    <x v="1"/>
    <x v="1"/>
    <x v="1"/>
    <x v="0"/>
    <x v="0"/>
    <s v=""/>
    <x v="0"/>
    <x v="0"/>
    <x v="0"/>
    <x v="0"/>
    <x v="5"/>
    <x v="1"/>
    <x v="0"/>
    <x v="0"/>
    <x v="2"/>
    <x v="0"/>
    <x v="1"/>
    <x v="2"/>
    <x v="2"/>
    <x v="1"/>
    <x v="0"/>
    <x v="2"/>
    <x v="0"/>
    <s v="376402"/>
    <s v="CELF - Center for erhv.rettede udd. Lolland-Falster"/>
    <s v="Hovedskole (institution med enheder)"/>
    <x v="1"/>
    <x v="1"/>
    <s v="Guldborgsund Kommune"/>
    <s v="Region Sjælland"/>
    <s v="Michael Bang"/>
    <s v="celf@celf.dk"/>
    <n v="0"/>
    <x v="0"/>
    <x v="0"/>
    <x v="0"/>
    <x v="0"/>
  </r>
  <r>
    <s v="Ja"/>
    <s v="Ja"/>
    <s v="For mere end tre år siden"/>
    <s v="Slet ikke"/>
    <s v="I høj grad"/>
    <x v="1"/>
    <x v="1"/>
    <x v="0"/>
    <x v="0"/>
    <x v="1"/>
    <x v="1"/>
    <x v="1"/>
    <x v="0"/>
    <x v="0"/>
    <x v="0"/>
    <x v="0"/>
    <x v="0"/>
    <x v="0"/>
    <x v="0"/>
    <x v="0"/>
    <x v="0"/>
    <x v="1"/>
    <x v="0"/>
    <x v="0"/>
    <x v="1"/>
    <x v="1"/>
    <x v="0"/>
    <x v="3"/>
    <x v="1"/>
    <x v="1"/>
    <x v="1"/>
    <x v="1"/>
    <x v="1"/>
    <x v="1"/>
    <x v="2"/>
    <x v="3"/>
    <x v="1"/>
    <x v="0"/>
    <x v="0"/>
    <x v="0"/>
    <x v="1"/>
    <x v="1"/>
    <x v="0"/>
    <x v="1"/>
    <x v="0"/>
    <x v="0"/>
    <x v="0"/>
    <s v=""/>
    <x v="0"/>
    <x v="1"/>
    <x v="1"/>
    <x v="1"/>
    <x v="0"/>
    <x v="0"/>
    <x v="0"/>
    <x v="0"/>
    <s v=""/>
    <x v="0"/>
    <x v="0"/>
    <x v="0"/>
    <x v="1"/>
    <x v="5"/>
    <x v="2"/>
    <x v="1"/>
    <x v="0"/>
    <x v="0"/>
    <x v="0"/>
    <x v="1"/>
    <x v="1"/>
    <x v="1"/>
    <x v="0"/>
    <x v="0"/>
    <x v="0"/>
    <x v="0"/>
    <x v="0"/>
    <x v="0"/>
    <s v=""/>
    <x v="0"/>
    <x v="0"/>
    <x v="0"/>
    <x v="0"/>
    <x v="0"/>
    <x v="0"/>
    <x v="0"/>
    <x v="1"/>
    <x v="1"/>
    <x v="1"/>
    <x v="0"/>
    <x v="0"/>
    <x v="0"/>
    <x v="0"/>
    <s v=""/>
    <x v="0"/>
    <x v="3"/>
    <x v="1"/>
    <x v="1"/>
    <x v="2"/>
    <x v="5"/>
    <x v="1"/>
    <x v="0"/>
    <x v="1"/>
    <x v="0"/>
    <x v="1"/>
    <x v="3"/>
    <x v="0"/>
    <x v="2"/>
    <x v="0"/>
    <x v="0"/>
    <x v="0"/>
    <s v="851401"/>
    <s v="TECHCOLLEGE"/>
    <s v="Hovedskole (institution med enheder)"/>
    <x v="1"/>
    <x v="1"/>
    <s v="Aalborg Kommune"/>
    <s v="Region Nordjylland"/>
    <s v="Michael Johansson"/>
    <s v="mail@techcollege.dk"/>
    <n v="0"/>
    <x v="0"/>
    <x v="0"/>
    <x v="0"/>
    <x v="0"/>
  </r>
  <r>
    <s v="Ja"/>
    <s v="Ja"/>
    <s v="Under et år siden"/>
    <s v="I høj grad"/>
    <s v="I høj grad"/>
    <x v="1"/>
    <x v="2"/>
    <x v="0"/>
    <x v="0"/>
    <x v="1"/>
    <x v="1"/>
    <x v="1"/>
    <x v="1"/>
    <x v="0"/>
    <x v="0"/>
    <x v="0"/>
    <x v="0"/>
    <x v="0"/>
    <x v="0"/>
    <x v="0"/>
    <x v="0"/>
    <x v="0"/>
    <x v="0"/>
    <x v="0"/>
    <x v="2"/>
    <x v="1"/>
    <x v="0"/>
    <x v="0"/>
    <x v="0"/>
    <x v="0"/>
    <x v="2"/>
    <x v="0"/>
    <x v="0"/>
    <x v="0"/>
    <x v="0"/>
    <x v="0"/>
    <x v="0"/>
    <x v="1"/>
    <x v="2"/>
    <x v="0"/>
    <x v="1"/>
    <x v="1"/>
    <x v="0"/>
    <x v="1"/>
    <x v="0"/>
    <x v="0"/>
    <x v="0"/>
    <s v=""/>
    <x v="0"/>
    <x v="1"/>
    <x v="1"/>
    <x v="1"/>
    <x v="0"/>
    <x v="0"/>
    <x v="0"/>
    <x v="0"/>
    <s v=""/>
    <x v="0"/>
    <x v="2"/>
    <x v="2"/>
    <x v="3"/>
    <x v="2"/>
    <x v="1"/>
    <x v="2"/>
    <x v="2"/>
    <x v="2"/>
    <x v="2"/>
    <x v="2"/>
    <x v="2"/>
    <x v="2"/>
    <x v="2"/>
    <x v="2"/>
    <x v="2"/>
    <x v="2"/>
    <x v="2"/>
    <x v="1"/>
    <s v=""/>
    <x v="2"/>
    <x v="2"/>
    <x v="1"/>
    <x v="2"/>
    <x v="2"/>
    <x v="2"/>
    <x v="2"/>
    <x v="2"/>
    <x v="2"/>
    <x v="2"/>
    <x v="2"/>
    <x v="2"/>
    <x v="2"/>
    <x v="1"/>
    <s v=""/>
    <x v="2"/>
    <x v="2"/>
    <x v="3"/>
    <x v="1"/>
    <x v="3"/>
    <x v="4"/>
    <x v="3"/>
    <x v="0"/>
    <x v="1"/>
    <x v="0"/>
    <x v="1"/>
    <x v="0"/>
    <x v="1"/>
    <x v="1"/>
    <x v="0"/>
    <x v="0"/>
    <x v="0"/>
    <s v="280941"/>
    <s v="Zealand Business College"/>
    <s v="Hovedskole (institution med enheder)"/>
    <x v="1"/>
    <x v="1"/>
    <s v="Ringsted Kommune"/>
    <s v="Region Sjælland"/>
    <s v="Michael Kaas Andersen"/>
    <s v="zbc@zbc.dk"/>
    <n v="0"/>
    <x v="0"/>
    <x v="0"/>
    <x v="0"/>
    <x v="0"/>
  </r>
  <r>
    <s v="Ja"/>
    <s v="Ja"/>
    <s v="Under et år siden"/>
    <s v="I mindre grad"/>
    <s v="I høj grad"/>
    <x v="0"/>
    <x v="3"/>
    <x v="0"/>
    <x v="0"/>
    <x v="1"/>
    <x v="1"/>
    <x v="0"/>
    <x v="0"/>
    <x v="1"/>
    <x v="0"/>
    <x v="0"/>
    <x v="0"/>
    <x v="1"/>
    <x v="0"/>
    <x v="1"/>
    <x v="1"/>
    <x v="0"/>
    <x v="0"/>
    <x v="0"/>
    <x v="3"/>
    <x v="0"/>
    <x v="0"/>
    <x v="0"/>
    <x v="2"/>
    <x v="2"/>
    <x v="2"/>
    <x v="0"/>
    <x v="0"/>
    <x v="0"/>
    <x v="0"/>
    <x v="0"/>
    <x v="0"/>
    <x v="0"/>
    <x v="2"/>
    <x v="0"/>
    <x v="1"/>
    <x v="0"/>
    <x v="1"/>
    <x v="0"/>
    <x v="1"/>
    <x v="0"/>
    <x v="0"/>
    <s v=""/>
    <x v="0"/>
    <x v="1"/>
    <x v="0"/>
    <x v="0"/>
    <x v="1"/>
    <x v="1"/>
    <x v="0"/>
    <x v="0"/>
    <s v=""/>
    <x v="0"/>
    <x v="0"/>
    <x v="1"/>
    <x v="0"/>
    <x v="5"/>
    <x v="2"/>
    <x v="1"/>
    <x v="0"/>
    <x v="0"/>
    <x v="0"/>
    <x v="1"/>
    <x v="1"/>
    <x v="0"/>
    <x v="1"/>
    <x v="1"/>
    <x v="1"/>
    <x v="1"/>
    <x v="0"/>
    <x v="0"/>
    <s v=""/>
    <x v="1"/>
    <x v="1"/>
    <x v="2"/>
    <x v="0"/>
    <x v="1"/>
    <x v="0"/>
    <x v="0"/>
    <x v="1"/>
    <x v="1"/>
    <x v="0"/>
    <x v="0"/>
    <x v="0"/>
    <x v="0"/>
    <x v="0"/>
    <s v=""/>
    <x v="0"/>
    <x v="0"/>
    <x v="0"/>
    <x v="3"/>
    <x v="2"/>
    <x v="5"/>
    <x v="5"/>
    <x v="0"/>
    <x v="0"/>
    <x v="0"/>
    <x v="2"/>
    <x v="1"/>
    <x v="0"/>
    <x v="2"/>
    <x v="0"/>
    <x v="0"/>
    <x v="0"/>
    <s v="169017"/>
    <s v="Høje-Taastrup Gymnasium"/>
    <s v="Institution uden enheder"/>
    <x v="0"/>
    <x v="1"/>
    <s v="Høje-Taastrup Kommune"/>
    <s v="Region Hovedstaden"/>
    <s v="Mogens Andersen"/>
    <s v="htg@htg.dk"/>
    <n v="0"/>
    <x v="0"/>
    <x v="0"/>
    <x v="0"/>
    <x v="0"/>
  </r>
  <r>
    <s v="Ja"/>
    <s v="Ja"/>
    <s v="For mere end tre år siden"/>
    <s v="I mindre grad"/>
    <s v="I høj grad"/>
    <x v="3"/>
    <x v="2"/>
    <x v="0"/>
    <x v="1"/>
    <x v="0"/>
    <x v="0"/>
    <x v="0"/>
    <x v="0"/>
    <x v="1"/>
    <x v="0"/>
    <x v="0"/>
    <x v="2"/>
    <x v="0"/>
    <x v="1"/>
    <x v="0"/>
    <x v="0"/>
    <x v="1"/>
    <x v="0"/>
    <x v="0"/>
    <x v="3"/>
    <x v="2"/>
    <x v="0"/>
    <x v="3"/>
    <x v="1"/>
    <x v="1"/>
    <x v="1"/>
    <x v="1"/>
    <x v="1"/>
    <x v="3"/>
    <x v="5"/>
    <x v="5"/>
    <x v="1"/>
    <x v="0"/>
    <x v="0"/>
    <x v="0"/>
    <x v="1"/>
    <x v="0"/>
    <x v="1"/>
    <x v="0"/>
    <x v="0"/>
    <x v="0"/>
    <x v="1"/>
    <s v=""/>
    <x v="0"/>
    <x v="1"/>
    <x v="1"/>
    <x v="0"/>
    <x v="1"/>
    <x v="0"/>
    <x v="0"/>
    <x v="0"/>
    <s v=""/>
    <x v="0"/>
    <x v="0"/>
    <x v="0"/>
    <x v="1"/>
    <x v="0"/>
    <x v="2"/>
    <x v="1"/>
    <x v="0"/>
    <x v="0"/>
    <x v="0"/>
    <x v="1"/>
    <x v="1"/>
    <x v="0"/>
    <x v="0"/>
    <x v="0"/>
    <x v="0"/>
    <x v="0"/>
    <x v="0"/>
    <x v="0"/>
    <s v=""/>
    <x v="1"/>
    <x v="1"/>
    <x v="2"/>
    <x v="1"/>
    <x v="1"/>
    <x v="1"/>
    <x v="1"/>
    <x v="1"/>
    <x v="0"/>
    <x v="0"/>
    <x v="0"/>
    <x v="0"/>
    <x v="0"/>
    <x v="2"/>
    <s v=""/>
    <x v="0"/>
    <x v="0"/>
    <x v="0"/>
    <x v="0"/>
    <x v="5"/>
    <x v="1"/>
    <x v="0"/>
    <x v="0"/>
    <x v="0"/>
    <x v="0"/>
    <x v="1"/>
    <x v="2"/>
    <x v="2"/>
    <x v="1"/>
    <x v="0"/>
    <x v="4"/>
    <x v="0"/>
    <s v="657030"/>
    <s v="Herning Gymnasium"/>
    <s v="Institution uden enheder"/>
    <x v="0"/>
    <x v="1"/>
    <s v="Herning Kommune"/>
    <s v="Region Midtjylland"/>
    <s v="Momme Mailund"/>
    <s v="post@herning-gym.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363010"/>
    <s v="Maribo Gymnasium"/>
    <s v="Institution uden enheder"/>
    <x v="0"/>
    <x v="1"/>
    <s v="Lolland Kommune"/>
    <s v="Region Sjælland"/>
    <s v="Michael Levy Bruus"/>
    <s v="maribo.gymnasium@maribo-gym.dk"/>
    <n v="0"/>
    <x v="1"/>
    <x v="0"/>
    <x v="1"/>
    <x v="0"/>
  </r>
  <r>
    <s v="Ja"/>
    <s v="Ja"/>
    <s v="For et år siden"/>
    <s v="I nogen grad"/>
    <s v="I høj grad"/>
    <x v="0"/>
    <x v="3"/>
    <x v="3"/>
    <x v="0"/>
    <x v="1"/>
    <x v="0"/>
    <x v="0"/>
    <x v="1"/>
    <x v="0"/>
    <x v="0"/>
    <x v="0"/>
    <x v="2"/>
    <x v="0"/>
    <x v="0"/>
    <x v="0"/>
    <x v="0"/>
    <x v="0"/>
    <x v="0"/>
    <x v="0"/>
    <x v="0"/>
    <x v="1"/>
    <x v="0"/>
    <x v="2"/>
    <x v="1"/>
    <x v="1"/>
    <x v="1"/>
    <x v="1"/>
    <x v="1"/>
    <x v="0"/>
    <x v="0"/>
    <x v="0"/>
    <x v="0"/>
    <x v="1"/>
    <x v="0"/>
    <x v="0"/>
    <x v="0"/>
    <x v="0"/>
    <x v="0"/>
    <x v="0"/>
    <x v="0"/>
    <x v="0"/>
    <x v="0"/>
    <s v=""/>
    <x v="0"/>
    <x v="1"/>
    <x v="0"/>
    <x v="0"/>
    <x v="1"/>
    <x v="0"/>
    <x v="0"/>
    <x v="1"/>
    <s v=""/>
    <x v="0"/>
    <x v="0"/>
    <x v="3"/>
    <x v="1"/>
    <x v="0"/>
    <x v="0"/>
    <x v="1"/>
    <x v="0"/>
    <x v="0"/>
    <x v="0"/>
    <x v="1"/>
    <x v="1"/>
    <x v="1"/>
    <x v="0"/>
    <x v="0"/>
    <x v="0"/>
    <x v="0"/>
    <x v="0"/>
    <x v="0"/>
    <s v=""/>
    <x v="0"/>
    <x v="0"/>
    <x v="0"/>
    <x v="0"/>
    <x v="0"/>
    <x v="0"/>
    <x v="0"/>
    <x v="0"/>
    <x v="1"/>
    <x v="0"/>
    <x v="0"/>
    <x v="0"/>
    <x v="0"/>
    <x v="0"/>
    <s v=""/>
    <x v="3"/>
    <x v="0"/>
    <x v="2"/>
    <x v="1"/>
    <x v="4"/>
    <x v="3"/>
    <x v="1"/>
    <x v="0"/>
    <x v="1"/>
    <x v="0"/>
    <x v="1"/>
    <x v="3"/>
    <x v="0"/>
    <x v="0"/>
    <x v="0"/>
    <x v="0"/>
    <x v="0"/>
    <s v="760002"/>
    <s v="Vestjysk Gymnasium Tarm"/>
    <s v="Hovedskole (institution med enheder)"/>
    <x v="0"/>
    <x v="1"/>
    <s v="Ringkøbing-Skjern Kommune"/>
    <s v="Region Midtjylland"/>
    <s v="Mikkjal Helmsdal"/>
    <s v="vgt@vgt.dk"/>
    <n v="0"/>
    <x v="0"/>
    <x v="0"/>
    <x v="0"/>
    <x v="0"/>
  </r>
  <r>
    <s v="Ja"/>
    <s v="Ja"/>
    <s v="For to år siden"/>
    <s v="Slet ikke"/>
    <s v="I høj grad"/>
    <x v="1"/>
    <x v="3"/>
    <x v="3"/>
    <x v="0"/>
    <x v="0"/>
    <x v="1"/>
    <x v="0"/>
    <x v="1"/>
    <x v="0"/>
    <x v="0"/>
    <x v="0"/>
    <x v="2"/>
    <x v="1"/>
    <x v="0"/>
    <x v="1"/>
    <x v="1"/>
    <x v="1"/>
    <x v="0"/>
    <x v="0"/>
    <x v="0"/>
    <x v="0"/>
    <x v="0"/>
    <x v="3"/>
    <x v="1"/>
    <x v="1"/>
    <x v="1"/>
    <x v="1"/>
    <x v="1"/>
    <x v="1"/>
    <x v="2"/>
    <x v="3"/>
    <x v="1"/>
    <x v="0"/>
    <x v="0"/>
    <x v="0"/>
    <x v="0"/>
    <x v="1"/>
    <x v="0"/>
    <x v="1"/>
    <x v="1"/>
    <x v="0"/>
    <x v="0"/>
    <s v=""/>
    <x v="0"/>
    <x v="0"/>
    <x v="1"/>
    <x v="1"/>
    <x v="0"/>
    <x v="1"/>
    <x v="0"/>
    <x v="0"/>
    <s v=""/>
    <x v="0"/>
    <x v="0"/>
    <x v="0"/>
    <x v="2"/>
    <x v="3"/>
    <x v="0"/>
    <x v="1"/>
    <x v="0"/>
    <x v="0"/>
    <x v="0"/>
    <x v="1"/>
    <x v="1"/>
    <x v="1"/>
    <x v="1"/>
    <x v="1"/>
    <x v="1"/>
    <x v="1"/>
    <x v="0"/>
    <x v="0"/>
    <s v=""/>
    <x v="1"/>
    <x v="1"/>
    <x v="0"/>
    <x v="0"/>
    <x v="1"/>
    <x v="0"/>
    <x v="0"/>
    <x v="1"/>
    <x v="1"/>
    <x v="1"/>
    <x v="0"/>
    <x v="1"/>
    <x v="0"/>
    <x v="0"/>
    <s v=""/>
    <x v="0"/>
    <x v="0"/>
    <x v="0"/>
    <x v="0"/>
    <x v="5"/>
    <x v="0"/>
    <x v="2"/>
    <x v="0"/>
    <x v="0"/>
    <x v="0"/>
    <x v="2"/>
    <x v="1"/>
    <x v="0"/>
    <x v="2"/>
    <x v="0"/>
    <x v="0"/>
    <x v="0"/>
    <s v="281764"/>
    <s v="Rudolf Steiner-Skolen i Odense (2023)"/>
    <s v="Institution uden enheder"/>
    <x v="0"/>
    <x v="0"/>
    <s v="Odense Kommune"/>
    <s v="Region Syddanmark"/>
    <s v="Morten Birk Christiansen, konst"/>
    <s v="kontoret@rss-odense.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280957"/>
    <s v="Rudolf Steiner-Skolen i Odense"/>
    <s v="Institution uden enheder"/>
    <x v="0"/>
    <x v="0"/>
    <s v="Odense Kommune"/>
    <s v="Region Syddanmark"/>
    <s v="Morten Birk Christensen konst."/>
    <s v="kontoret@rss-odense.dk"/>
    <n v="0"/>
    <x v="1"/>
    <x v="0"/>
    <x v="1"/>
    <x v="0"/>
  </r>
  <r>
    <s v="Ja"/>
    <s v="Ja"/>
    <s v="For to år siden"/>
    <s v="I mindre grad"/>
    <s v="I høj grad"/>
    <x v="1"/>
    <x v="3"/>
    <x v="3"/>
    <x v="0"/>
    <x v="0"/>
    <x v="1"/>
    <x v="1"/>
    <x v="0"/>
    <x v="0"/>
    <x v="0"/>
    <x v="0"/>
    <x v="2"/>
    <x v="1"/>
    <x v="0"/>
    <x v="1"/>
    <x v="1"/>
    <x v="1"/>
    <x v="0"/>
    <x v="0"/>
    <x v="6"/>
    <x v="0"/>
    <x v="11"/>
    <x v="2"/>
    <x v="1"/>
    <x v="1"/>
    <x v="1"/>
    <x v="1"/>
    <x v="1"/>
    <x v="0"/>
    <x v="0"/>
    <x v="0"/>
    <x v="0"/>
    <x v="1"/>
    <x v="2"/>
    <x v="0"/>
    <x v="0"/>
    <x v="0"/>
    <x v="1"/>
    <x v="0"/>
    <x v="0"/>
    <x v="0"/>
    <x v="0"/>
    <s v=""/>
    <x v="0"/>
    <x v="0"/>
    <x v="0"/>
    <x v="0"/>
    <x v="1"/>
    <x v="0"/>
    <x v="0"/>
    <x v="0"/>
    <s v=""/>
    <x v="0"/>
    <x v="0"/>
    <x v="0"/>
    <x v="0"/>
    <x v="3"/>
    <x v="0"/>
    <x v="1"/>
    <x v="0"/>
    <x v="0"/>
    <x v="0"/>
    <x v="1"/>
    <x v="1"/>
    <x v="1"/>
    <x v="1"/>
    <x v="1"/>
    <x v="1"/>
    <x v="1"/>
    <x v="0"/>
    <x v="0"/>
    <s v=""/>
    <x v="0"/>
    <x v="0"/>
    <x v="0"/>
    <x v="0"/>
    <x v="0"/>
    <x v="0"/>
    <x v="0"/>
    <x v="0"/>
    <x v="1"/>
    <x v="1"/>
    <x v="1"/>
    <x v="1"/>
    <x v="0"/>
    <x v="0"/>
    <s v=""/>
    <x v="0"/>
    <x v="0"/>
    <x v="0"/>
    <x v="0"/>
    <x v="4"/>
    <x v="3"/>
    <x v="0"/>
    <x v="0"/>
    <x v="2"/>
    <x v="0"/>
    <x v="2"/>
    <x v="1"/>
    <x v="0"/>
    <x v="0"/>
    <x v="0"/>
    <x v="0"/>
    <x v="0"/>
    <s v="525008"/>
    <s v="Sønderjyllands Gymnasium, Grundskole og Kostskole"/>
    <s v="Institution uden enheder"/>
    <x v="0"/>
    <x v="0"/>
    <s v="Tønder Kommune"/>
    <s v="Region Syddanmark"/>
    <s v="Morten Hansen Thorndal"/>
    <s v="stuk@stuk.dk"/>
    <n v="0"/>
    <x v="0"/>
    <x v="0"/>
    <x v="0"/>
    <x v="0"/>
  </r>
  <r>
    <s v="Ja"/>
    <s v="Ja"/>
    <s v="For mere end tre år siden"/>
    <s v="I mindre grad"/>
    <s v="I høj grad"/>
    <x v="4"/>
    <x v="1"/>
    <x v="0"/>
    <x v="0"/>
    <x v="1"/>
    <x v="1"/>
    <x v="1"/>
    <x v="1"/>
    <x v="0"/>
    <x v="0"/>
    <x v="0"/>
    <x v="0"/>
    <x v="1"/>
    <x v="0"/>
    <x v="0"/>
    <x v="1"/>
    <x v="0"/>
    <x v="0"/>
    <x v="0"/>
    <x v="0"/>
    <x v="2"/>
    <x v="12"/>
    <x v="3"/>
    <x v="1"/>
    <x v="1"/>
    <x v="1"/>
    <x v="1"/>
    <x v="1"/>
    <x v="1"/>
    <x v="4"/>
    <x v="3"/>
    <x v="1"/>
    <x v="1"/>
    <x v="2"/>
    <x v="0"/>
    <x v="0"/>
    <x v="0"/>
    <x v="1"/>
    <x v="1"/>
    <x v="1"/>
    <x v="0"/>
    <x v="0"/>
    <s v=""/>
    <x v="0"/>
    <x v="1"/>
    <x v="0"/>
    <x v="0"/>
    <x v="0"/>
    <x v="0"/>
    <x v="0"/>
    <x v="0"/>
    <s v=""/>
    <x v="0"/>
    <x v="0"/>
    <x v="0"/>
    <x v="0"/>
    <x v="0"/>
    <x v="2"/>
    <x v="0"/>
    <x v="1"/>
    <x v="1"/>
    <x v="1"/>
    <x v="0"/>
    <x v="0"/>
    <x v="0"/>
    <x v="0"/>
    <x v="0"/>
    <x v="0"/>
    <x v="1"/>
    <x v="1"/>
    <x v="0"/>
    <s v="Indikatoren fysiske rammer fra ETU'en"/>
    <x v="1"/>
    <x v="1"/>
    <x v="2"/>
    <x v="1"/>
    <x v="1"/>
    <x v="1"/>
    <x v="1"/>
    <x v="1"/>
    <x v="0"/>
    <x v="0"/>
    <x v="0"/>
    <x v="0"/>
    <x v="1"/>
    <x v="0"/>
    <s v="De fire indikatorer i ETU'en"/>
    <x v="0"/>
    <x v="0"/>
    <x v="0"/>
    <x v="0"/>
    <x v="2"/>
    <x v="1"/>
    <x v="4"/>
    <x v="0"/>
    <x v="0"/>
    <x v="0"/>
    <x v="1"/>
    <x v="2"/>
    <x v="0"/>
    <x v="3"/>
    <x v="0"/>
    <x v="0"/>
    <x v="0"/>
    <s v="621401"/>
    <s v="HANSENBERG"/>
    <s v="Institution uden enheder"/>
    <x v="1"/>
    <x v="1"/>
    <s v="Kolding Kommune"/>
    <s v="Region Syddanmark"/>
    <s v="Morten Kaj Hansen"/>
    <s v="hansenberg@hansenberg.dk"/>
    <n v="0"/>
    <x v="0"/>
    <x v="0"/>
    <x v="0"/>
    <x v="0"/>
  </r>
  <r>
    <s v="Ja"/>
    <s v="Ja"/>
    <s v="For mere end tre år siden"/>
    <s v="I nogen grad"/>
    <s v="I høj grad"/>
    <x v="0"/>
    <x v="2"/>
    <x v="0"/>
    <x v="0"/>
    <x v="1"/>
    <x v="1"/>
    <x v="1"/>
    <x v="1"/>
    <x v="0"/>
    <x v="0"/>
    <x v="0"/>
    <x v="0"/>
    <x v="0"/>
    <x v="0"/>
    <x v="0"/>
    <x v="1"/>
    <x v="0"/>
    <x v="2"/>
    <x v="0"/>
    <x v="2"/>
    <x v="0"/>
    <x v="0"/>
    <x v="1"/>
    <x v="1"/>
    <x v="1"/>
    <x v="1"/>
    <x v="1"/>
    <x v="1"/>
    <x v="0"/>
    <x v="0"/>
    <x v="0"/>
    <x v="0"/>
    <x v="0"/>
    <x v="0"/>
    <x v="0"/>
    <x v="1"/>
    <x v="0"/>
    <x v="1"/>
    <x v="1"/>
    <x v="0"/>
    <x v="0"/>
    <x v="0"/>
    <s v=""/>
    <x v="0"/>
    <x v="1"/>
    <x v="1"/>
    <x v="1"/>
    <x v="1"/>
    <x v="0"/>
    <x v="0"/>
    <x v="0"/>
    <s v=""/>
    <x v="0"/>
    <x v="0"/>
    <x v="0"/>
    <x v="0"/>
    <x v="0"/>
    <x v="2"/>
    <x v="1"/>
    <x v="0"/>
    <x v="0"/>
    <x v="0"/>
    <x v="1"/>
    <x v="1"/>
    <x v="1"/>
    <x v="0"/>
    <x v="0"/>
    <x v="0"/>
    <x v="0"/>
    <x v="0"/>
    <x v="0"/>
    <s v=""/>
    <x v="0"/>
    <x v="0"/>
    <x v="0"/>
    <x v="0"/>
    <x v="0"/>
    <x v="0"/>
    <x v="0"/>
    <x v="0"/>
    <x v="1"/>
    <x v="0"/>
    <x v="0"/>
    <x v="0"/>
    <x v="0"/>
    <x v="0"/>
    <s v=""/>
    <x v="0"/>
    <x v="0"/>
    <x v="0"/>
    <x v="0"/>
    <x v="2"/>
    <x v="1"/>
    <x v="4"/>
    <x v="0"/>
    <x v="0"/>
    <x v="0"/>
    <x v="0"/>
    <x v="0"/>
    <x v="1"/>
    <x v="1"/>
    <x v="0"/>
    <x v="0"/>
    <x v="0"/>
    <s v="147401"/>
    <s v="TEC, Technical Education Copenhagen"/>
    <s v="Hovedskole (institution med enheder)"/>
    <x v="1"/>
    <x v="1"/>
    <s v="Frederiksberg Kommune"/>
    <s v="Region Hovedstaden"/>
    <s v="Morten Emborg"/>
    <s v="tec@tec.dk"/>
    <n v="0"/>
    <x v="0"/>
    <x v="0"/>
    <x v="0"/>
    <x v="0"/>
  </r>
  <r>
    <s v="Ja"/>
    <s v="Ja"/>
    <s v="Vi har ikke revideret vores antimobbestrategi"/>
    <s v="I mindre grad"/>
    <s v="I høj grad"/>
    <x v="0"/>
    <x v="1"/>
    <x v="0"/>
    <x v="0"/>
    <x v="1"/>
    <x v="1"/>
    <x v="1"/>
    <x v="1"/>
    <x v="0"/>
    <x v="0"/>
    <x v="0"/>
    <x v="1"/>
    <x v="0"/>
    <x v="1"/>
    <x v="1"/>
    <x v="1"/>
    <x v="1"/>
    <x v="0"/>
    <x v="0"/>
    <x v="1"/>
    <x v="1"/>
    <x v="0"/>
    <x v="0"/>
    <x v="0"/>
    <x v="2"/>
    <x v="0"/>
    <x v="0"/>
    <x v="0"/>
    <x v="0"/>
    <x v="0"/>
    <x v="0"/>
    <x v="0"/>
    <x v="2"/>
    <x v="2"/>
    <x v="0"/>
    <x v="1"/>
    <x v="1"/>
    <x v="1"/>
    <x v="0"/>
    <x v="0"/>
    <x v="0"/>
    <x v="0"/>
    <s v=""/>
    <x v="0"/>
    <x v="1"/>
    <x v="1"/>
    <x v="0"/>
    <x v="1"/>
    <x v="0"/>
    <x v="0"/>
    <x v="0"/>
    <s v=""/>
    <x v="0"/>
    <x v="0"/>
    <x v="0"/>
    <x v="2"/>
    <x v="0"/>
    <x v="2"/>
    <x v="1"/>
    <x v="0"/>
    <x v="0"/>
    <x v="0"/>
    <x v="1"/>
    <x v="1"/>
    <x v="0"/>
    <x v="0"/>
    <x v="0"/>
    <x v="1"/>
    <x v="0"/>
    <x v="0"/>
    <x v="0"/>
    <s v=""/>
    <x v="0"/>
    <x v="1"/>
    <x v="0"/>
    <x v="0"/>
    <x v="0"/>
    <x v="0"/>
    <x v="0"/>
    <x v="1"/>
    <x v="1"/>
    <x v="1"/>
    <x v="0"/>
    <x v="0"/>
    <x v="0"/>
    <x v="0"/>
    <s v=""/>
    <x v="0"/>
    <x v="0"/>
    <x v="0"/>
    <x v="2"/>
    <x v="2"/>
    <x v="1"/>
    <x v="0"/>
    <x v="0"/>
    <x v="0"/>
    <x v="0"/>
    <x v="1"/>
    <x v="2"/>
    <x v="2"/>
    <x v="1"/>
    <x v="0"/>
    <x v="2"/>
    <x v="0"/>
    <s v="575402"/>
    <s v="Vejen Business College"/>
    <s v="Institution uden enheder"/>
    <x v="1"/>
    <x v="1"/>
    <s v="Vejen Kommune"/>
    <s v="Region Syddanmark"/>
    <s v="Morten Kornerup-Bang"/>
    <s v="vejenbc@vejenbc.dk"/>
    <n v="0"/>
    <x v="0"/>
    <x v="0"/>
    <x v="0"/>
    <x v="0"/>
  </r>
  <r>
    <s v="Ja"/>
    <s v="Ja"/>
    <s v="For to år siden"/>
    <s v="I mindre grad"/>
    <s v="I høj grad"/>
    <x v="0"/>
    <x v="0"/>
    <x v="0"/>
    <x v="0"/>
    <x v="1"/>
    <x v="0"/>
    <x v="0"/>
    <x v="1"/>
    <x v="0"/>
    <x v="0"/>
    <x v="0"/>
    <x v="0"/>
    <x v="0"/>
    <x v="0"/>
    <x v="0"/>
    <x v="1"/>
    <x v="1"/>
    <x v="0"/>
    <x v="0"/>
    <x v="0"/>
    <x v="1"/>
    <x v="0"/>
    <x v="0"/>
    <x v="0"/>
    <x v="2"/>
    <x v="0"/>
    <x v="0"/>
    <x v="0"/>
    <x v="0"/>
    <x v="0"/>
    <x v="0"/>
    <x v="0"/>
    <x v="0"/>
    <x v="2"/>
    <x v="0"/>
    <x v="1"/>
    <x v="0"/>
    <x v="1"/>
    <x v="0"/>
    <x v="0"/>
    <x v="0"/>
    <x v="1"/>
    <s v=""/>
    <x v="0"/>
    <x v="1"/>
    <x v="1"/>
    <x v="0"/>
    <x v="1"/>
    <x v="0"/>
    <x v="0"/>
    <x v="0"/>
    <s v=""/>
    <x v="0"/>
    <x v="0"/>
    <x v="0"/>
    <x v="0"/>
    <x v="5"/>
    <x v="0"/>
    <x v="1"/>
    <x v="0"/>
    <x v="0"/>
    <x v="0"/>
    <x v="1"/>
    <x v="1"/>
    <x v="0"/>
    <x v="0"/>
    <x v="0"/>
    <x v="0"/>
    <x v="1"/>
    <x v="0"/>
    <x v="2"/>
    <s v=""/>
    <x v="0"/>
    <x v="0"/>
    <x v="0"/>
    <x v="0"/>
    <x v="0"/>
    <x v="0"/>
    <x v="0"/>
    <x v="1"/>
    <x v="1"/>
    <x v="1"/>
    <x v="1"/>
    <x v="1"/>
    <x v="0"/>
    <x v="0"/>
    <s v=""/>
    <x v="0"/>
    <x v="0"/>
    <x v="0"/>
    <x v="0"/>
    <x v="2"/>
    <x v="5"/>
    <x v="0"/>
    <x v="0"/>
    <x v="1"/>
    <x v="8"/>
    <x v="1"/>
    <x v="2"/>
    <x v="2"/>
    <x v="1"/>
    <x v="0"/>
    <x v="2"/>
    <x v="0"/>
    <s v="821015"/>
    <s v="Hjørring Gymnasium/STX og HF"/>
    <s v="Institution uden enheder"/>
    <x v="0"/>
    <x v="1"/>
    <s v="Hjørring Kommune"/>
    <s v="Region Nordjylland"/>
    <s v="Elsebeth Gabel Austin"/>
    <s v="adm@hj-gym.dk"/>
    <n v="0"/>
    <x v="0"/>
    <x v="0"/>
    <x v="0"/>
    <x v="0"/>
  </r>
  <r>
    <s v="Ja"/>
    <s v="Nej"/>
    <s v="For mere end tre år siden"/>
    <s v="Slet ikke"/>
    <s v="I høj grad"/>
    <x v="0"/>
    <x v="1"/>
    <x v="0"/>
    <x v="0"/>
    <x v="0"/>
    <x v="1"/>
    <x v="1"/>
    <x v="0"/>
    <x v="0"/>
    <x v="0"/>
    <x v="0"/>
    <x v="1"/>
    <x v="0"/>
    <x v="0"/>
    <x v="1"/>
    <x v="0"/>
    <x v="0"/>
    <x v="0"/>
    <x v="0"/>
    <x v="6"/>
    <x v="2"/>
    <x v="13"/>
    <x v="3"/>
    <x v="1"/>
    <x v="1"/>
    <x v="1"/>
    <x v="1"/>
    <x v="1"/>
    <x v="3"/>
    <x v="5"/>
    <x v="2"/>
    <x v="1"/>
    <x v="0"/>
    <x v="0"/>
    <x v="0"/>
    <x v="0"/>
    <x v="1"/>
    <x v="1"/>
    <x v="1"/>
    <x v="0"/>
    <x v="0"/>
    <x v="0"/>
    <s v=""/>
    <x v="0"/>
    <x v="1"/>
    <x v="1"/>
    <x v="0"/>
    <x v="0"/>
    <x v="0"/>
    <x v="0"/>
    <x v="0"/>
    <s v=""/>
    <x v="0"/>
    <x v="2"/>
    <x v="2"/>
    <x v="3"/>
    <x v="2"/>
    <x v="1"/>
    <x v="2"/>
    <x v="2"/>
    <x v="2"/>
    <x v="2"/>
    <x v="2"/>
    <x v="2"/>
    <x v="2"/>
    <x v="2"/>
    <x v="2"/>
    <x v="2"/>
    <x v="2"/>
    <x v="2"/>
    <x v="1"/>
    <s v=""/>
    <x v="2"/>
    <x v="2"/>
    <x v="1"/>
    <x v="2"/>
    <x v="2"/>
    <x v="2"/>
    <x v="2"/>
    <x v="2"/>
    <x v="2"/>
    <x v="2"/>
    <x v="2"/>
    <x v="2"/>
    <x v="2"/>
    <x v="1"/>
    <s v=""/>
    <x v="2"/>
    <x v="2"/>
    <x v="3"/>
    <x v="1"/>
    <x v="3"/>
    <x v="4"/>
    <x v="3"/>
    <x v="0"/>
    <x v="1"/>
    <x v="0"/>
    <x v="0"/>
    <x v="3"/>
    <x v="0"/>
    <x v="4"/>
    <x v="7"/>
    <x v="0"/>
    <x v="0"/>
    <s v="615300"/>
    <s v="Bygholm Landbrugsskole"/>
    <s v="Institution uden enheder"/>
    <x v="1"/>
    <x v="1"/>
    <s v="Horsens Kommune"/>
    <s v="Region Midtjylland"/>
    <s v="Erik Kallehave Kristensen"/>
    <s v="info@bygholm.dk"/>
    <n v="0"/>
    <x v="0"/>
    <x v="0"/>
    <x v="0"/>
    <x v="0"/>
  </r>
  <r>
    <s v="Nej"/>
    <s v=""/>
    <s v=""/>
    <s v=""/>
    <s v=""/>
    <x v="5"/>
    <x v="5"/>
    <x v="2"/>
    <x v="2"/>
    <x v="2"/>
    <x v="2"/>
    <x v="2"/>
    <x v="2"/>
    <x v="2"/>
    <x v="2"/>
    <x v="1"/>
    <x v="3"/>
    <x v="2"/>
    <x v="2"/>
    <x v="2"/>
    <x v="2"/>
    <x v="2"/>
    <x v="1"/>
    <x v="4"/>
    <x v="0"/>
    <x v="1"/>
    <x v="0"/>
    <x v="3"/>
    <x v="1"/>
    <x v="1"/>
    <x v="1"/>
    <x v="1"/>
    <x v="1"/>
    <x v="1"/>
    <x v="5"/>
    <x v="3"/>
    <x v="1"/>
    <x v="0"/>
    <x v="2"/>
    <x v="0"/>
    <x v="1"/>
    <x v="0"/>
    <x v="1"/>
    <x v="0"/>
    <x v="0"/>
    <x v="0"/>
    <x v="1"/>
    <s v=""/>
    <x v="0"/>
    <x v="1"/>
    <x v="0"/>
    <x v="0"/>
    <x v="0"/>
    <x v="0"/>
    <x v="0"/>
    <x v="0"/>
    <s v=""/>
    <x v="0"/>
    <x v="1"/>
    <x v="2"/>
    <x v="3"/>
    <x v="2"/>
    <x v="1"/>
    <x v="2"/>
    <x v="2"/>
    <x v="2"/>
    <x v="2"/>
    <x v="2"/>
    <x v="2"/>
    <x v="2"/>
    <x v="2"/>
    <x v="2"/>
    <x v="2"/>
    <x v="2"/>
    <x v="2"/>
    <x v="1"/>
    <s v=""/>
    <x v="2"/>
    <x v="2"/>
    <x v="1"/>
    <x v="2"/>
    <x v="2"/>
    <x v="2"/>
    <x v="2"/>
    <x v="2"/>
    <x v="2"/>
    <x v="2"/>
    <x v="2"/>
    <x v="2"/>
    <x v="2"/>
    <x v="1"/>
    <s v=""/>
    <x v="2"/>
    <x v="2"/>
    <x v="3"/>
    <x v="1"/>
    <x v="3"/>
    <x v="4"/>
    <x v="3"/>
    <x v="4"/>
    <x v="0"/>
    <x v="0"/>
    <x v="2"/>
    <x v="1"/>
    <x v="0"/>
    <x v="0"/>
    <x v="0"/>
    <x v="0"/>
    <x v="0"/>
    <s v="831401"/>
    <s v="Nordjyllands Landbrugsskole"/>
    <s v="Institution uden enheder"/>
    <x v="1"/>
    <x v="1"/>
    <s v="Aalborg Kommune"/>
    <s v="Region Nordjylland"/>
    <s v="Erik Poulstrup"/>
    <s v="njylls@njylls.dk"/>
    <n v="0"/>
    <x v="0"/>
    <x v="0"/>
    <x v="0"/>
    <x v="0"/>
  </r>
  <r>
    <s v="Ja"/>
    <s v="Nej"/>
    <s v="For tre år siden"/>
    <s v="I mindre grad"/>
    <s v="I høj grad"/>
    <x v="1"/>
    <x v="2"/>
    <x v="0"/>
    <x v="0"/>
    <x v="1"/>
    <x v="0"/>
    <x v="1"/>
    <x v="1"/>
    <x v="0"/>
    <x v="0"/>
    <x v="0"/>
    <x v="1"/>
    <x v="0"/>
    <x v="1"/>
    <x v="1"/>
    <x v="0"/>
    <x v="0"/>
    <x v="0"/>
    <x v="0"/>
    <x v="6"/>
    <x v="0"/>
    <x v="0"/>
    <x v="0"/>
    <x v="0"/>
    <x v="2"/>
    <x v="2"/>
    <x v="2"/>
    <x v="0"/>
    <x v="0"/>
    <x v="0"/>
    <x v="0"/>
    <x v="0"/>
    <x v="1"/>
    <x v="2"/>
    <x v="0"/>
    <x v="1"/>
    <x v="1"/>
    <x v="1"/>
    <x v="0"/>
    <x v="1"/>
    <x v="0"/>
    <x v="0"/>
    <s v=""/>
    <x v="0"/>
    <x v="1"/>
    <x v="1"/>
    <x v="0"/>
    <x v="1"/>
    <x v="1"/>
    <x v="0"/>
    <x v="0"/>
    <s v=""/>
    <x v="0"/>
    <x v="0"/>
    <x v="1"/>
    <x v="0"/>
    <x v="5"/>
    <x v="0"/>
    <x v="1"/>
    <x v="0"/>
    <x v="0"/>
    <x v="1"/>
    <x v="0"/>
    <x v="1"/>
    <x v="0"/>
    <x v="1"/>
    <x v="0"/>
    <x v="0"/>
    <x v="1"/>
    <x v="0"/>
    <x v="0"/>
    <s v=""/>
    <x v="0"/>
    <x v="1"/>
    <x v="0"/>
    <x v="0"/>
    <x v="0"/>
    <x v="1"/>
    <x v="0"/>
    <x v="0"/>
    <x v="1"/>
    <x v="1"/>
    <x v="1"/>
    <x v="1"/>
    <x v="0"/>
    <x v="0"/>
    <s v=""/>
    <x v="0"/>
    <x v="0"/>
    <x v="0"/>
    <x v="3"/>
    <x v="4"/>
    <x v="3"/>
    <x v="4"/>
    <x v="0"/>
    <x v="1"/>
    <x v="0"/>
    <x v="1"/>
    <x v="0"/>
    <x v="1"/>
    <x v="1"/>
    <x v="0"/>
    <x v="0"/>
    <x v="0"/>
    <s v="151412"/>
    <s v="UCplus A/S"/>
    <s v="Hovedskole (institution med enheder)"/>
    <x v="1"/>
    <x v="3"/>
    <s v="Ballerup Kommune"/>
    <s v="Region Hovedstaden"/>
    <s v="Erik Poulstrup"/>
    <s v="mail@ucplus.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159028"/>
    <s v="Gladsaxe Gymnasium"/>
    <s v="Institution uden enheder"/>
    <x v="0"/>
    <x v="1"/>
    <s v="Gladsaxe Kommune"/>
    <s v="Region Hovedstaden"/>
    <s v="Eva Krarup Steensen"/>
    <s v="post@gladgym.dk"/>
    <n v="0"/>
    <x v="1"/>
    <x v="0"/>
    <x v="1"/>
    <x v="0"/>
  </r>
  <r>
    <s v="Ja"/>
    <s v="Ja"/>
    <s v="For to år siden"/>
    <s v="I høj grad"/>
    <s v="I høj grad"/>
    <x v="1"/>
    <x v="0"/>
    <x v="3"/>
    <x v="0"/>
    <x v="1"/>
    <x v="0"/>
    <x v="0"/>
    <x v="1"/>
    <x v="0"/>
    <x v="0"/>
    <x v="0"/>
    <x v="0"/>
    <x v="0"/>
    <x v="1"/>
    <x v="1"/>
    <x v="0"/>
    <x v="1"/>
    <x v="0"/>
    <x v="0"/>
    <x v="2"/>
    <x v="1"/>
    <x v="0"/>
    <x v="0"/>
    <x v="0"/>
    <x v="2"/>
    <x v="2"/>
    <x v="0"/>
    <x v="0"/>
    <x v="0"/>
    <x v="0"/>
    <x v="0"/>
    <x v="0"/>
    <x v="1"/>
    <x v="2"/>
    <x v="0"/>
    <x v="1"/>
    <x v="0"/>
    <x v="1"/>
    <x v="0"/>
    <x v="1"/>
    <x v="0"/>
    <x v="0"/>
    <s v=""/>
    <x v="0"/>
    <x v="1"/>
    <x v="0"/>
    <x v="0"/>
    <x v="1"/>
    <x v="1"/>
    <x v="0"/>
    <x v="0"/>
    <s v=""/>
    <x v="0"/>
    <x v="0"/>
    <x v="0"/>
    <x v="0"/>
    <x v="0"/>
    <x v="0"/>
    <x v="1"/>
    <x v="0"/>
    <x v="0"/>
    <x v="0"/>
    <x v="1"/>
    <x v="1"/>
    <x v="0"/>
    <x v="1"/>
    <x v="1"/>
    <x v="1"/>
    <x v="0"/>
    <x v="0"/>
    <x v="0"/>
    <s v=""/>
    <x v="0"/>
    <x v="0"/>
    <x v="0"/>
    <x v="0"/>
    <x v="0"/>
    <x v="0"/>
    <x v="0"/>
    <x v="0"/>
    <x v="1"/>
    <x v="1"/>
    <x v="1"/>
    <x v="1"/>
    <x v="0"/>
    <x v="0"/>
    <s v=""/>
    <x v="0"/>
    <x v="0"/>
    <x v="0"/>
    <x v="0"/>
    <x v="0"/>
    <x v="0"/>
    <x v="1"/>
    <x v="0"/>
    <x v="2"/>
    <x v="0"/>
    <x v="1"/>
    <x v="2"/>
    <x v="0"/>
    <x v="0"/>
    <x v="0"/>
    <x v="0"/>
    <x v="0"/>
    <s v="561027"/>
    <s v="Esbjerg Gymnasium"/>
    <s v="Institution uden enheder"/>
    <x v="0"/>
    <x v="1"/>
    <s v="Esbjerg Kommune"/>
    <s v="Region Syddanmark"/>
    <s v="Erling Petersson"/>
    <s v="esbjerg.gymnasium@egonline.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537401"/>
    <s v="EUC Syd"/>
    <s v="Hovedskole (institution med enheder)"/>
    <x v="1"/>
    <x v="1"/>
    <s v="Sønderborg Kommune"/>
    <s v="Region Syddanmark"/>
    <s v="Finn Karlsen"/>
    <s v="eucsyd@eucsyd.dk"/>
    <n v="0"/>
    <x v="1"/>
    <x v="0"/>
    <x v="1"/>
    <x v="0"/>
  </r>
  <r>
    <s v="Ja"/>
    <s v="Nej"/>
    <s v="For tre år siden"/>
    <s v="Slet ikke"/>
    <s v="I høj grad"/>
    <x v="4"/>
    <x v="1"/>
    <x v="1"/>
    <x v="1"/>
    <x v="0"/>
    <x v="0"/>
    <x v="0"/>
    <x v="0"/>
    <x v="1"/>
    <x v="1"/>
    <x v="2"/>
    <x v="0"/>
    <x v="2"/>
    <x v="2"/>
    <x v="2"/>
    <x v="2"/>
    <x v="2"/>
    <x v="1"/>
    <x v="0"/>
    <x v="3"/>
    <x v="2"/>
    <x v="0"/>
    <x v="2"/>
    <x v="1"/>
    <x v="1"/>
    <x v="1"/>
    <x v="1"/>
    <x v="1"/>
    <x v="0"/>
    <x v="0"/>
    <x v="0"/>
    <x v="0"/>
    <x v="0"/>
    <x v="2"/>
    <x v="0"/>
    <x v="1"/>
    <x v="0"/>
    <x v="1"/>
    <x v="0"/>
    <x v="1"/>
    <x v="0"/>
    <x v="0"/>
    <s v=""/>
    <x v="0"/>
    <x v="1"/>
    <x v="0"/>
    <x v="0"/>
    <x v="1"/>
    <x v="1"/>
    <x v="0"/>
    <x v="0"/>
    <s v=""/>
    <x v="0"/>
    <x v="0"/>
    <x v="0"/>
    <x v="0"/>
    <x v="0"/>
    <x v="0"/>
    <x v="1"/>
    <x v="0"/>
    <x v="0"/>
    <x v="0"/>
    <x v="1"/>
    <x v="1"/>
    <x v="1"/>
    <x v="0"/>
    <x v="0"/>
    <x v="0"/>
    <x v="0"/>
    <x v="0"/>
    <x v="0"/>
    <s v=""/>
    <x v="1"/>
    <x v="0"/>
    <x v="2"/>
    <x v="0"/>
    <x v="0"/>
    <x v="1"/>
    <x v="0"/>
    <x v="1"/>
    <x v="0"/>
    <x v="0"/>
    <x v="0"/>
    <x v="0"/>
    <x v="0"/>
    <x v="0"/>
    <s v=""/>
    <x v="0"/>
    <x v="0"/>
    <x v="0"/>
    <x v="0"/>
    <x v="2"/>
    <x v="5"/>
    <x v="5"/>
    <x v="0"/>
    <x v="0"/>
    <x v="0"/>
    <x v="1"/>
    <x v="0"/>
    <x v="0"/>
    <x v="4"/>
    <x v="8"/>
    <x v="0"/>
    <x v="0"/>
    <s v="561413"/>
    <s v="AMU-Vest"/>
    <s v="Institution uden enheder"/>
    <x v="1"/>
    <x v="0"/>
    <s v="Esbjerg Kommune"/>
    <s v="Region Syddanmark"/>
    <s v="Eva Lundgren"/>
    <s v="inst@amu-vest.dk"/>
    <n v="0"/>
    <x v="0"/>
    <x v="0"/>
    <x v="0"/>
    <x v="0"/>
  </r>
  <r>
    <s v="Ja"/>
    <s v="Ja"/>
    <s v="For et år siden"/>
    <s v="Ved ikke"/>
    <s v="I høj grad"/>
    <x v="0"/>
    <x v="4"/>
    <x v="1"/>
    <x v="0"/>
    <x v="1"/>
    <x v="0"/>
    <x v="1"/>
    <x v="1"/>
    <x v="0"/>
    <x v="0"/>
    <x v="0"/>
    <x v="1"/>
    <x v="1"/>
    <x v="0"/>
    <x v="1"/>
    <x v="0"/>
    <x v="0"/>
    <x v="0"/>
    <x v="0"/>
    <x v="3"/>
    <x v="2"/>
    <x v="0"/>
    <x v="1"/>
    <x v="1"/>
    <x v="1"/>
    <x v="1"/>
    <x v="1"/>
    <x v="1"/>
    <x v="0"/>
    <x v="0"/>
    <x v="0"/>
    <x v="0"/>
    <x v="0"/>
    <x v="0"/>
    <x v="0"/>
    <x v="0"/>
    <x v="1"/>
    <x v="0"/>
    <x v="1"/>
    <x v="1"/>
    <x v="0"/>
    <x v="0"/>
    <s v=""/>
    <x v="0"/>
    <x v="0"/>
    <x v="1"/>
    <x v="1"/>
    <x v="0"/>
    <x v="1"/>
    <x v="0"/>
    <x v="0"/>
    <s v=""/>
    <x v="0"/>
    <x v="0"/>
    <x v="1"/>
    <x v="1"/>
    <x v="1"/>
    <x v="2"/>
    <x v="0"/>
    <x v="1"/>
    <x v="1"/>
    <x v="1"/>
    <x v="0"/>
    <x v="0"/>
    <x v="0"/>
    <x v="0"/>
    <x v="0"/>
    <x v="0"/>
    <x v="1"/>
    <x v="0"/>
    <x v="2"/>
    <s v=""/>
    <x v="1"/>
    <x v="1"/>
    <x v="2"/>
    <x v="1"/>
    <x v="1"/>
    <x v="1"/>
    <x v="1"/>
    <x v="1"/>
    <x v="0"/>
    <x v="0"/>
    <x v="0"/>
    <x v="0"/>
    <x v="0"/>
    <x v="2"/>
    <s v=""/>
    <x v="2"/>
    <x v="2"/>
    <x v="2"/>
    <x v="1"/>
    <x v="1"/>
    <x v="2"/>
    <x v="2"/>
    <x v="0"/>
    <x v="1"/>
    <x v="0"/>
    <x v="1"/>
    <x v="0"/>
    <x v="1"/>
    <x v="1"/>
    <x v="0"/>
    <x v="0"/>
    <x v="0"/>
    <s v="281397"/>
    <s v="Horsens Gymnasium &amp; HF"/>
    <s v="Hovedskole (institution med enheder)"/>
    <x v="0"/>
    <x v="1"/>
    <s v="Horsens Kommune"/>
    <s v="Region Midtjylland"/>
    <s v="Flemming Steen Jensen"/>
    <s v="hs@hs-gym.dk"/>
    <n v="0"/>
    <x v="0"/>
    <x v="0"/>
    <x v="0"/>
    <x v="0"/>
  </r>
  <r>
    <s v="Ja"/>
    <s v="Ja"/>
    <s v="For to år siden"/>
    <s v="I mindre grad"/>
    <s v="I høj grad"/>
    <x v="1"/>
    <x v="2"/>
    <x v="0"/>
    <x v="1"/>
    <x v="0"/>
    <x v="0"/>
    <x v="1"/>
    <x v="0"/>
    <x v="0"/>
    <x v="0"/>
    <x v="0"/>
    <x v="0"/>
    <x v="0"/>
    <x v="1"/>
    <x v="1"/>
    <x v="1"/>
    <x v="1"/>
    <x v="0"/>
    <x v="0"/>
    <x v="0"/>
    <x v="0"/>
    <x v="0"/>
    <x v="3"/>
    <x v="1"/>
    <x v="1"/>
    <x v="1"/>
    <x v="1"/>
    <x v="1"/>
    <x v="1"/>
    <x v="1"/>
    <x v="3"/>
    <x v="1"/>
    <x v="1"/>
    <x v="2"/>
    <x v="0"/>
    <x v="1"/>
    <x v="0"/>
    <x v="1"/>
    <x v="0"/>
    <x v="0"/>
    <x v="0"/>
    <x v="1"/>
    <s v=""/>
    <x v="0"/>
    <x v="1"/>
    <x v="0"/>
    <x v="0"/>
    <x v="1"/>
    <x v="0"/>
    <x v="0"/>
    <x v="1"/>
    <s v=""/>
    <x v="0"/>
    <x v="0"/>
    <x v="0"/>
    <x v="1"/>
    <x v="0"/>
    <x v="2"/>
    <x v="0"/>
    <x v="1"/>
    <x v="1"/>
    <x v="1"/>
    <x v="0"/>
    <x v="1"/>
    <x v="0"/>
    <x v="0"/>
    <x v="0"/>
    <x v="0"/>
    <x v="0"/>
    <x v="0"/>
    <x v="0"/>
    <s v=""/>
    <x v="0"/>
    <x v="1"/>
    <x v="2"/>
    <x v="0"/>
    <x v="0"/>
    <x v="0"/>
    <x v="1"/>
    <x v="0"/>
    <x v="0"/>
    <x v="0"/>
    <x v="0"/>
    <x v="0"/>
    <x v="0"/>
    <x v="0"/>
    <s v=""/>
    <x v="0"/>
    <x v="0"/>
    <x v="0"/>
    <x v="0"/>
    <x v="1"/>
    <x v="2"/>
    <x v="2"/>
    <x v="0"/>
    <x v="0"/>
    <x v="0"/>
    <x v="1"/>
    <x v="3"/>
    <x v="0"/>
    <x v="4"/>
    <x v="9"/>
    <x v="0"/>
    <x v="0"/>
    <s v="573010"/>
    <s v="Varde Gymnasium"/>
    <s v="Institution uden enheder"/>
    <x v="0"/>
    <x v="1"/>
    <s v="Varde Kommune"/>
    <s v="Region Syddanmark"/>
    <s v="Finn Olsen"/>
    <s v="post@vardegymnasium.dk"/>
    <n v="0"/>
    <x v="0"/>
    <x v="0"/>
    <x v="0"/>
    <x v="0"/>
  </r>
  <r>
    <s v="Ja"/>
    <s v="Ja"/>
    <s v="For to år siden"/>
    <s v="I mindre grad"/>
    <s v="I høj grad"/>
    <x v="0"/>
    <x v="2"/>
    <x v="0"/>
    <x v="0"/>
    <x v="1"/>
    <x v="1"/>
    <x v="1"/>
    <x v="1"/>
    <x v="0"/>
    <x v="0"/>
    <x v="0"/>
    <x v="0"/>
    <x v="0"/>
    <x v="1"/>
    <x v="1"/>
    <x v="1"/>
    <x v="1"/>
    <x v="0"/>
    <x v="0"/>
    <x v="3"/>
    <x v="1"/>
    <x v="0"/>
    <x v="3"/>
    <x v="1"/>
    <x v="1"/>
    <x v="1"/>
    <x v="1"/>
    <x v="1"/>
    <x v="4"/>
    <x v="4"/>
    <x v="1"/>
    <x v="3"/>
    <x v="1"/>
    <x v="2"/>
    <x v="0"/>
    <x v="1"/>
    <x v="0"/>
    <x v="1"/>
    <x v="0"/>
    <x v="0"/>
    <x v="0"/>
    <x v="1"/>
    <s v=""/>
    <x v="0"/>
    <x v="1"/>
    <x v="0"/>
    <x v="0"/>
    <x v="1"/>
    <x v="0"/>
    <x v="0"/>
    <x v="1"/>
    <s v=""/>
    <x v="0"/>
    <x v="1"/>
    <x v="2"/>
    <x v="3"/>
    <x v="2"/>
    <x v="1"/>
    <x v="2"/>
    <x v="2"/>
    <x v="2"/>
    <x v="2"/>
    <x v="2"/>
    <x v="2"/>
    <x v="2"/>
    <x v="2"/>
    <x v="2"/>
    <x v="2"/>
    <x v="2"/>
    <x v="2"/>
    <x v="1"/>
    <s v=""/>
    <x v="2"/>
    <x v="2"/>
    <x v="1"/>
    <x v="2"/>
    <x v="2"/>
    <x v="2"/>
    <x v="2"/>
    <x v="2"/>
    <x v="2"/>
    <x v="2"/>
    <x v="2"/>
    <x v="2"/>
    <x v="2"/>
    <x v="1"/>
    <s v=""/>
    <x v="2"/>
    <x v="2"/>
    <x v="3"/>
    <x v="1"/>
    <x v="3"/>
    <x v="4"/>
    <x v="3"/>
    <x v="5"/>
    <x v="2"/>
    <x v="0"/>
    <x v="2"/>
    <x v="1"/>
    <x v="0"/>
    <x v="0"/>
    <x v="0"/>
    <x v="0"/>
    <x v="0"/>
    <s v="281219"/>
    <s v="U/NORD"/>
    <s v="Hovedskole (institution med enheder)"/>
    <x v="1"/>
    <x v="1"/>
    <s v="Lyngby-Taarbæk Kommune"/>
    <s v="Region Hovedstaden"/>
    <s v="Flemming Zachariasen"/>
    <s v="info@unord.dk"/>
    <n v="0"/>
    <x v="0"/>
    <x v="0"/>
    <x v="0"/>
    <x v="0"/>
  </r>
  <r>
    <s v="Ja"/>
    <s v="Ja"/>
    <s v="For mere end tre år siden"/>
    <s v="Slet ikke"/>
    <s v="I høj grad"/>
    <x v="1"/>
    <x v="0"/>
    <x v="0"/>
    <x v="0"/>
    <x v="1"/>
    <x v="0"/>
    <x v="1"/>
    <x v="0"/>
    <x v="0"/>
    <x v="1"/>
    <x v="0"/>
    <x v="2"/>
    <x v="2"/>
    <x v="2"/>
    <x v="2"/>
    <x v="2"/>
    <x v="2"/>
    <x v="1"/>
    <x v="0"/>
    <x v="1"/>
    <x v="0"/>
    <x v="0"/>
    <x v="0"/>
    <x v="0"/>
    <x v="2"/>
    <x v="0"/>
    <x v="0"/>
    <x v="0"/>
    <x v="0"/>
    <x v="0"/>
    <x v="0"/>
    <x v="0"/>
    <x v="0"/>
    <x v="0"/>
    <x v="0"/>
    <x v="1"/>
    <x v="0"/>
    <x v="1"/>
    <x v="1"/>
    <x v="0"/>
    <x v="0"/>
    <x v="0"/>
    <s v=""/>
    <x v="0"/>
    <x v="0"/>
    <x v="0"/>
    <x v="1"/>
    <x v="0"/>
    <x v="0"/>
    <x v="0"/>
    <x v="0"/>
    <s v=""/>
    <x v="0"/>
    <x v="0"/>
    <x v="0"/>
    <x v="1"/>
    <x v="0"/>
    <x v="0"/>
    <x v="1"/>
    <x v="0"/>
    <x v="0"/>
    <x v="0"/>
    <x v="1"/>
    <x v="1"/>
    <x v="0"/>
    <x v="0"/>
    <x v="0"/>
    <x v="0"/>
    <x v="0"/>
    <x v="0"/>
    <x v="0"/>
    <s v=""/>
    <x v="0"/>
    <x v="0"/>
    <x v="0"/>
    <x v="0"/>
    <x v="0"/>
    <x v="0"/>
    <x v="0"/>
    <x v="0"/>
    <x v="1"/>
    <x v="1"/>
    <x v="0"/>
    <x v="0"/>
    <x v="0"/>
    <x v="0"/>
    <s v=""/>
    <x v="0"/>
    <x v="0"/>
    <x v="1"/>
    <x v="1"/>
    <x v="5"/>
    <x v="1"/>
    <x v="0"/>
    <x v="0"/>
    <x v="2"/>
    <x v="0"/>
    <x v="2"/>
    <x v="1"/>
    <x v="0"/>
    <x v="4"/>
    <x v="10"/>
    <x v="0"/>
    <x v="0"/>
    <s v="751075"/>
    <s v="Risskov gymnasium"/>
    <s v="Institution uden enheder"/>
    <x v="0"/>
    <x v="1"/>
    <s v="Aarhus Kommune"/>
    <s v="Region Midtjylland"/>
    <s v="Gitte Horsbøl"/>
    <s v="adm@risskov-gym.dk"/>
    <n v="0"/>
    <x v="0"/>
    <x v="0"/>
    <x v="0"/>
    <x v="0"/>
  </r>
  <r>
    <s v="Ja"/>
    <s v="Ja"/>
    <s v="For et år siden"/>
    <s v="I nogen grad"/>
    <s v="I høj grad"/>
    <x v="4"/>
    <x v="2"/>
    <x v="0"/>
    <x v="0"/>
    <x v="1"/>
    <x v="1"/>
    <x v="1"/>
    <x v="1"/>
    <x v="0"/>
    <x v="0"/>
    <x v="0"/>
    <x v="0"/>
    <x v="0"/>
    <x v="1"/>
    <x v="1"/>
    <x v="0"/>
    <x v="0"/>
    <x v="0"/>
    <x v="0"/>
    <x v="1"/>
    <x v="2"/>
    <x v="14"/>
    <x v="3"/>
    <x v="1"/>
    <x v="1"/>
    <x v="1"/>
    <x v="1"/>
    <x v="1"/>
    <x v="3"/>
    <x v="1"/>
    <x v="2"/>
    <x v="1"/>
    <x v="0"/>
    <x v="0"/>
    <x v="0"/>
    <x v="1"/>
    <x v="1"/>
    <x v="0"/>
    <x v="1"/>
    <x v="0"/>
    <x v="0"/>
    <x v="0"/>
    <s v=""/>
    <x v="0"/>
    <x v="1"/>
    <x v="1"/>
    <x v="1"/>
    <x v="0"/>
    <x v="0"/>
    <x v="0"/>
    <x v="0"/>
    <s v=""/>
    <x v="0"/>
    <x v="0"/>
    <x v="0"/>
    <x v="0"/>
    <x v="5"/>
    <x v="0"/>
    <x v="1"/>
    <x v="0"/>
    <x v="1"/>
    <x v="0"/>
    <x v="1"/>
    <x v="1"/>
    <x v="1"/>
    <x v="0"/>
    <x v="0"/>
    <x v="0"/>
    <x v="0"/>
    <x v="0"/>
    <x v="0"/>
    <s v=""/>
    <x v="0"/>
    <x v="0"/>
    <x v="0"/>
    <x v="0"/>
    <x v="1"/>
    <x v="0"/>
    <x v="0"/>
    <x v="0"/>
    <x v="0"/>
    <x v="0"/>
    <x v="0"/>
    <x v="0"/>
    <x v="0"/>
    <x v="0"/>
    <s v=""/>
    <x v="0"/>
    <x v="0"/>
    <x v="0"/>
    <x v="0"/>
    <x v="5"/>
    <x v="1"/>
    <x v="0"/>
    <x v="0"/>
    <x v="2"/>
    <x v="0"/>
    <x v="1"/>
    <x v="3"/>
    <x v="0"/>
    <x v="0"/>
    <x v="0"/>
    <x v="0"/>
    <x v="0"/>
    <s v="281399"/>
    <s v="Aarhus Business College"/>
    <s v="Hovedskole (institution med enheder)"/>
    <x v="1"/>
    <x v="1"/>
    <s v="Aarhus Kommune"/>
    <s v="Region Midtjylland"/>
    <s v="Gitte Nørgaard"/>
    <s v="aabc@aabc.dk"/>
    <n v="0"/>
    <x v="0"/>
    <x v="0"/>
    <x v="0"/>
    <x v="0"/>
  </r>
  <r>
    <s v="Ja"/>
    <s v="Ja"/>
    <s v="For mere end tre år siden"/>
    <s v="I høj grad"/>
    <s v="I høj grad"/>
    <x v="0"/>
    <x v="4"/>
    <x v="1"/>
    <x v="0"/>
    <x v="1"/>
    <x v="1"/>
    <x v="1"/>
    <x v="1"/>
    <x v="0"/>
    <x v="0"/>
    <x v="0"/>
    <x v="2"/>
    <x v="0"/>
    <x v="1"/>
    <x v="1"/>
    <x v="1"/>
    <x v="1"/>
    <x v="0"/>
    <x v="0"/>
    <x v="1"/>
    <x v="0"/>
    <x v="0"/>
    <x v="3"/>
    <x v="1"/>
    <x v="1"/>
    <x v="1"/>
    <x v="1"/>
    <x v="1"/>
    <x v="1"/>
    <x v="3"/>
    <x v="5"/>
    <x v="2"/>
    <x v="1"/>
    <x v="2"/>
    <x v="0"/>
    <x v="1"/>
    <x v="1"/>
    <x v="1"/>
    <x v="0"/>
    <x v="1"/>
    <x v="0"/>
    <x v="0"/>
    <s v=""/>
    <x v="0"/>
    <x v="1"/>
    <x v="1"/>
    <x v="0"/>
    <x v="1"/>
    <x v="1"/>
    <x v="0"/>
    <x v="0"/>
    <s v=""/>
    <x v="0"/>
    <x v="0"/>
    <x v="0"/>
    <x v="0"/>
    <x v="0"/>
    <x v="0"/>
    <x v="1"/>
    <x v="0"/>
    <x v="0"/>
    <x v="0"/>
    <x v="1"/>
    <x v="0"/>
    <x v="1"/>
    <x v="1"/>
    <x v="0"/>
    <x v="0"/>
    <x v="0"/>
    <x v="0"/>
    <x v="0"/>
    <s v=""/>
    <x v="1"/>
    <x v="1"/>
    <x v="2"/>
    <x v="1"/>
    <x v="1"/>
    <x v="1"/>
    <x v="1"/>
    <x v="1"/>
    <x v="1"/>
    <x v="1"/>
    <x v="1"/>
    <x v="0"/>
    <x v="0"/>
    <x v="0"/>
    <s v=""/>
    <x v="3"/>
    <x v="3"/>
    <x v="1"/>
    <x v="1"/>
    <x v="2"/>
    <x v="1"/>
    <x v="0"/>
    <x v="0"/>
    <x v="2"/>
    <x v="9"/>
    <x v="1"/>
    <x v="0"/>
    <x v="1"/>
    <x v="1"/>
    <x v="0"/>
    <x v="0"/>
    <x v="10"/>
    <s v="461305"/>
    <s v="Kold College"/>
    <s v="Hovedskole (institution med enheder)"/>
    <x v="1"/>
    <x v="1"/>
    <s v="Odense Kommune"/>
    <s v="Region Syddanmark"/>
    <s v="Gitte Bargholt"/>
    <s v="koldcollege@koldcollege.dk"/>
    <n v="0"/>
    <x v="0"/>
    <x v="0"/>
    <x v="0"/>
    <x v="0"/>
  </r>
  <r>
    <s v="Ja"/>
    <s v="Ja"/>
    <s v="For to år siden"/>
    <s v="Slet ikke"/>
    <s v="I høj grad"/>
    <x v="1"/>
    <x v="0"/>
    <x v="0"/>
    <x v="0"/>
    <x v="1"/>
    <x v="0"/>
    <x v="1"/>
    <x v="0"/>
    <x v="0"/>
    <x v="0"/>
    <x v="0"/>
    <x v="0"/>
    <x v="0"/>
    <x v="1"/>
    <x v="1"/>
    <x v="0"/>
    <x v="1"/>
    <x v="0"/>
    <x v="0"/>
    <x v="1"/>
    <x v="0"/>
    <x v="0"/>
    <x v="0"/>
    <x v="0"/>
    <x v="2"/>
    <x v="2"/>
    <x v="2"/>
    <x v="0"/>
    <x v="0"/>
    <x v="0"/>
    <x v="0"/>
    <x v="0"/>
    <x v="0"/>
    <x v="0"/>
    <x v="0"/>
    <x v="1"/>
    <x v="1"/>
    <x v="0"/>
    <x v="0"/>
    <x v="0"/>
    <x v="0"/>
    <x v="0"/>
    <s v=""/>
    <x v="0"/>
    <x v="1"/>
    <x v="1"/>
    <x v="1"/>
    <x v="0"/>
    <x v="0"/>
    <x v="0"/>
    <x v="0"/>
    <s v=""/>
    <x v="0"/>
    <x v="0"/>
    <x v="1"/>
    <x v="1"/>
    <x v="0"/>
    <x v="2"/>
    <x v="1"/>
    <x v="0"/>
    <x v="0"/>
    <x v="1"/>
    <x v="1"/>
    <x v="0"/>
    <x v="0"/>
    <x v="1"/>
    <x v="0"/>
    <x v="1"/>
    <x v="0"/>
    <x v="0"/>
    <x v="0"/>
    <s v=""/>
    <x v="0"/>
    <x v="0"/>
    <x v="0"/>
    <x v="0"/>
    <x v="0"/>
    <x v="1"/>
    <x v="0"/>
    <x v="1"/>
    <x v="1"/>
    <x v="1"/>
    <x v="0"/>
    <x v="1"/>
    <x v="0"/>
    <x v="0"/>
    <s v=""/>
    <x v="1"/>
    <x v="0"/>
    <x v="1"/>
    <x v="1"/>
    <x v="0"/>
    <x v="0"/>
    <x v="0"/>
    <x v="0"/>
    <x v="0"/>
    <x v="0"/>
    <x v="1"/>
    <x v="2"/>
    <x v="2"/>
    <x v="1"/>
    <x v="0"/>
    <x v="1"/>
    <x v="0"/>
    <s v="101115"/>
    <s v="Rysensteen Gymnasium"/>
    <s v="Institution uden enheder"/>
    <x v="0"/>
    <x v="1"/>
    <s v="Københavns Kommune"/>
    <s v="Region Hovedstaden"/>
    <s v="Gitte Harding Transbøl"/>
    <s v="mail@rysensteen.dk"/>
    <n v="0"/>
    <x v="0"/>
    <x v="0"/>
    <x v="0"/>
    <x v="0"/>
  </r>
  <r>
    <s v="Ja"/>
    <s v="Ja"/>
    <s v="For et år siden"/>
    <s v="I mindre grad"/>
    <s v="I høj grad"/>
    <x v="4"/>
    <x v="3"/>
    <x v="0"/>
    <x v="0"/>
    <x v="1"/>
    <x v="0"/>
    <x v="1"/>
    <x v="1"/>
    <x v="0"/>
    <x v="0"/>
    <x v="0"/>
    <x v="0"/>
    <x v="0"/>
    <x v="1"/>
    <x v="0"/>
    <x v="1"/>
    <x v="1"/>
    <x v="0"/>
    <x v="0"/>
    <x v="3"/>
    <x v="0"/>
    <x v="0"/>
    <x v="0"/>
    <x v="0"/>
    <x v="2"/>
    <x v="2"/>
    <x v="0"/>
    <x v="0"/>
    <x v="0"/>
    <x v="0"/>
    <x v="0"/>
    <x v="0"/>
    <x v="0"/>
    <x v="2"/>
    <x v="0"/>
    <x v="1"/>
    <x v="0"/>
    <x v="0"/>
    <x v="0"/>
    <x v="0"/>
    <x v="0"/>
    <x v="0"/>
    <s v=""/>
    <x v="0"/>
    <x v="1"/>
    <x v="0"/>
    <x v="0"/>
    <x v="0"/>
    <x v="0"/>
    <x v="0"/>
    <x v="0"/>
    <s v=""/>
    <x v="0"/>
    <x v="1"/>
    <x v="2"/>
    <x v="3"/>
    <x v="2"/>
    <x v="1"/>
    <x v="2"/>
    <x v="2"/>
    <x v="2"/>
    <x v="2"/>
    <x v="2"/>
    <x v="2"/>
    <x v="2"/>
    <x v="2"/>
    <x v="2"/>
    <x v="2"/>
    <x v="2"/>
    <x v="2"/>
    <x v="1"/>
    <s v=""/>
    <x v="2"/>
    <x v="2"/>
    <x v="1"/>
    <x v="2"/>
    <x v="2"/>
    <x v="2"/>
    <x v="2"/>
    <x v="2"/>
    <x v="2"/>
    <x v="2"/>
    <x v="2"/>
    <x v="2"/>
    <x v="2"/>
    <x v="1"/>
    <s v=""/>
    <x v="2"/>
    <x v="2"/>
    <x v="3"/>
    <x v="1"/>
    <x v="3"/>
    <x v="4"/>
    <x v="3"/>
    <x v="6"/>
    <x v="0"/>
    <x v="0"/>
    <x v="1"/>
    <x v="3"/>
    <x v="0"/>
    <x v="4"/>
    <x v="11"/>
    <x v="0"/>
    <x v="0"/>
    <s v="461449"/>
    <s v="Social- og Sundhedsskolen Fyn"/>
    <s v="Hovedskole (institution med enheder)"/>
    <x v="1"/>
    <x v="1"/>
    <s v="Odense Kommune"/>
    <s v="Region Syddanmark"/>
    <s v="Gunna Funder Hansen"/>
    <s v="sosufyn@sosufyn.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631022"/>
    <s v="Rosborg Gymnasium &amp; HF"/>
    <s v="Institution uden enheder"/>
    <x v="0"/>
    <x v="1"/>
    <s v="Vejle Kommune"/>
    <s v="Region Syddanmark"/>
    <s v="Hanne Hautop"/>
    <s v="rosborg@rosborg-gym.dk"/>
    <n v="0"/>
    <x v="1"/>
    <x v="0"/>
    <x v="1"/>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373019"/>
    <s v="Herlufsholm Skole og Gods"/>
    <s v="Institution uden enheder"/>
    <x v="0"/>
    <x v="0"/>
    <s v="Næstved Kommune"/>
    <s v="Region Sjælland"/>
    <s v="Gitte Nørgaard"/>
    <s v="rektorkontor@herlufsholm.dk"/>
    <n v="0"/>
    <x v="1"/>
    <x v="0"/>
    <x v="1"/>
    <x v="0"/>
  </r>
  <r>
    <s v="Ja"/>
    <s v="Ja"/>
    <s v="Under et år siden"/>
    <s v="Slet ikke"/>
    <s v="I høj grad"/>
    <x v="1"/>
    <x v="0"/>
    <x v="0"/>
    <x v="0"/>
    <x v="1"/>
    <x v="1"/>
    <x v="1"/>
    <x v="0"/>
    <x v="0"/>
    <x v="0"/>
    <x v="0"/>
    <x v="0"/>
    <x v="1"/>
    <x v="0"/>
    <x v="0"/>
    <x v="0"/>
    <x v="0"/>
    <x v="2"/>
    <x v="0"/>
    <x v="3"/>
    <x v="0"/>
    <x v="0"/>
    <x v="0"/>
    <x v="0"/>
    <x v="2"/>
    <x v="0"/>
    <x v="0"/>
    <x v="0"/>
    <x v="0"/>
    <x v="0"/>
    <x v="0"/>
    <x v="0"/>
    <x v="1"/>
    <x v="2"/>
    <x v="0"/>
    <x v="0"/>
    <x v="1"/>
    <x v="1"/>
    <x v="0"/>
    <x v="0"/>
    <x v="0"/>
    <x v="0"/>
    <s v=""/>
    <x v="0"/>
    <x v="1"/>
    <x v="1"/>
    <x v="0"/>
    <x v="0"/>
    <x v="0"/>
    <x v="0"/>
    <x v="0"/>
    <s v=""/>
    <x v="0"/>
    <x v="0"/>
    <x v="0"/>
    <x v="0"/>
    <x v="4"/>
    <x v="0"/>
    <x v="1"/>
    <x v="0"/>
    <x v="0"/>
    <x v="0"/>
    <x v="1"/>
    <x v="1"/>
    <x v="1"/>
    <x v="0"/>
    <x v="0"/>
    <x v="0"/>
    <x v="0"/>
    <x v="0"/>
    <x v="0"/>
    <s v=""/>
    <x v="0"/>
    <x v="0"/>
    <x v="0"/>
    <x v="0"/>
    <x v="0"/>
    <x v="0"/>
    <x v="0"/>
    <x v="0"/>
    <x v="1"/>
    <x v="1"/>
    <x v="1"/>
    <x v="1"/>
    <x v="0"/>
    <x v="0"/>
    <s v=""/>
    <x v="0"/>
    <x v="0"/>
    <x v="1"/>
    <x v="1"/>
    <x v="0"/>
    <x v="5"/>
    <x v="1"/>
    <x v="0"/>
    <x v="0"/>
    <x v="0"/>
    <x v="1"/>
    <x v="2"/>
    <x v="0"/>
    <x v="0"/>
    <x v="0"/>
    <x v="0"/>
    <x v="0"/>
    <s v="281666"/>
    <s v="Grindsted Gymnasie- &amp; Erhvervsskole"/>
    <s v="Hovedskole (institution med enheder)"/>
    <x v="0"/>
    <x v="1"/>
    <s v="Billund Kommune"/>
    <s v="Region Syddanmark"/>
    <s v="Gitte Vest Barkholt"/>
    <s v="kontakt@gges.dk"/>
    <n v="0"/>
    <x v="0"/>
    <x v="0"/>
    <x v="0"/>
    <x v="0"/>
  </r>
  <r>
    <s v="Ja"/>
    <s v="Ja"/>
    <s v="Under et år siden"/>
    <s v="I mindre grad"/>
    <s v="I høj grad"/>
    <x v="4"/>
    <x v="0"/>
    <x v="0"/>
    <x v="0"/>
    <x v="1"/>
    <x v="1"/>
    <x v="1"/>
    <x v="1"/>
    <x v="0"/>
    <x v="0"/>
    <x v="0"/>
    <x v="0"/>
    <x v="2"/>
    <x v="2"/>
    <x v="2"/>
    <x v="2"/>
    <x v="2"/>
    <x v="1"/>
    <x v="0"/>
    <x v="5"/>
    <x v="4"/>
    <x v="0"/>
    <x v="4"/>
    <x v="1"/>
    <x v="1"/>
    <x v="1"/>
    <x v="1"/>
    <x v="1"/>
    <x v="0"/>
    <x v="0"/>
    <x v="0"/>
    <x v="0"/>
    <x v="3"/>
    <x v="3"/>
    <x v="2"/>
    <x v="2"/>
    <x v="2"/>
    <x v="2"/>
    <x v="2"/>
    <x v="2"/>
    <x v="2"/>
    <x v="2"/>
    <m/>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707008"/>
    <s v="Grenaa Gymnasium"/>
    <s v="Institution uden enheder"/>
    <x v="0"/>
    <x v="1"/>
    <s v="Norddjurs Kommune"/>
    <s v="Region Midtjylland"/>
    <s v="Helene Bendorff Kristensen"/>
    <s v="gg@grenaa-gym.dk"/>
    <n v="0"/>
    <x v="0"/>
    <x v="1"/>
    <x v="1"/>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791016"/>
    <s v="Viborg Katedralskole"/>
    <s v="Institution uden enheder"/>
    <x v="0"/>
    <x v="1"/>
    <s v="Viborg Kommune"/>
    <s v="Region Midtjylland"/>
    <s v="Helge Markussen"/>
    <s v="vibkat@vibkat.dk"/>
    <n v="0"/>
    <x v="1"/>
    <x v="0"/>
    <x v="1"/>
    <x v="0"/>
  </r>
  <r>
    <s v="Ja"/>
    <s v="Ja"/>
    <s v="For mere end tre år siden"/>
    <s v="Slet ikke"/>
    <s v="I høj grad"/>
    <x v="0"/>
    <x v="3"/>
    <x v="0"/>
    <x v="0"/>
    <x v="1"/>
    <x v="1"/>
    <x v="1"/>
    <x v="1"/>
    <x v="0"/>
    <x v="0"/>
    <x v="0"/>
    <x v="0"/>
    <x v="0"/>
    <x v="1"/>
    <x v="1"/>
    <x v="0"/>
    <x v="1"/>
    <x v="0"/>
    <x v="0"/>
    <x v="0"/>
    <x v="0"/>
    <x v="15"/>
    <x v="3"/>
    <x v="1"/>
    <x v="1"/>
    <x v="1"/>
    <x v="1"/>
    <x v="1"/>
    <x v="1"/>
    <x v="1"/>
    <x v="2"/>
    <x v="2"/>
    <x v="1"/>
    <x v="2"/>
    <x v="0"/>
    <x v="0"/>
    <x v="0"/>
    <x v="1"/>
    <x v="0"/>
    <x v="1"/>
    <x v="0"/>
    <x v="0"/>
    <s v=""/>
    <x v="0"/>
    <x v="0"/>
    <x v="0"/>
    <x v="0"/>
    <x v="1"/>
    <x v="1"/>
    <x v="0"/>
    <x v="0"/>
    <s v=""/>
    <x v="0"/>
    <x v="0"/>
    <x v="0"/>
    <x v="0"/>
    <x v="0"/>
    <x v="2"/>
    <x v="1"/>
    <x v="1"/>
    <x v="1"/>
    <x v="1"/>
    <x v="0"/>
    <x v="1"/>
    <x v="0"/>
    <x v="0"/>
    <x v="0"/>
    <x v="0"/>
    <x v="0"/>
    <x v="1"/>
    <x v="0"/>
    <s v="Vi følger den nationale spørgeramme. Det er meget specifikke forhold der er nævnt her."/>
    <x v="0"/>
    <x v="1"/>
    <x v="2"/>
    <x v="0"/>
    <x v="1"/>
    <x v="0"/>
    <x v="0"/>
    <x v="1"/>
    <x v="0"/>
    <x v="0"/>
    <x v="0"/>
    <x v="0"/>
    <x v="1"/>
    <x v="0"/>
    <s v="Ny spørgeramme for 2023 analysen er under udarbejdelse."/>
    <x v="0"/>
    <x v="3"/>
    <x v="1"/>
    <x v="1"/>
    <x v="4"/>
    <x v="3"/>
    <x v="4"/>
    <x v="0"/>
    <x v="0"/>
    <x v="0"/>
    <x v="1"/>
    <x v="2"/>
    <x v="0"/>
    <x v="4"/>
    <x v="12"/>
    <x v="0"/>
    <x v="0"/>
    <s v="787410"/>
    <s v="EUC Nordvest"/>
    <s v="Hovedskole (institution med enheder)"/>
    <x v="1"/>
    <x v="1"/>
    <s v="Thisted Kommune"/>
    <s v="Region Nordjylland"/>
    <s v="Hans Chr. Jeppesen"/>
    <s v="euc@eucnordvest.dk"/>
    <n v="0"/>
    <x v="0"/>
    <x v="0"/>
    <x v="0"/>
    <x v="0"/>
  </r>
  <r>
    <s v="Ja"/>
    <s v="Ja"/>
    <s v="For to år siden"/>
    <s v="I høj grad"/>
    <s v="I høj grad"/>
    <x v="1"/>
    <x v="0"/>
    <x v="3"/>
    <x v="0"/>
    <x v="1"/>
    <x v="0"/>
    <x v="0"/>
    <x v="1"/>
    <x v="1"/>
    <x v="0"/>
    <x v="0"/>
    <x v="2"/>
    <x v="0"/>
    <x v="0"/>
    <x v="0"/>
    <x v="0"/>
    <x v="0"/>
    <x v="0"/>
    <x v="0"/>
    <x v="0"/>
    <x v="0"/>
    <x v="0"/>
    <x v="0"/>
    <x v="0"/>
    <x v="0"/>
    <x v="0"/>
    <x v="2"/>
    <x v="0"/>
    <x v="0"/>
    <x v="0"/>
    <x v="0"/>
    <x v="0"/>
    <x v="0"/>
    <x v="0"/>
    <x v="1"/>
    <x v="1"/>
    <x v="0"/>
    <x v="0"/>
    <x v="1"/>
    <x v="0"/>
    <x v="0"/>
    <x v="0"/>
    <s v=""/>
    <x v="0"/>
    <x v="0"/>
    <x v="0"/>
    <x v="1"/>
    <x v="1"/>
    <x v="0"/>
    <x v="0"/>
    <x v="0"/>
    <s v=""/>
    <x v="0"/>
    <x v="1"/>
    <x v="2"/>
    <x v="3"/>
    <x v="2"/>
    <x v="1"/>
    <x v="2"/>
    <x v="2"/>
    <x v="2"/>
    <x v="2"/>
    <x v="2"/>
    <x v="2"/>
    <x v="2"/>
    <x v="2"/>
    <x v="2"/>
    <x v="2"/>
    <x v="2"/>
    <x v="2"/>
    <x v="1"/>
    <s v=""/>
    <x v="2"/>
    <x v="2"/>
    <x v="1"/>
    <x v="2"/>
    <x v="2"/>
    <x v="2"/>
    <x v="2"/>
    <x v="2"/>
    <x v="2"/>
    <x v="2"/>
    <x v="2"/>
    <x v="2"/>
    <x v="2"/>
    <x v="1"/>
    <s v=""/>
    <x v="2"/>
    <x v="2"/>
    <x v="3"/>
    <x v="1"/>
    <x v="3"/>
    <x v="4"/>
    <x v="3"/>
    <x v="7"/>
    <x v="1"/>
    <x v="0"/>
    <x v="2"/>
    <x v="1"/>
    <x v="0"/>
    <x v="4"/>
    <x v="13"/>
    <x v="0"/>
    <x v="0"/>
    <s v="961001"/>
    <s v="Duborg-Skolen"/>
    <s v="Institution uden enheder"/>
    <x v="0"/>
    <x v="4"/>
    <s v="Uden for kommunal inddeling (Færøerne og Grønland)"/>
    <s v="Uden for regional inddeling (Færøerne og Grønland)"/>
    <s v="Heino Aggedam"/>
    <s v="duborg-skolen@skoleforeningen.org"/>
    <n v="0"/>
    <x v="0"/>
    <x v="0"/>
    <x v="0"/>
    <x v="0"/>
  </r>
  <r>
    <s v="Ja"/>
    <s v="Ja"/>
    <s v="For tre år siden"/>
    <s v="I høj grad"/>
    <s v="I høj grad"/>
    <x v="0"/>
    <x v="0"/>
    <x v="3"/>
    <x v="0"/>
    <x v="1"/>
    <x v="0"/>
    <x v="1"/>
    <x v="1"/>
    <x v="0"/>
    <x v="0"/>
    <x v="0"/>
    <x v="0"/>
    <x v="0"/>
    <x v="1"/>
    <x v="1"/>
    <x v="1"/>
    <x v="1"/>
    <x v="0"/>
    <x v="0"/>
    <x v="0"/>
    <x v="0"/>
    <x v="16"/>
    <x v="1"/>
    <x v="1"/>
    <x v="1"/>
    <x v="1"/>
    <x v="1"/>
    <x v="1"/>
    <x v="0"/>
    <x v="0"/>
    <x v="0"/>
    <x v="0"/>
    <x v="1"/>
    <x v="2"/>
    <x v="0"/>
    <x v="1"/>
    <x v="0"/>
    <x v="0"/>
    <x v="1"/>
    <x v="0"/>
    <x v="0"/>
    <x v="0"/>
    <s v=""/>
    <x v="0"/>
    <x v="1"/>
    <x v="0"/>
    <x v="1"/>
    <x v="0"/>
    <x v="0"/>
    <x v="0"/>
    <x v="0"/>
    <s v=""/>
    <x v="4"/>
    <x v="0"/>
    <x v="0"/>
    <x v="1"/>
    <x v="0"/>
    <x v="0"/>
    <x v="1"/>
    <x v="0"/>
    <x v="0"/>
    <x v="0"/>
    <x v="1"/>
    <x v="1"/>
    <x v="1"/>
    <x v="1"/>
    <x v="0"/>
    <x v="0"/>
    <x v="0"/>
    <x v="1"/>
    <x v="0"/>
    <s v="Vi har brugt jeres standard og tilpasset vores forhold. Dermed har vi fx også gruppearbejde, møbler og arbejdsstilling"/>
    <x v="1"/>
    <x v="1"/>
    <x v="2"/>
    <x v="1"/>
    <x v="1"/>
    <x v="1"/>
    <x v="1"/>
    <x v="1"/>
    <x v="0"/>
    <x v="0"/>
    <x v="0"/>
    <x v="0"/>
    <x v="1"/>
    <x v="0"/>
    <s v="Det kortlægger vi i ETU og MTU samt APV"/>
    <x v="0"/>
    <x v="3"/>
    <x v="0"/>
    <x v="0"/>
    <x v="4"/>
    <x v="1"/>
    <x v="0"/>
    <x v="0"/>
    <x v="0"/>
    <x v="0"/>
    <x v="1"/>
    <x v="2"/>
    <x v="0"/>
    <x v="0"/>
    <x v="0"/>
    <x v="0"/>
    <x v="0"/>
    <s v="217017"/>
    <s v="Espergærde Gymnasium og HF"/>
    <s v="Institution uden enheder"/>
    <x v="0"/>
    <x v="1"/>
    <s v="Helsingør Kommune"/>
    <s v="Region Hovedstaden"/>
    <s v="Henrik Boberg Bæch"/>
    <s v="eg@eg-gym.dk"/>
    <n v="0"/>
    <x v="0"/>
    <x v="0"/>
    <x v="0"/>
    <x v="0"/>
  </r>
  <r>
    <s v="Ja"/>
    <s v="Ja"/>
    <s v="For to år siden"/>
    <s v="I mindre grad"/>
    <s v="I høj grad"/>
    <x v="1"/>
    <x v="3"/>
    <x v="0"/>
    <x v="0"/>
    <x v="1"/>
    <x v="0"/>
    <x v="0"/>
    <x v="1"/>
    <x v="0"/>
    <x v="0"/>
    <x v="0"/>
    <x v="2"/>
    <x v="0"/>
    <x v="0"/>
    <x v="0"/>
    <x v="1"/>
    <x v="0"/>
    <x v="0"/>
    <x v="0"/>
    <x v="2"/>
    <x v="2"/>
    <x v="0"/>
    <x v="0"/>
    <x v="0"/>
    <x v="2"/>
    <x v="2"/>
    <x v="0"/>
    <x v="0"/>
    <x v="0"/>
    <x v="0"/>
    <x v="0"/>
    <x v="0"/>
    <x v="0"/>
    <x v="0"/>
    <x v="0"/>
    <x v="1"/>
    <x v="1"/>
    <x v="0"/>
    <x v="0"/>
    <x v="0"/>
    <x v="0"/>
    <x v="0"/>
    <s v=""/>
    <x v="0"/>
    <x v="1"/>
    <x v="1"/>
    <x v="0"/>
    <x v="0"/>
    <x v="0"/>
    <x v="0"/>
    <x v="0"/>
    <s v=""/>
    <x v="0"/>
    <x v="2"/>
    <x v="2"/>
    <x v="3"/>
    <x v="2"/>
    <x v="1"/>
    <x v="2"/>
    <x v="2"/>
    <x v="2"/>
    <x v="2"/>
    <x v="2"/>
    <x v="2"/>
    <x v="2"/>
    <x v="2"/>
    <x v="2"/>
    <x v="2"/>
    <x v="2"/>
    <x v="2"/>
    <x v="1"/>
    <s v=""/>
    <x v="2"/>
    <x v="2"/>
    <x v="1"/>
    <x v="2"/>
    <x v="2"/>
    <x v="2"/>
    <x v="2"/>
    <x v="2"/>
    <x v="2"/>
    <x v="2"/>
    <x v="2"/>
    <x v="2"/>
    <x v="2"/>
    <x v="1"/>
    <s v=""/>
    <x v="2"/>
    <x v="2"/>
    <x v="3"/>
    <x v="1"/>
    <x v="3"/>
    <x v="4"/>
    <x v="3"/>
    <x v="0"/>
    <x v="1"/>
    <x v="0"/>
    <x v="0"/>
    <x v="0"/>
    <x v="0"/>
    <x v="0"/>
    <x v="0"/>
    <x v="0"/>
    <x v="0"/>
    <s v="157028"/>
    <s v="Gentofte HF"/>
    <s v="Institution uden enheder"/>
    <x v="0"/>
    <x v="1"/>
    <s v="Gentofte Kommune"/>
    <s v="Region Hovedstaden"/>
    <s v="Henrik Cornelius"/>
    <s v="ghf@ghf.dk"/>
    <n v="0"/>
    <x v="0"/>
    <x v="0"/>
    <x v="0"/>
    <x v="0"/>
  </r>
  <r>
    <s v="Ja"/>
    <s v="Nej"/>
    <s v="Vi har ikke revideret vores antimobbestrategi"/>
    <s v="Slet ikke"/>
    <s v="I nogen grad"/>
    <x v="4"/>
    <x v="1"/>
    <x v="0"/>
    <x v="1"/>
    <x v="0"/>
    <x v="1"/>
    <x v="0"/>
    <x v="0"/>
    <x v="1"/>
    <x v="1"/>
    <x v="0"/>
    <x v="0"/>
    <x v="2"/>
    <x v="2"/>
    <x v="2"/>
    <x v="2"/>
    <x v="2"/>
    <x v="1"/>
    <x v="0"/>
    <x v="3"/>
    <x v="0"/>
    <x v="17"/>
    <x v="1"/>
    <x v="1"/>
    <x v="1"/>
    <x v="1"/>
    <x v="1"/>
    <x v="1"/>
    <x v="0"/>
    <x v="0"/>
    <x v="0"/>
    <x v="0"/>
    <x v="1"/>
    <x v="2"/>
    <x v="0"/>
    <x v="1"/>
    <x v="0"/>
    <x v="1"/>
    <x v="0"/>
    <x v="0"/>
    <x v="0"/>
    <x v="1"/>
    <s v=""/>
    <x v="0"/>
    <x v="1"/>
    <x v="0"/>
    <x v="0"/>
    <x v="1"/>
    <x v="0"/>
    <x v="0"/>
    <x v="1"/>
    <s v=""/>
    <x v="5"/>
    <x v="0"/>
    <x v="1"/>
    <x v="2"/>
    <x v="0"/>
    <x v="2"/>
    <x v="1"/>
    <x v="0"/>
    <x v="0"/>
    <x v="1"/>
    <x v="1"/>
    <x v="1"/>
    <x v="0"/>
    <x v="1"/>
    <x v="1"/>
    <x v="1"/>
    <x v="0"/>
    <x v="1"/>
    <x v="0"/>
    <s v="Vores er en del af APV som gennemføres hvert 3. år"/>
    <x v="1"/>
    <x v="1"/>
    <x v="2"/>
    <x v="0"/>
    <x v="0"/>
    <x v="1"/>
    <x v="0"/>
    <x v="1"/>
    <x v="0"/>
    <x v="0"/>
    <x v="1"/>
    <x v="0"/>
    <x v="0"/>
    <x v="0"/>
    <s v=""/>
    <x v="0"/>
    <x v="0"/>
    <x v="0"/>
    <x v="0"/>
    <x v="2"/>
    <x v="5"/>
    <x v="5"/>
    <x v="0"/>
    <x v="1"/>
    <x v="10"/>
    <x v="2"/>
    <x v="1"/>
    <x v="0"/>
    <x v="4"/>
    <x v="14"/>
    <x v="0"/>
    <x v="11"/>
    <s v="167403"/>
    <s v="Dansk Brand og sikringsteknisk Institut (NUSA)"/>
    <s v="Hovedskole (institution med enheder)"/>
    <x v="1"/>
    <x v="3"/>
    <s v="Hvidovre Kommune"/>
    <s v="Region Hovedstaden"/>
    <s v="Helle Lindholm Mikkelsen"/>
    <s v="dbi@brandogsikring.dk"/>
    <n v="0"/>
    <x v="0"/>
    <x v="0"/>
    <x v="0"/>
    <x v="0"/>
  </r>
  <r>
    <s v="Ja"/>
    <s v="Ja"/>
    <s v="For et år siden"/>
    <s v="I nogen grad"/>
    <s v="I høj grad"/>
    <x v="0"/>
    <x v="2"/>
    <x v="0"/>
    <x v="0"/>
    <x v="0"/>
    <x v="1"/>
    <x v="0"/>
    <x v="0"/>
    <x v="0"/>
    <x v="0"/>
    <x v="0"/>
    <x v="0"/>
    <x v="0"/>
    <x v="0"/>
    <x v="0"/>
    <x v="1"/>
    <x v="0"/>
    <x v="0"/>
    <x v="0"/>
    <x v="1"/>
    <x v="1"/>
    <x v="0"/>
    <x v="0"/>
    <x v="0"/>
    <x v="2"/>
    <x v="0"/>
    <x v="0"/>
    <x v="0"/>
    <x v="0"/>
    <x v="0"/>
    <x v="0"/>
    <x v="0"/>
    <x v="0"/>
    <x v="2"/>
    <x v="1"/>
    <x v="0"/>
    <x v="1"/>
    <x v="1"/>
    <x v="0"/>
    <x v="0"/>
    <x v="0"/>
    <x v="0"/>
    <s v=""/>
    <x v="1"/>
    <x v="0"/>
    <x v="1"/>
    <x v="0"/>
    <x v="0"/>
    <x v="0"/>
    <x v="0"/>
    <x v="0"/>
    <s v=""/>
    <x v="0"/>
    <x v="0"/>
    <x v="0"/>
    <x v="2"/>
    <x v="5"/>
    <x v="2"/>
    <x v="0"/>
    <x v="1"/>
    <x v="1"/>
    <x v="1"/>
    <x v="0"/>
    <x v="0"/>
    <x v="0"/>
    <x v="0"/>
    <x v="0"/>
    <x v="0"/>
    <x v="1"/>
    <x v="0"/>
    <x v="2"/>
    <s v=""/>
    <x v="0"/>
    <x v="0"/>
    <x v="0"/>
    <x v="0"/>
    <x v="1"/>
    <x v="0"/>
    <x v="0"/>
    <x v="1"/>
    <x v="1"/>
    <x v="1"/>
    <x v="0"/>
    <x v="0"/>
    <x v="0"/>
    <x v="0"/>
    <s v=""/>
    <x v="0"/>
    <x v="0"/>
    <x v="0"/>
    <x v="0"/>
    <x v="0"/>
    <x v="5"/>
    <x v="1"/>
    <x v="0"/>
    <x v="0"/>
    <x v="0"/>
    <x v="1"/>
    <x v="0"/>
    <x v="0"/>
    <x v="0"/>
    <x v="0"/>
    <x v="0"/>
    <x v="0"/>
    <s v="449010"/>
    <s v="Nyborg Gymnasium"/>
    <s v="Hovedskole (institution med enheder)"/>
    <x v="0"/>
    <x v="1"/>
    <s v="Nyborg Kommune"/>
    <s v="Region Syddanmark"/>
    <s v="Henrik Vestergaard Stokholm"/>
    <s v="post@nyborg-gym.dk"/>
    <n v="0"/>
    <x v="0"/>
    <x v="0"/>
    <x v="0"/>
    <x v="0"/>
  </r>
  <r>
    <s v="Nej"/>
    <s v=""/>
    <s v=""/>
    <s v=""/>
    <s v=""/>
    <x v="5"/>
    <x v="5"/>
    <x v="2"/>
    <x v="2"/>
    <x v="2"/>
    <x v="2"/>
    <x v="2"/>
    <x v="2"/>
    <x v="2"/>
    <x v="2"/>
    <x v="1"/>
    <x v="3"/>
    <x v="2"/>
    <x v="2"/>
    <x v="2"/>
    <x v="2"/>
    <x v="2"/>
    <x v="1"/>
    <x v="5"/>
    <x v="1"/>
    <x v="2"/>
    <x v="18"/>
    <x v="3"/>
    <x v="1"/>
    <x v="1"/>
    <x v="1"/>
    <x v="1"/>
    <x v="1"/>
    <x v="1"/>
    <x v="2"/>
    <x v="3"/>
    <x v="1"/>
    <x v="0"/>
    <x v="0"/>
    <x v="0"/>
    <x v="0"/>
    <x v="0"/>
    <x v="1"/>
    <x v="0"/>
    <x v="0"/>
    <x v="0"/>
    <x v="0"/>
    <s v=""/>
    <x v="0"/>
    <x v="0"/>
    <x v="1"/>
    <x v="0"/>
    <x v="1"/>
    <x v="1"/>
    <x v="0"/>
    <x v="0"/>
    <s v=""/>
    <x v="0"/>
    <x v="1"/>
    <x v="2"/>
    <x v="3"/>
    <x v="2"/>
    <x v="1"/>
    <x v="2"/>
    <x v="2"/>
    <x v="2"/>
    <x v="2"/>
    <x v="2"/>
    <x v="2"/>
    <x v="2"/>
    <x v="2"/>
    <x v="2"/>
    <x v="2"/>
    <x v="2"/>
    <x v="2"/>
    <x v="1"/>
    <s v=""/>
    <x v="2"/>
    <x v="2"/>
    <x v="1"/>
    <x v="2"/>
    <x v="2"/>
    <x v="2"/>
    <x v="2"/>
    <x v="2"/>
    <x v="2"/>
    <x v="2"/>
    <x v="2"/>
    <x v="2"/>
    <x v="2"/>
    <x v="1"/>
    <s v=""/>
    <x v="2"/>
    <x v="2"/>
    <x v="3"/>
    <x v="1"/>
    <x v="3"/>
    <x v="4"/>
    <x v="3"/>
    <x v="8"/>
    <x v="0"/>
    <x v="0"/>
    <x v="2"/>
    <x v="1"/>
    <x v="0"/>
    <x v="0"/>
    <x v="0"/>
    <x v="0"/>
    <x v="0"/>
    <s v="657412"/>
    <s v="Social- og Sundhedsskolen Midt- og Vestjylland"/>
    <s v="Hovedskole (institution med enheder)"/>
    <x v="1"/>
    <x v="1"/>
    <s v="Herning Kommune"/>
    <s v="Region Midtjylland"/>
    <s v="Inge Dolmer"/>
    <s v="info@sosumv.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265021"/>
    <s v="Roskilde Gymnasium"/>
    <s v="Institution uden enheder"/>
    <x v="0"/>
    <x v="1"/>
    <s v="Roskilde Kommune"/>
    <s v="Region Sjælland"/>
    <s v="Henrik Nevers"/>
    <s v="mail@roskilde-gym.dk"/>
    <n v="0"/>
    <x v="1"/>
    <x v="0"/>
    <x v="1"/>
    <x v="0"/>
  </r>
  <r>
    <s v="Ja"/>
    <s v="Ja"/>
    <s v="For et år siden"/>
    <s v="I mindre grad"/>
    <s v="I høj grad"/>
    <x v="0"/>
    <x v="3"/>
    <x v="0"/>
    <x v="0"/>
    <x v="1"/>
    <x v="1"/>
    <x v="1"/>
    <x v="1"/>
    <x v="0"/>
    <x v="0"/>
    <x v="0"/>
    <x v="2"/>
    <x v="0"/>
    <x v="0"/>
    <x v="1"/>
    <x v="1"/>
    <x v="1"/>
    <x v="0"/>
    <x v="0"/>
    <x v="1"/>
    <x v="2"/>
    <x v="0"/>
    <x v="1"/>
    <x v="1"/>
    <x v="1"/>
    <x v="1"/>
    <x v="1"/>
    <x v="1"/>
    <x v="0"/>
    <x v="0"/>
    <x v="0"/>
    <x v="0"/>
    <x v="1"/>
    <x v="0"/>
    <x v="0"/>
    <x v="1"/>
    <x v="0"/>
    <x v="1"/>
    <x v="0"/>
    <x v="0"/>
    <x v="0"/>
    <x v="1"/>
    <s v=""/>
    <x v="0"/>
    <x v="1"/>
    <x v="0"/>
    <x v="0"/>
    <x v="1"/>
    <x v="0"/>
    <x v="0"/>
    <x v="1"/>
    <s v=""/>
    <x v="0"/>
    <x v="0"/>
    <x v="0"/>
    <x v="0"/>
    <x v="0"/>
    <x v="2"/>
    <x v="0"/>
    <x v="1"/>
    <x v="1"/>
    <x v="1"/>
    <x v="0"/>
    <x v="0"/>
    <x v="0"/>
    <x v="0"/>
    <x v="0"/>
    <x v="0"/>
    <x v="1"/>
    <x v="1"/>
    <x v="0"/>
    <s v="Forskelligt fra afdeling til afdeling"/>
    <x v="1"/>
    <x v="1"/>
    <x v="2"/>
    <x v="1"/>
    <x v="1"/>
    <x v="1"/>
    <x v="1"/>
    <x v="1"/>
    <x v="0"/>
    <x v="0"/>
    <x v="0"/>
    <x v="0"/>
    <x v="1"/>
    <x v="0"/>
    <s v="Følger ETU"/>
    <x v="0"/>
    <x v="0"/>
    <x v="0"/>
    <x v="3"/>
    <x v="4"/>
    <x v="3"/>
    <x v="0"/>
    <x v="0"/>
    <x v="3"/>
    <x v="0"/>
    <x v="1"/>
    <x v="2"/>
    <x v="2"/>
    <x v="1"/>
    <x v="0"/>
    <x v="1"/>
    <x v="0"/>
    <s v="280951"/>
    <s v="College360"/>
    <s v="Hovedskole (institution med enheder)"/>
    <x v="1"/>
    <x v="1"/>
    <s v="Silkeborg Kommune"/>
    <s v="Region Midtjylland"/>
    <s v="Henrik Toft"/>
    <s v="info@college360.dk"/>
    <n v="0"/>
    <x v="0"/>
    <x v="0"/>
    <x v="0"/>
    <x v="0"/>
  </r>
  <r>
    <s v="Ja"/>
    <s v="Ja"/>
    <s v="Under et år siden"/>
    <s v="I mindre grad"/>
    <s v="I høj grad"/>
    <x v="0"/>
    <x v="3"/>
    <x v="0"/>
    <x v="0"/>
    <x v="1"/>
    <x v="1"/>
    <x v="1"/>
    <x v="0"/>
    <x v="1"/>
    <x v="0"/>
    <x v="0"/>
    <x v="0"/>
    <x v="1"/>
    <x v="0"/>
    <x v="1"/>
    <x v="0"/>
    <x v="0"/>
    <x v="0"/>
    <x v="0"/>
    <x v="3"/>
    <x v="1"/>
    <x v="0"/>
    <x v="3"/>
    <x v="1"/>
    <x v="1"/>
    <x v="1"/>
    <x v="1"/>
    <x v="1"/>
    <x v="1"/>
    <x v="2"/>
    <x v="2"/>
    <x v="1"/>
    <x v="0"/>
    <x v="0"/>
    <x v="0"/>
    <x v="1"/>
    <x v="0"/>
    <x v="0"/>
    <x v="1"/>
    <x v="0"/>
    <x v="0"/>
    <x v="0"/>
    <s v=""/>
    <x v="0"/>
    <x v="1"/>
    <x v="0"/>
    <x v="1"/>
    <x v="0"/>
    <x v="0"/>
    <x v="0"/>
    <x v="0"/>
    <s v=""/>
    <x v="0"/>
    <x v="0"/>
    <x v="0"/>
    <x v="1"/>
    <x v="0"/>
    <x v="0"/>
    <x v="1"/>
    <x v="0"/>
    <x v="0"/>
    <x v="0"/>
    <x v="1"/>
    <x v="1"/>
    <x v="1"/>
    <x v="1"/>
    <x v="0"/>
    <x v="0"/>
    <x v="0"/>
    <x v="0"/>
    <x v="0"/>
    <s v=""/>
    <x v="0"/>
    <x v="0"/>
    <x v="0"/>
    <x v="0"/>
    <x v="0"/>
    <x v="0"/>
    <x v="0"/>
    <x v="0"/>
    <x v="1"/>
    <x v="1"/>
    <x v="1"/>
    <x v="1"/>
    <x v="1"/>
    <x v="0"/>
    <s v="Nogle af emnerne er afdækket i elevtrivselsundersøgelsen for at undgå at eleverne svarer på samme spørgsmål i flere undersøgelser"/>
    <x v="3"/>
    <x v="0"/>
    <x v="1"/>
    <x v="1"/>
    <x v="2"/>
    <x v="5"/>
    <x v="1"/>
    <x v="0"/>
    <x v="1"/>
    <x v="11"/>
    <x v="2"/>
    <x v="1"/>
    <x v="0"/>
    <x v="4"/>
    <x v="15"/>
    <x v="0"/>
    <x v="0"/>
    <s v="400408"/>
    <s v="Campus Bornholm"/>
    <s v="Hovedskole (institution med enheder)"/>
    <x v="1"/>
    <x v="1"/>
    <s v="Bornholms Regionskommune"/>
    <s v="Region Hovedstaden"/>
    <s v="Inge Prip"/>
    <s v="post@cabh.dk"/>
    <n v="0"/>
    <x v="0"/>
    <x v="0"/>
    <x v="0"/>
    <x v="0"/>
  </r>
  <r>
    <s v="Ja"/>
    <s v="Ja"/>
    <s v="Ved ikke"/>
    <s v="I høj grad"/>
    <s v="I høj grad"/>
    <x v="1"/>
    <x v="3"/>
    <x v="3"/>
    <x v="0"/>
    <x v="1"/>
    <x v="1"/>
    <x v="1"/>
    <x v="1"/>
    <x v="0"/>
    <x v="0"/>
    <x v="0"/>
    <x v="0"/>
    <x v="1"/>
    <x v="1"/>
    <x v="1"/>
    <x v="1"/>
    <x v="1"/>
    <x v="0"/>
    <x v="0"/>
    <x v="6"/>
    <x v="1"/>
    <x v="0"/>
    <x v="2"/>
    <x v="1"/>
    <x v="1"/>
    <x v="1"/>
    <x v="1"/>
    <x v="1"/>
    <x v="0"/>
    <x v="0"/>
    <x v="0"/>
    <x v="0"/>
    <x v="1"/>
    <x v="2"/>
    <x v="0"/>
    <x v="1"/>
    <x v="1"/>
    <x v="1"/>
    <x v="0"/>
    <x v="0"/>
    <x v="0"/>
    <x v="0"/>
    <s v=""/>
    <x v="0"/>
    <x v="1"/>
    <x v="1"/>
    <x v="0"/>
    <x v="1"/>
    <x v="0"/>
    <x v="0"/>
    <x v="0"/>
    <s v=""/>
    <x v="6"/>
    <x v="0"/>
    <x v="1"/>
    <x v="0"/>
    <x v="0"/>
    <x v="0"/>
    <x v="1"/>
    <x v="0"/>
    <x v="0"/>
    <x v="0"/>
    <x v="1"/>
    <x v="1"/>
    <x v="1"/>
    <x v="1"/>
    <x v="0"/>
    <x v="1"/>
    <x v="0"/>
    <x v="1"/>
    <x v="0"/>
    <s v="Kostskole miljø"/>
    <x v="0"/>
    <x v="0"/>
    <x v="0"/>
    <x v="0"/>
    <x v="0"/>
    <x v="0"/>
    <x v="0"/>
    <x v="0"/>
    <x v="1"/>
    <x v="1"/>
    <x v="1"/>
    <x v="1"/>
    <x v="0"/>
    <x v="0"/>
    <s v=""/>
    <x v="0"/>
    <x v="0"/>
    <x v="0"/>
    <x v="0"/>
    <x v="4"/>
    <x v="3"/>
    <x v="0"/>
    <x v="0"/>
    <x v="0"/>
    <x v="12"/>
    <x v="0"/>
    <x v="0"/>
    <x v="2"/>
    <x v="1"/>
    <x v="0"/>
    <x v="2"/>
    <x v="12"/>
    <s v="667016"/>
    <s v="Det Kristne Gymnasium"/>
    <s v="Institution uden enheder"/>
    <x v="0"/>
    <x v="0"/>
    <s v="Ringkøbing-Skjern Kommune"/>
    <s v="Region Midtjylland"/>
    <s v="Jacob Daniel Leinum"/>
    <s v="kontor@kristne-gym.dk"/>
    <n v="0"/>
    <x v="0"/>
    <x v="0"/>
    <x v="0"/>
    <x v="0"/>
  </r>
  <r>
    <s v="Nej"/>
    <s v=""/>
    <s v=""/>
    <s v=""/>
    <s v=""/>
    <x v="5"/>
    <x v="5"/>
    <x v="2"/>
    <x v="2"/>
    <x v="2"/>
    <x v="2"/>
    <x v="2"/>
    <x v="2"/>
    <x v="2"/>
    <x v="2"/>
    <x v="1"/>
    <x v="3"/>
    <x v="2"/>
    <x v="2"/>
    <x v="2"/>
    <x v="2"/>
    <x v="2"/>
    <x v="1"/>
    <x v="6"/>
    <x v="3"/>
    <x v="0"/>
    <x v="0"/>
    <x v="2"/>
    <x v="1"/>
    <x v="1"/>
    <x v="1"/>
    <x v="1"/>
    <x v="1"/>
    <x v="0"/>
    <x v="0"/>
    <x v="0"/>
    <x v="0"/>
    <x v="2"/>
    <x v="0"/>
    <x v="0"/>
    <x v="0"/>
    <x v="0"/>
    <x v="1"/>
    <x v="1"/>
    <x v="1"/>
    <x v="0"/>
    <x v="0"/>
    <s v=""/>
    <x v="0"/>
    <x v="1"/>
    <x v="0"/>
    <x v="0"/>
    <x v="0"/>
    <x v="1"/>
    <x v="0"/>
    <x v="0"/>
    <s v=""/>
    <x v="0"/>
    <x v="1"/>
    <x v="2"/>
    <x v="3"/>
    <x v="2"/>
    <x v="1"/>
    <x v="2"/>
    <x v="2"/>
    <x v="2"/>
    <x v="2"/>
    <x v="2"/>
    <x v="2"/>
    <x v="2"/>
    <x v="2"/>
    <x v="2"/>
    <x v="2"/>
    <x v="2"/>
    <x v="2"/>
    <x v="1"/>
    <s v=""/>
    <x v="2"/>
    <x v="2"/>
    <x v="1"/>
    <x v="2"/>
    <x v="2"/>
    <x v="2"/>
    <x v="2"/>
    <x v="2"/>
    <x v="2"/>
    <x v="2"/>
    <x v="2"/>
    <x v="2"/>
    <x v="2"/>
    <x v="1"/>
    <s v=""/>
    <x v="2"/>
    <x v="2"/>
    <x v="3"/>
    <x v="1"/>
    <x v="3"/>
    <x v="4"/>
    <x v="3"/>
    <x v="9"/>
    <x v="1"/>
    <x v="0"/>
    <x v="2"/>
    <x v="1"/>
    <x v="0"/>
    <x v="4"/>
    <x v="16"/>
    <x v="0"/>
    <x v="0"/>
    <s v="281350"/>
    <s v="Edutasia ApS - Nyledige"/>
    <s v="Institution uden enheder"/>
    <x v="1"/>
    <x v="3"/>
    <s v="Aalborg Kommune"/>
    <s v="Region Nordjylland"/>
    <s v="Jacob Fuglsang"/>
    <s v="mv@edutasia.dk"/>
    <n v="0"/>
    <x v="0"/>
    <x v="0"/>
    <x v="0"/>
    <x v="0"/>
  </r>
  <r>
    <s v="Ja"/>
    <s v="Ja"/>
    <s v="For et år siden"/>
    <s v="Ved ikke"/>
    <s v="I høj grad"/>
    <x v="1"/>
    <x v="3"/>
    <x v="1"/>
    <x v="0"/>
    <x v="1"/>
    <x v="1"/>
    <x v="1"/>
    <x v="1"/>
    <x v="0"/>
    <x v="0"/>
    <x v="0"/>
    <x v="2"/>
    <x v="0"/>
    <x v="1"/>
    <x v="1"/>
    <x v="1"/>
    <x v="1"/>
    <x v="0"/>
    <x v="0"/>
    <x v="1"/>
    <x v="1"/>
    <x v="0"/>
    <x v="3"/>
    <x v="1"/>
    <x v="1"/>
    <x v="1"/>
    <x v="1"/>
    <x v="1"/>
    <x v="1"/>
    <x v="1"/>
    <x v="3"/>
    <x v="1"/>
    <x v="0"/>
    <x v="0"/>
    <x v="0"/>
    <x v="1"/>
    <x v="1"/>
    <x v="1"/>
    <x v="1"/>
    <x v="0"/>
    <x v="0"/>
    <x v="0"/>
    <s v=""/>
    <x v="0"/>
    <x v="1"/>
    <x v="1"/>
    <x v="0"/>
    <x v="0"/>
    <x v="0"/>
    <x v="0"/>
    <x v="0"/>
    <s v=""/>
    <x v="0"/>
    <x v="0"/>
    <x v="0"/>
    <x v="1"/>
    <x v="0"/>
    <x v="2"/>
    <x v="1"/>
    <x v="0"/>
    <x v="0"/>
    <x v="0"/>
    <x v="1"/>
    <x v="1"/>
    <x v="0"/>
    <x v="0"/>
    <x v="0"/>
    <x v="0"/>
    <x v="0"/>
    <x v="0"/>
    <x v="0"/>
    <s v=""/>
    <x v="0"/>
    <x v="1"/>
    <x v="0"/>
    <x v="0"/>
    <x v="0"/>
    <x v="0"/>
    <x v="0"/>
    <x v="0"/>
    <x v="1"/>
    <x v="0"/>
    <x v="0"/>
    <x v="0"/>
    <x v="0"/>
    <x v="0"/>
    <s v=""/>
    <x v="0"/>
    <x v="3"/>
    <x v="1"/>
    <x v="1"/>
    <x v="2"/>
    <x v="3"/>
    <x v="1"/>
    <x v="0"/>
    <x v="0"/>
    <x v="0"/>
    <x v="1"/>
    <x v="0"/>
    <x v="0"/>
    <x v="0"/>
    <x v="0"/>
    <x v="0"/>
    <x v="0"/>
    <s v="607410"/>
    <s v="Social- og Sundhedsskolen Fredericia-Vejle-Horsens"/>
    <s v="Hovedskole (institution med enheder)"/>
    <x v="1"/>
    <x v="1"/>
    <s v="Fredericia Kommune"/>
    <s v="Region Syddanmark"/>
    <s v="Jacob Bro"/>
    <s v="sos@sosufvh.dk"/>
    <n v="0"/>
    <x v="0"/>
    <x v="0"/>
    <x v="0"/>
    <x v="0"/>
  </r>
  <r>
    <s v="Ja"/>
    <s v="Ja"/>
    <s v="For mere end tre år siden"/>
    <s v="I mindre grad"/>
    <s v="I høj grad"/>
    <x v="0"/>
    <x v="2"/>
    <x v="0"/>
    <x v="0"/>
    <x v="1"/>
    <x v="1"/>
    <x v="0"/>
    <x v="1"/>
    <x v="0"/>
    <x v="0"/>
    <x v="0"/>
    <x v="2"/>
    <x v="0"/>
    <x v="1"/>
    <x v="1"/>
    <x v="0"/>
    <x v="1"/>
    <x v="0"/>
    <x v="0"/>
    <x v="0"/>
    <x v="2"/>
    <x v="0"/>
    <x v="2"/>
    <x v="1"/>
    <x v="1"/>
    <x v="1"/>
    <x v="1"/>
    <x v="1"/>
    <x v="0"/>
    <x v="0"/>
    <x v="0"/>
    <x v="0"/>
    <x v="0"/>
    <x v="0"/>
    <x v="0"/>
    <x v="0"/>
    <x v="0"/>
    <x v="0"/>
    <x v="0"/>
    <x v="0"/>
    <x v="0"/>
    <x v="0"/>
    <s v=""/>
    <x v="0"/>
    <x v="0"/>
    <x v="0"/>
    <x v="0"/>
    <x v="0"/>
    <x v="0"/>
    <x v="0"/>
    <x v="0"/>
    <s v=""/>
    <x v="0"/>
    <x v="0"/>
    <x v="0"/>
    <x v="0"/>
    <x v="0"/>
    <x v="0"/>
    <x v="1"/>
    <x v="0"/>
    <x v="0"/>
    <x v="0"/>
    <x v="1"/>
    <x v="1"/>
    <x v="1"/>
    <x v="1"/>
    <x v="1"/>
    <x v="1"/>
    <x v="0"/>
    <x v="0"/>
    <x v="0"/>
    <s v=""/>
    <x v="0"/>
    <x v="0"/>
    <x v="0"/>
    <x v="0"/>
    <x v="0"/>
    <x v="0"/>
    <x v="0"/>
    <x v="0"/>
    <x v="1"/>
    <x v="1"/>
    <x v="1"/>
    <x v="1"/>
    <x v="0"/>
    <x v="0"/>
    <s v=""/>
    <x v="0"/>
    <x v="0"/>
    <x v="0"/>
    <x v="2"/>
    <x v="2"/>
    <x v="0"/>
    <x v="0"/>
    <x v="0"/>
    <x v="0"/>
    <x v="0"/>
    <x v="2"/>
    <x v="1"/>
    <x v="0"/>
    <x v="0"/>
    <x v="0"/>
    <x v="0"/>
    <x v="0"/>
    <s v="397009"/>
    <s v="Vordingborg Gymnasium &amp; HF"/>
    <s v="Institution uden enheder"/>
    <x v="0"/>
    <x v="1"/>
    <s v="Vordingborg Kommune"/>
    <s v="Region Sjælland"/>
    <s v="Jakob Stubgaard, rektor"/>
    <s v="kontor@vordingborg-gym.dk"/>
    <n v="0"/>
    <x v="0"/>
    <x v="0"/>
    <x v="0"/>
    <x v="0"/>
  </r>
  <r>
    <s v="Ja"/>
    <s v="Ja"/>
    <s v="For mere end tre år siden"/>
    <s v="I mindre grad"/>
    <s v="I nogen grad"/>
    <x v="1"/>
    <x v="0"/>
    <x v="0"/>
    <x v="0"/>
    <x v="0"/>
    <x v="0"/>
    <x v="0"/>
    <x v="0"/>
    <x v="1"/>
    <x v="0"/>
    <x v="0"/>
    <x v="1"/>
    <x v="1"/>
    <x v="0"/>
    <x v="1"/>
    <x v="1"/>
    <x v="1"/>
    <x v="0"/>
    <x v="0"/>
    <x v="3"/>
    <x v="2"/>
    <x v="19"/>
    <x v="2"/>
    <x v="1"/>
    <x v="1"/>
    <x v="1"/>
    <x v="1"/>
    <x v="1"/>
    <x v="0"/>
    <x v="0"/>
    <x v="0"/>
    <x v="0"/>
    <x v="0"/>
    <x v="0"/>
    <x v="0"/>
    <x v="1"/>
    <x v="0"/>
    <x v="1"/>
    <x v="0"/>
    <x v="0"/>
    <x v="1"/>
    <x v="0"/>
    <s v="Vi har ikke haft mobbesager. Men vi har selvfølgelig en gruppe elever der føler sig udenfor fællesskabet eller som selv synes at fællesskabet ikke er værd at være sammen med - uagtet at det nok er det de allermest drømmer om. Så jeg har klart svaret alt for kategorisk på de foregående spørgsmål, men som man spørger får man som bekendt svar :)"/>
    <x v="0"/>
    <x v="1"/>
    <x v="0"/>
    <x v="0"/>
    <x v="1"/>
    <x v="0"/>
    <x v="1"/>
    <x v="0"/>
    <s v="Vi har ikke haft mobbesager. Men vi har selvfølgelig en gruppe elever der føler sig udenfor fællesskabet eller som selv synes at fællesskabet ikke er værd at være sammen med - uagtet at det nok er det de allermest drømmer om. Så jeg har klart svaret alt for kategorisk på de foregående spørgsmål, men som man spørger får man som bekendt svar :)"/>
    <x v="7"/>
    <x v="0"/>
    <x v="0"/>
    <x v="0"/>
    <x v="0"/>
    <x v="0"/>
    <x v="1"/>
    <x v="0"/>
    <x v="0"/>
    <x v="0"/>
    <x v="1"/>
    <x v="1"/>
    <x v="1"/>
    <x v="1"/>
    <x v="1"/>
    <x v="1"/>
    <x v="0"/>
    <x v="0"/>
    <x v="0"/>
    <s v=""/>
    <x v="0"/>
    <x v="0"/>
    <x v="0"/>
    <x v="0"/>
    <x v="0"/>
    <x v="0"/>
    <x v="0"/>
    <x v="0"/>
    <x v="1"/>
    <x v="1"/>
    <x v="1"/>
    <x v="1"/>
    <x v="0"/>
    <x v="0"/>
    <s v=""/>
    <x v="0"/>
    <x v="0"/>
    <x v="0"/>
    <x v="0"/>
    <x v="5"/>
    <x v="3"/>
    <x v="0"/>
    <x v="0"/>
    <x v="1"/>
    <x v="13"/>
    <x v="1"/>
    <x v="2"/>
    <x v="2"/>
    <x v="1"/>
    <x v="0"/>
    <x v="1"/>
    <x v="13"/>
    <s v="745007"/>
    <s v="Skanderborg Gymnasium"/>
    <s v="Institution uden enheder"/>
    <x v="0"/>
    <x v="1"/>
    <s v="Skanderborg Kommune"/>
    <s v="Region Midtjylland"/>
    <s v="Jakob Thulesen Dahl"/>
    <s v="post@skanderborg-gym.dk"/>
    <n v="0"/>
    <x v="0"/>
    <x v="0"/>
    <x v="0"/>
    <x v="0"/>
  </r>
  <r>
    <s v="Ja"/>
    <s v="Ja"/>
    <s v="For et år siden"/>
    <s v="I nogen grad"/>
    <s v="I høj grad"/>
    <x v="1"/>
    <x v="2"/>
    <x v="3"/>
    <x v="0"/>
    <x v="1"/>
    <x v="1"/>
    <x v="1"/>
    <x v="1"/>
    <x v="0"/>
    <x v="0"/>
    <x v="0"/>
    <x v="0"/>
    <x v="0"/>
    <x v="0"/>
    <x v="0"/>
    <x v="1"/>
    <x v="1"/>
    <x v="0"/>
    <x v="0"/>
    <x v="0"/>
    <x v="1"/>
    <x v="0"/>
    <x v="3"/>
    <x v="1"/>
    <x v="1"/>
    <x v="1"/>
    <x v="1"/>
    <x v="1"/>
    <x v="3"/>
    <x v="1"/>
    <x v="2"/>
    <x v="2"/>
    <x v="0"/>
    <x v="0"/>
    <x v="1"/>
    <x v="0"/>
    <x v="1"/>
    <x v="0"/>
    <x v="1"/>
    <x v="1"/>
    <x v="0"/>
    <x v="0"/>
    <s v=""/>
    <x v="1"/>
    <x v="0"/>
    <x v="1"/>
    <x v="1"/>
    <x v="0"/>
    <x v="1"/>
    <x v="0"/>
    <x v="0"/>
    <s v=""/>
    <x v="0"/>
    <x v="0"/>
    <x v="0"/>
    <x v="0"/>
    <x v="3"/>
    <x v="0"/>
    <x v="1"/>
    <x v="0"/>
    <x v="0"/>
    <x v="0"/>
    <x v="1"/>
    <x v="1"/>
    <x v="1"/>
    <x v="0"/>
    <x v="0"/>
    <x v="0"/>
    <x v="0"/>
    <x v="0"/>
    <x v="0"/>
    <s v=""/>
    <x v="0"/>
    <x v="0"/>
    <x v="0"/>
    <x v="0"/>
    <x v="0"/>
    <x v="0"/>
    <x v="0"/>
    <x v="0"/>
    <x v="1"/>
    <x v="0"/>
    <x v="0"/>
    <x v="0"/>
    <x v="0"/>
    <x v="0"/>
    <s v=""/>
    <x v="0"/>
    <x v="0"/>
    <x v="0"/>
    <x v="0"/>
    <x v="0"/>
    <x v="0"/>
    <x v="1"/>
    <x v="0"/>
    <x v="2"/>
    <x v="0"/>
    <x v="1"/>
    <x v="3"/>
    <x v="0"/>
    <x v="2"/>
    <x v="0"/>
    <x v="0"/>
    <x v="0"/>
    <s v="280958"/>
    <s v="Michael Skolen Rudolf Steiner i Hjortespring"/>
    <s v="Institution uden enheder"/>
    <x v="0"/>
    <x v="0"/>
    <s v="Ballerup Kommune"/>
    <s v="Region Hovedstaden"/>
    <s v="Jacob Klevin Nielsen"/>
    <s v="mail@michaelskolen.dk"/>
    <n v="0"/>
    <x v="0"/>
    <x v="0"/>
    <x v="0"/>
    <x v="0"/>
  </r>
  <r>
    <s v="Nej"/>
    <s v=""/>
    <s v=""/>
    <s v=""/>
    <s v=""/>
    <x v="5"/>
    <x v="5"/>
    <x v="2"/>
    <x v="2"/>
    <x v="2"/>
    <x v="2"/>
    <x v="2"/>
    <x v="2"/>
    <x v="2"/>
    <x v="2"/>
    <x v="1"/>
    <x v="3"/>
    <x v="2"/>
    <x v="2"/>
    <x v="2"/>
    <x v="2"/>
    <x v="2"/>
    <x v="1"/>
    <x v="7"/>
    <x v="1"/>
    <x v="2"/>
    <x v="0"/>
    <x v="0"/>
    <x v="0"/>
    <x v="2"/>
    <x v="2"/>
    <x v="2"/>
    <x v="0"/>
    <x v="0"/>
    <x v="0"/>
    <x v="0"/>
    <x v="0"/>
    <x v="0"/>
    <x v="0"/>
    <x v="1"/>
    <x v="0"/>
    <x v="1"/>
    <x v="0"/>
    <x v="1"/>
    <x v="1"/>
    <x v="0"/>
    <x v="0"/>
    <s v=""/>
    <x v="1"/>
    <x v="0"/>
    <x v="1"/>
    <x v="1"/>
    <x v="0"/>
    <x v="0"/>
    <x v="0"/>
    <x v="0"/>
    <s v=""/>
    <x v="0"/>
    <x v="2"/>
    <x v="2"/>
    <x v="3"/>
    <x v="2"/>
    <x v="1"/>
    <x v="2"/>
    <x v="2"/>
    <x v="2"/>
    <x v="2"/>
    <x v="2"/>
    <x v="2"/>
    <x v="2"/>
    <x v="2"/>
    <x v="2"/>
    <x v="2"/>
    <x v="2"/>
    <x v="2"/>
    <x v="1"/>
    <s v=""/>
    <x v="2"/>
    <x v="2"/>
    <x v="1"/>
    <x v="2"/>
    <x v="2"/>
    <x v="2"/>
    <x v="2"/>
    <x v="2"/>
    <x v="2"/>
    <x v="2"/>
    <x v="2"/>
    <x v="2"/>
    <x v="2"/>
    <x v="1"/>
    <s v=""/>
    <x v="2"/>
    <x v="2"/>
    <x v="3"/>
    <x v="1"/>
    <x v="3"/>
    <x v="4"/>
    <x v="3"/>
    <x v="0"/>
    <x v="0"/>
    <x v="0"/>
    <x v="2"/>
    <x v="1"/>
    <x v="2"/>
    <x v="1"/>
    <x v="0"/>
    <x v="4"/>
    <x v="0"/>
    <s v="751444"/>
    <s v="Diakonhøjskolen, Social- og Sundhedsudd."/>
    <s v="Institution uden enheder"/>
    <x v="1"/>
    <x v="0"/>
    <s v="Aarhus Kommune"/>
    <s v="Region Midtjylland"/>
    <s v="Jacob Zakarias Eyermann"/>
    <s v="info@diakonhojskolen.dk"/>
    <n v="0"/>
    <x v="0"/>
    <x v="0"/>
    <x v="0"/>
    <x v="0"/>
  </r>
  <r>
    <s v="Ja"/>
    <s v="Ja"/>
    <s v="Vi har ikke revideret vores antimobbestrategi"/>
    <s v="I mindre grad"/>
    <s v="I høj grad"/>
    <x v="0"/>
    <x v="0"/>
    <x v="0"/>
    <x v="0"/>
    <x v="1"/>
    <x v="1"/>
    <x v="1"/>
    <x v="1"/>
    <x v="0"/>
    <x v="0"/>
    <x v="0"/>
    <x v="0"/>
    <x v="0"/>
    <x v="0"/>
    <x v="1"/>
    <x v="1"/>
    <x v="1"/>
    <x v="0"/>
    <x v="0"/>
    <x v="0"/>
    <x v="1"/>
    <x v="0"/>
    <x v="0"/>
    <x v="0"/>
    <x v="2"/>
    <x v="2"/>
    <x v="0"/>
    <x v="0"/>
    <x v="0"/>
    <x v="0"/>
    <x v="0"/>
    <x v="0"/>
    <x v="1"/>
    <x v="2"/>
    <x v="0"/>
    <x v="1"/>
    <x v="1"/>
    <x v="0"/>
    <x v="0"/>
    <x v="0"/>
    <x v="0"/>
    <x v="0"/>
    <s v=""/>
    <x v="0"/>
    <x v="1"/>
    <x v="0"/>
    <x v="0"/>
    <x v="0"/>
    <x v="0"/>
    <x v="0"/>
    <x v="0"/>
    <s v=""/>
    <x v="0"/>
    <x v="0"/>
    <x v="0"/>
    <x v="0"/>
    <x v="0"/>
    <x v="0"/>
    <x v="1"/>
    <x v="0"/>
    <x v="0"/>
    <x v="0"/>
    <x v="1"/>
    <x v="1"/>
    <x v="1"/>
    <x v="0"/>
    <x v="0"/>
    <x v="0"/>
    <x v="0"/>
    <x v="0"/>
    <x v="0"/>
    <s v=""/>
    <x v="0"/>
    <x v="0"/>
    <x v="0"/>
    <x v="0"/>
    <x v="0"/>
    <x v="0"/>
    <x v="0"/>
    <x v="0"/>
    <x v="1"/>
    <x v="1"/>
    <x v="1"/>
    <x v="1"/>
    <x v="0"/>
    <x v="0"/>
    <s v=""/>
    <x v="0"/>
    <x v="0"/>
    <x v="0"/>
    <x v="2"/>
    <x v="2"/>
    <x v="3"/>
    <x v="4"/>
    <x v="0"/>
    <x v="2"/>
    <x v="0"/>
    <x v="2"/>
    <x v="1"/>
    <x v="0"/>
    <x v="0"/>
    <x v="0"/>
    <x v="0"/>
    <x v="0"/>
    <s v="541008"/>
    <s v="Tønder Gymnasium"/>
    <s v="Institution uden enheder"/>
    <x v="0"/>
    <x v="1"/>
    <s v="Tønder Kommune"/>
    <s v="Region Syddanmark"/>
    <s v="Jens Gade"/>
    <s v="tghf@toender-gym.dk"/>
    <n v="0"/>
    <x v="0"/>
    <x v="0"/>
    <x v="0"/>
    <x v="0"/>
  </r>
  <r>
    <s v="Ja"/>
    <s v="Ja"/>
    <s v="For et år siden"/>
    <s v="I nogen grad"/>
    <s v="I høj grad"/>
    <x v="1"/>
    <x v="3"/>
    <x v="0"/>
    <x v="0"/>
    <x v="1"/>
    <x v="1"/>
    <x v="1"/>
    <x v="1"/>
    <x v="0"/>
    <x v="0"/>
    <x v="0"/>
    <x v="1"/>
    <x v="0"/>
    <x v="0"/>
    <x v="1"/>
    <x v="0"/>
    <x v="0"/>
    <x v="0"/>
    <x v="0"/>
    <x v="0"/>
    <x v="2"/>
    <x v="0"/>
    <x v="1"/>
    <x v="1"/>
    <x v="1"/>
    <x v="1"/>
    <x v="1"/>
    <x v="1"/>
    <x v="0"/>
    <x v="0"/>
    <x v="0"/>
    <x v="0"/>
    <x v="1"/>
    <x v="2"/>
    <x v="0"/>
    <x v="1"/>
    <x v="0"/>
    <x v="0"/>
    <x v="1"/>
    <x v="0"/>
    <x v="0"/>
    <x v="0"/>
    <s v=""/>
    <x v="0"/>
    <x v="1"/>
    <x v="0"/>
    <x v="1"/>
    <x v="0"/>
    <x v="0"/>
    <x v="0"/>
    <x v="0"/>
    <s v=""/>
    <x v="0"/>
    <x v="2"/>
    <x v="2"/>
    <x v="3"/>
    <x v="2"/>
    <x v="1"/>
    <x v="2"/>
    <x v="2"/>
    <x v="2"/>
    <x v="2"/>
    <x v="2"/>
    <x v="2"/>
    <x v="2"/>
    <x v="2"/>
    <x v="2"/>
    <x v="2"/>
    <x v="2"/>
    <x v="2"/>
    <x v="1"/>
    <s v=""/>
    <x v="2"/>
    <x v="2"/>
    <x v="1"/>
    <x v="2"/>
    <x v="2"/>
    <x v="2"/>
    <x v="2"/>
    <x v="2"/>
    <x v="2"/>
    <x v="2"/>
    <x v="2"/>
    <x v="2"/>
    <x v="2"/>
    <x v="1"/>
    <s v=""/>
    <x v="2"/>
    <x v="2"/>
    <x v="3"/>
    <x v="1"/>
    <x v="3"/>
    <x v="4"/>
    <x v="3"/>
    <x v="0"/>
    <x v="1"/>
    <x v="0"/>
    <x v="1"/>
    <x v="2"/>
    <x v="2"/>
    <x v="1"/>
    <x v="0"/>
    <x v="2"/>
    <x v="14"/>
    <s v="621402"/>
    <s v="IBC International Business College"/>
    <s v="Hovedskole (institution med enheder)"/>
    <x v="1"/>
    <x v="1"/>
    <s v="Kolding Kommune"/>
    <s v="Region Syddanmark"/>
    <s v="Jens Gamauf Madsen"/>
    <s v="ibc@ibc.dk"/>
    <n v="0"/>
    <x v="0"/>
    <x v="0"/>
    <x v="0"/>
    <x v="0"/>
  </r>
  <r>
    <s v="Ja"/>
    <s v="Ja"/>
    <s v="Under et år siden"/>
    <s v="I nogen grad"/>
    <s v="I nogen grad"/>
    <x v="0"/>
    <x v="0"/>
    <x v="0"/>
    <x v="0"/>
    <x v="1"/>
    <x v="1"/>
    <x v="1"/>
    <x v="1"/>
    <x v="0"/>
    <x v="0"/>
    <x v="0"/>
    <x v="2"/>
    <x v="0"/>
    <x v="1"/>
    <x v="1"/>
    <x v="0"/>
    <x v="1"/>
    <x v="0"/>
    <x v="0"/>
    <x v="0"/>
    <x v="1"/>
    <x v="0"/>
    <x v="3"/>
    <x v="1"/>
    <x v="1"/>
    <x v="1"/>
    <x v="1"/>
    <x v="1"/>
    <x v="3"/>
    <x v="5"/>
    <x v="2"/>
    <x v="2"/>
    <x v="0"/>
    <x v="2"/>
    <x v="0"/>
    <x v="1"/>
    <x v="1"/>
    <x v="1"/>
    <x v="1"/>
    <x v="0"/>
    <x v="0"/>
    <x v="0"/>
    <s v=""/>
    <x v="0"/>
    <x v="1"/>
    <x v="1"/>
    <x v="0"/>
    <x v="1"/>
    <x v="0"/>
    <x v="0"/>
    <x v="0"/>
    <s v=""/>
    <x v="0"/>
    <x v="0"/>
    <x v="0"/>
    <x v="0"/>
    <x v="5"/>
    <x v="0"/>
    <x v="0"/>
    <x v="1"/>
    <x v="1"/>
    <x v="0"/>
    <x v="1"/>
    <x v="0"/>
    <x v="0"/>
    <x v="0"/>
    <x v="0"/>
    <x v="0"/>
    <x v="0"/>
    <x v="0"/>
    <x v="0"/>
    <s v=""/>
    <x v="0"/>
    <x v="0"/>
    <x v="0"/>
    <x v="0"/>
    <x v="1"/>
    <x v="0"/>
    <x v="1"/>
    <x v="1"/>
    <x v="0"/>
    <x v="0"/>
    <x v="0"/>
    <x v="0"/>
    <x v="0"/>
    <x v="0"/>
    <s v=""/>
    <x v="1"/>
    <x v="1"/>
    <x v="2"/>
    <x v="1"/>
    <x v="0"/>
    <x v="1"/>
    <x v="1"/>
    <x v="0"/>
    <x v="0"/>
    <x v="0"/>
    <x v="2"/>
    <x v="1"/>
    <x v="0"/>
    <x v="0"/>
    <x v="0"/>
    <x v="0"/>
    <x v="0"/>
    <s v="163010"/>
    <s v="Herlev Gymnasium og HF"/>
    <s v="Institution uden enheder"/>
    <x v="0"/>
    <x v="1"/>
    <s v="Herlev Kommune"/>
    <s v="Region Hovedstaden"/>
    <s v="Jan Vistisen"/>
    <s v="hg@herlev-gym.dk"/>
    <n v="0"/>
    <x v="0"/>
    <x v="0"/>
    <x v="0"/>
    <x v="0"/>
  </r>
  <r>
    <s v="Ja"/>
    <s v="Ja"/>
    <s v="For to år siden"/>
    <s v="I nogen grad"/>
    <s v="I nogen grad"/>
    <x v="0"/>
    <x v="3"/>
    <x v="0"/>
    <x v="0"/>
    <x v="1"/>
    <x v="1"/>
    <x v="1"/>
    <x v="1"/>
    <x v="0"/>
    <x v="0"/>
    <x v="0"/>
    <x v="2"/>
    <x v="0"/>
    <x v="0"/>
    <x v="1"/>
    <x v="1"/>
    <x v="1"/>
    <x v="0"/>
    <x v="0"/>
    <x v="0"/>
    <x v="0"/>
    <x v="20"/>
    <x v="3"/>
    <x v="1"/>
    <x v="1"/>
    <x v="1"/>
    <x v="1"/>
    <x v="1"/>
    <x v="1"/>
    <x v="2"/>
    <x v="2"/>
    <x v="1"/>
    <x v="0"/>
    <x v="0"/>
    <x v="1"/>
    <x v="0"/>
    <x v="0"/>
    <x v="0"/>
    <x v="1"/>
    <x v="0"/>
    <x v="0"/>
    <x v="0"/>
    <s v=""/>
    <x v="1"/>
    <x v="0"/>
    <x v="0"/>
    <x v="1"/>
    <x v="0"/>
    <x v="0"/>
    <x v="0"/>
    <x v="0"/>
    <s v=""/>
    <x v="0"/>
    <x v="0"/>
    <x v="0"/>
    <x v="0"/>
    <x v="4"/>
    <x v="0"/>
    <x v="1"/>
    <x v="0"/>
    <x v="0"/>
    <x v="0"/>
    <x v="1"/>
    <x v="1"/>
    <x v="1"/>
    <x v="1"/>
    <x v="1"/>
    <x v="1"/>
    <x v="0"/>
    <x v="0"/>
    <x v="0"/>
    <s v=""/>
    <x v="0"/>
    <x v="0"/>
    <x v="0"/>
    <x v="0"/>
    <x v="0"/>
    <x v="0"/>
    <x v="0"/>
    <x v="0"/>
    <x v="1"/>
    <x v="1"/>
    <x v="1"/>
    <x v="1"/>
    <x v="0"/>
    <x v="0"/>
    <s v=""/>
    <x v="0"/>
    <x v="0"/>
    <x v="0"/>
    <x v="0"/>
    <x v="0"/>
    <x v="1"/>
    <x v="1"/>
    <x v="0"/>
    <x v="0"/>
    <x v="0"/>
    <x v="1"/>
    <x v="0"/>
    <x v="2"/>
    <x v="1"/>
    <x v="0"/>
    <x v="1"/>
    <x v="0"/>
    <s v="101120"/>
    <s v="Nørre Gymnasium"/>
    <s v="Institution uden enheder"/>
    <x v="0"/>
    <x v="1"/>
    <s v="Københavns Kommune"/>
    <s v="Region Hovedstaden"/>
    <s v="Jens Boe Nielsen"/>
    <s v="ng@norreg.dk"/>
    <n v="0"/>
    <x v="0"/>
    <x v="0"/>
    <x v="0"/>
    <x v="0"/>
  </r>
  <r>
    <s v="Ja"/>
    <s v="Ja"/>
    <s v="Under et år siden"/>
    <s v="I mindre grad"/>
    <s v="I høj grad"/>
    <x v="0"/>
    <x v="2"/>
    <x v="0"/>
    <x v="0"/>
    <x v="0"/>
    <x v="1"/>
    <x v="1"/>
    <x v="0"/>
    <x v="0"/>
    <x v="0"/>
    <x v="0"/>
    <x v="2"/>
    <x v="0"/>
    <x v="1"/>
    <x v="1"/>
    <x v="0"/>
    <x v="1"/>
    <x v="0"/>
    <x v="0"/>
    <x v="1"/>
    <x v="1"/>
    <x v="21"/>
    <x v="0"/>
    <x v="2"/>
    <x v="2"/>
    <x v="2"/>
    <x v="0"/>
    <x v="0"/>
    <x v="0"/>
    <x v="0"/>
    <x v="0"/>
    <x v="0"/>
    <x v="1"/>
    <x v="2"/>
    <x v="0"/>
    <x v="0"/>
    <x v="0"/>
    <x v="1"/>
    <x v="0"/>
    <x v="0"/>
    <x v="0"/>
    <x v="0"/>
    <s v=""/>
    <x v="0"/>
    <x v="1"/>
    <x v="0"/>
    <x v="0"/>
    <x v="1"/>
    <x v="0"/>
    <x v="0"/>
    <x v="1"/>
    <s v=""/>
    <x v="0"/>
    <x v="0"/>
    <x v="0"/>
    <x v="0"/>
    <x v="0"/>
    <x v="0"/>
    <x v="1"/>
    <x v="0"/>
    <x v="0"/>
    <x v="0"/>
    <x v="1"/>
    <x v="1"/>
    <x v="1"/>
    <x v="0"/>
    <x v="0"/>
    <x v="0"/>
    <x v="0"/>
    <x v="1"/>
    <x v="0"/>
    <s v="Eleverne har brugt DCUMs skema til vurdering"/>
    <x v="0"/>
    <x v="1"/>
    <x v="2"/>
    <x v="0"/>
    <x v="1"/>
    <x v="1"/>
    <x v="0"/>
    <x v="1"/>
    <x v="0"/>
    <x v="0"/>
    <x v="0"/>
    <x v="0"/>
    <x v="1"/>
    <x v="0"/>
    <s v="Relationer elev-elev"/>
    <x v="0"/>
    <x v="0"/>
    <x v="0"/>
    <x v="0"/>
    <x v="4"/>
    <x v="1"/>
    <x v="0"/>
    <x v="0"/>
    <x v="0"/>
    <x v="14"/>
    <x v="1"/>
    <x v="2"/>
    <x v="0"/>
    <x v="0"/>
    <x v="0"/>
    <x v="0"/>
    <x v="15"/>
    <s v="281074"/>
    <s v="SOSU H"/>
    <s v="Hovedskole (institution med enheder)"/>
    <x v="1"/>
    <x v="1"/>
    <s v="Københavns Kommune"/>
    <s v="Region Hovedstaden"/>
    <s v="Jeppe Rosengård Poulsen"/>
    <s v="sosuh@sosuh.dk"/>
    <n v="0"/>
    <x v="0"/>
    <x v="0"/>
    <x v="0"/>
    <x v="0"/>
  </r>
  <r>
    <s v="Nej"/>
    <s v=""/>
    <s v=""/>
    <s v=""/>
    <s v=""/>
    <x v="5"/>
    <x v="5"/>
    <x v="2"/>
    <x v="2"/>
    <x v="2"/>
    <x v="2"/>
    <x v="2"/>
    <x v="2"/>
    <x v="2"/>
    <x v="2"/>
    <x v="1"/>
    <x v="3"/>
    <x v="2"/>
    <x v="2"/>
    <x v="2"/>
    <x v="2"/>
    <x v="2"/>
    <x v="1"/>
    <x v="8"/>
    <x v="1"/>
    <x v="2"/>
    <x v="0"/>
    <x v="1"/>
    <x v="1"/>
    <x v="1"/>
    <x v="1"/>
    <x v="1"/>
    <x v="1"/>
    <x v="0"/>
    <x v="0"/>
    <x v="0"/>
    <x v="0"/>
    <x v="0"/>
    <x v="0"/>
    <x v="0"/>
    <x v="0"/>
    <x v="1"/>
    <x v="1"/>
    <x v="0"/>
    <x v="1"/>
    <x v="0"/>
    <x v="0"/>
    <s v=""/>
    <x v="0"/>
    <x v="1"/>
    <x v="1"/>
    <x v="0"/>
    <x v="1"/>
    <x v="1"/>
    <x v="0"/>
    <x v="0"/>
    <s v=""/>
    <x v="0"/>
    <x v="1"/>
    <x v="2"/>
    <x v="3"/>
    <x v="2"/>
    <x v="1"/>
    <x v="2"/>
    <x v="2"/>
    <x v="2"/>
    <x v="2"/>
    <x v="2"/>
    <x v="2"/>
    <x v="2"/>
    <x v="2"/>
    <x v="2"/>
    <x v="2"/>
    <x v="2"/>
    <x v="2"/>
    <x v="1"/>
    <s v=""/>
    <x v="2"/>
    <x v="2"/>
    <x v="1"/>
    <x v="2"/>
    <x v="2"/>
    <x v="2"/>
    <x v="2"/>
    <x v="2"/>
    <x v="2"/>
    <x v="2"/>
    <x v="2"/>
    <x v="2"/>
    <x v="2"/>
    <x v="1"/>
    <s v=""/>
    <x v="2"/>
    <x v="2"/>
    <x v="3"/>
    <x v="1"/>
    <x v="3"/>
    <x v="4"/>
    <x v="3"/>
    <x v="10"/>
    <x v="1"/>
    <x v="0"/>
    <x v="2"/>
    <x v="1"/>
    <x v="0"/>
    <x v="0"/>
    <x v="0"/>
    <x v="0"/>
    <x v="0"/>
    <s v="709401"/>
    <s v="Den Jyske Håndværkerskole"/>
    <s v="Institution uden enheder"/>
    <x v="1"/>
    <x v="1"/>
    <s v="Favrskov Kommune"/>
    <s v="Region Midtjylland"/>
    <s v="Jesper Kofoed Petersen"/>
    <s v="djh@djhhadsten.dk"/>
    <n v="0"/>
    <x v="0"/>
    <x v="0"/>
    <x v="0"/>
    <x v="0"/>
  </r>
  <r>
    <s v="Ja"/>
    <s v="Nej"/>
    <s v="Under et år siden"/>
    <s v="I mindre grad"/>
    <s v="I høj grad"/>
    <x v="0"/>
    <x v="2"/>
    <x v="0"/>
    <x v="0"/>
    <x v="0"/>
    <x v="0"/>
    <x v="1"/>
    <x v="0"/>
    <x v="0"/>
    <x v="0"/>
    <x v="0"/>
    <x v="1"/>
    <x v="1"/>
    <x v="0"/>
    <x v="0"/>
    <x v="0"/>
    <x v="0"/>
    <x v="2"/>
    <x v="0"/>
    <x v="0"/>
    <x v="3"/>
    <x v="22"/>
    <x v="0"/>
    <x v="0"/>
    <x v="0"/>
    <x v="2"/>
    <x v="0"/>
    <x v="0"/>
    <x v="0"/>
    <x v="0"/>
    <x v="0"/>
    <x v="0"/>
    <x v="1"/>
    <x v="2"/>
    <x v="0"/>
    <x v="1"/>
    <x v="0"/>
    <x v="0"/>
    <x v="1"/>
    <x v="1"/>
    <x v="0"/>
    <x v="0"/>
    <s v=""/>
    <x v="0"/>
    <x v="1"/>
    <x v="1"/>
    <x v="1"/>
    <x v="0"/>
    <x v="0"/>
    <x v="0"/>
    <x v="0"/>
    <s v=""/>
    <x v="0"/>
    <x v="0"/>
    <x v="0"/>
    <x v="1"/>
    <x v="0"/>
    <x v="2"/>
    <x v="0"/>
    <x v="1"/>
    <x v="1"/>
    <x v="1"/>
    <x v="0"/>
    <x v="0"/>
    <x v="0"/>
    <x v="0"/>
    <x v="0"/>
    <x v="0"/>
    <x v="1"/>
    <x v="1"/>
    <x v="0"/>
    <s v="Vi har en øje om æstetik generelt, men har ikke beskrevet toilet ... i detajle., rengøring..."/>
    <x v="1"/>
    <x v="1"/>
    <x v="2"/>
    <x v="1"/>
    <x v="1"/>
    <x v="0"/>
    <x v="1"/>
    <x v="1"/>
    <x v="1"/>
    <x v="0"/>
    <x v="0"/>
    <x v="0"/>
    <x v="0"/>
    <x v="0"/>
    <s v=""/>
    <x v="0"/>
    <x v="3"/>
    <x v="1"/>
    <x v="1"/>
    <x v="0"/>
    <x v="0"/>
    <x v="1"/>
    <x v="0"/>
    <x v="5"/>
    <x v="0"/>
    <x v="1"/>
    <x v="3"/>
    <x v="2"/>
    <x v="1"/>
    <x v="0"/>
    <x v="2"/>
    <x v="0"/>
    <s v="545007"/>
    <s v="Deutsches Gymnasium Für Nordschleswig"/>
    <s v="Institution uden enheder"/>
    <x v="0"/>
    <x v="0"/>
    <s v="Aabenraa Kommune"/>
    <s v="Region Syddanmark"/>
    <s v="Jens Mittag"/>
    <s v="rektor@deutschesgym.dk"/>
    <n v="0"/>
    <x v="0"/>
    <x v="0"/>
    <x v="0"/>
    <x v="0"/>
  </r>
  <r>
    <s v="Ja"/>
    <s v="Ja"/>
    <s v="For et år siden"/>
    <s v="I mindre grad"/>
    <s v="I høj grad"/>
    <x v="1"/>
    <x v="3"/>
    <x v="0"/>
    <x v="0"/>
    <x v="1"/>
    <x v="1"/>
    <x v="1"/>
    <x v="0"/>
    <x v="0"/>
    <x v="0"/>
    <x v="0"/>
    <x v="0"/>
    <x v="0"/>
    <x v="1"/>
    <x v="1"/>
    <x v="1"/>
    <x v="1"/>
    <x v="0"/>
    <x v="0"/>
    <x v="0"/>
    <x v="0"/>
    <x v="0"/>
    <x v="3"/>
    <x v="1"/>
    <x v="1"/>
    <x v="1"/>
    <x v="1"/>
    <x v="1"/>
    <x v="1"/>
    <x v="1"/>
    <x v="2"/>
    <x v="1"/>
    <x v="0"/>
    <x v="0"/>
    <x v="0"/>
    <x v="0"/>
    <x v="1"/>
    <x v="0"/>
    <x v="1"/>
    <x v="0"/>
    <x v="0"/>
    <x v="0"/>
    <s v=""/>
    <x v="0"/>
    <x v="1"/>
    <x v="0"/>
    <x v="1"/>
    <x v="0"/>
    <x v="0"/>
    <x v="0"/>
    <x v="0"/>
    <s v=""/>
    <x v="0"/>
    <x v="0"/>
    <x v="0"/>
    <x v="1"/>
    <x v="3"/>
    <x v="0"/>
    <x v="1"/>
    <x v="0"/>
    <x v="0"/>
    <x v="0"/>
    <x v="1"/>
    <x v="1"/>
    <x v="1"/>
    <x v="1"/>
    <x v="0"/>
    <x v="0"/>
    <x v="1"/>
    <x v="0"/>
    <x v="0"/>
    <s v=""/>
    <x v="0"/>
    <x v="0"/>
    <x v="0"/>
    <x v="1"/>
    <x v="0"/>
    <x v="0"/>
    <x v="1"/>
    <x v="1"/>
    <x v="1"/>
    <x v="1"/>
    <x v="1"/>
    <x v="0"/>
    <x v="0"/>
    <x v="0"/>
    <s v=""/>
    <x v="3"/>
    <x v="0"/>
    <x v="0"/>
    <x v="2"/>
    <x v="0"/>
    <x v="0"/>
    <x v="4"/>
    <x v="0"/>
    <x v="0"/>
    <x v="0"/>
    <x v="1"/>
    <x v="3"/>
    <x v="2"/>
    <x v="1"/>
    <x v="0"/>
    <x v="2"/>
    <x v="0"/>
    <s v="461301"/>
    <s v="Dalum Landbrugsskole"/>
    <s v="Hovedskole (institution med enheder)"/>
    <x v="1"/>
    <x v="1"/>
    <s v="Odense Kommune"/>
    <s v="Region Syddanmark"/>
    <s v="Jens Munk Kruse"/>
    <s v="dalumls@dalumls.dk"/>
    <n v="0"/>
    <x v="0"/>
    <x v="0"/>
    <x v="0"/>
    <x v="0"/>
  </r>
  <r>
    <s v="Nej"/>
    <s v=""/>
    <s v=""/>
    <s v=""/>
    <s v=""/>
    <x v="5"/>
    <x v="5"/>
    <x v="2"/>
    <x v="2"/>
    <x v="2"/>
    <x v="2"/>
    <x v="2"/>
    <x v="2"/>
    <x v="2"/>
    <x v="2"/>
    <x v="1"/>
    <x v="3"/>
    <x v="2"/>
    <x v="2"/>
    <x v="2"/>
    <x v="2"/>
    <x v="2"/>
    <x v="1"/>
    <x v="9"/>
    <x v="3"/>
    <x v="0"/>
    <x v="0"/>
    <x v="1"/>
    <x v="1"/>
    <x v="1"/>
    <x v="1"/>
    <x v="1"/>
    <x v="1"/>
    <x v="0"/>
    <x v="0"/>
    <x v="0"/>
    <x v="0"/>
    <x v="0"/>
    <x v="2"/>
    <x v="0"/>
    <x v="1"/>
    <x v="0"/>
    <x v="0"/>
    <x v="0"/>
    <x v="0"/>
    <x v="0"/>
    <x v="0"/>
    <s v=""/>
    <x v="0"/>
    <x v="1"/>
    <x v="0"/>
    <x v="0"/>
    <x v="0"/>
    <x v="0"/>
    <x v="0"/>
    <x v="0"/>
    <s v=""/>
    <x v="0"/>
    <x v="1"/>
    <x v="2"/>
    <x v="3"/>
    <x v="2"/>
    <x v="1"/>
    <x v="2"/>
    <x v="2"/>
    <x v="2"/>
    <x v="2"/>
    <x v="2"/>
    <x v="2"/>
    <x v="2"/>
    <x v="2"/>
    <x v="2"/>
    <x v="2"/>
    <x v="2"/>
    <x v="2"/>
    <x v="1"/>
    <s v=""/>
    <x v="2"/>
    <x v="2"/>
    <x v="1"/>
    <x v="2"/>
    <x v="2"/>
    <x v="2"/>
    <x v="2"/>
    <x v="2"/>
    <x v="2"/>
    <x v="2"/>
    <x v="2"/>
    <x v="2"/>
    <x v="2"/>
    <x v="1"/>
    <s v=""/>
    <x v="2"/>
    <x v="2"/>
    <x v="3"/>
    <x v="1"/>
    <x v="3"/>
    <x v="4"/>
    <x v="3"/>
    <x v="11"/>
    <x v="1"/>
    <x v="15"/>
    <x v="3"/>
    <x v="1"/>
    <x v="3"/>
    <x v="1"/>
    <x v="0"/>
    <x v="0"/>
    <x v="0"/>
    <s v="101571"/>
    <s v="Håndværker-Skolehjemmet i København"/>
    <s v="Institution uden enheder"/>
    <x v="1"/>
    <x v="1"/>
    <s v="Københavns Kommune"/>
    <s v="Region Hovedstaden"/>
    <s v="Jette Due Bjerre"/>
    <s v="hskhjem@hskhjem.dk"/>
    <n v="0"/>
    <x v="0"/>
    <x v="1"/>
    <x v="1"/>
    <x v="0"/>
  </r>
  <r>
    <s v="Ja"/>
    <s v="Ja"/>
    <s v="Under et år siden"/>
    <s v="Slet ikke"/>
    <s v="I høj grad"/>
    <x v="0"/>
    <x v="2"/>
    <x v="0"/>
    <x v="0"/>
    <x v="1"/>
    <x v="1"/>
    <x v="1"/>
    <x v="1"/>
    <x v="0"/>
    <x v="0"/>
    <x v="0"/>
    <x v="0"/>
    <x v="0"/>
    <x v="1"/>
    <x v="1"/>
    <x v="1"/>
    <x v="1"/>
    <x v="0"/>
    <x v="0"/>
    <x v="6"/>
    <x v="1"/>
    <x v="0"/>
    <x v="0"/>
    <x v="0"/>
    <x v="0"/>
    <x v="2"/>
    <x v="0"/>
    <x v="0"/>
    <x v="0"/>
    <x v="0"/>
    <x v="0"/>
    <x v="0"/>
    <x v="0"/>
    <x v="0"/>
    <x v="0"/>
    <x v="0"/>
    <x v="1"/>
    <x v="0"/>
    <x v="1"/>
    <x v="0"/>
    <x v="0"/>
    <x v="0"/>
    <s v=""/>
    <x v="0"/>
    <x v="1"/>
    <x v="0"/>
    <x v="0"/>
    <x v="0"/>
    <x v="0"/>
    <x v="0"/>
    <x v="0"/>
    <s v=""/>
    <x v="0"/>
    <x v="0"/>
    <x v="0"/>
    <x v="0"/>
    <x v="3"/>
    <x v="2"/>
    <x v="1"/>
    <x v="0"/>
    <x v="1"/>
    <x v="0"/>
    <x v="0"/>
    <x v="0"/>
    <x v="0"/>
    <x v="1"/>
    <x v="0"/>
    <x v="0"/>
    <x v="1"/>
    <x v="0"/>
    <x v="0"/>
    <s v=""/>
    <x v="0"/>
    <x v="0"/>
    <x v="0"/>
    <x v="1"/>
    <x v="0"/>
    <x v="0"/>
    <x v="0"/>
    <x v="1"/>
    <x v="1"/>
    <x v="1"/>
    <x v="1"/>
    <x v="0"/>
    <x v="0"/>
    <x v="0"/>
    <s v=""/>
    <x v="0"/>
    <x v="0"/>
    <x v="1"/>
    <x v="1"/>
    <x v="4"/>
    <x v="1"/>
    <x v="0"/>
    <x v="0"/>
    <x v="0"/>
    <x v="0"/>
    <x v="2"/>
    <x v="1"/>
    <x v="0"/>
    <x v="2"/>
    <x v="0"/>
    <x v="0"/>
    <x v="0"/>
    <s v="479017"/>
    <s v="Svendborg Gymnasium"/>
    <s v="Institution uden enheder"/>
    <x v="0"/>
    <x v="1"/>
    <s v="Svendborg Kommune"/>
    <s v="Region Syddanmark"/>
    <s v="Jesper Vildbrad"/>
    <s v="post@svendborg-gym.dk"/>
    <n v="0"/>
    <x v="0"/>
    <x v="0"/>
    <x v="0"/>
    <x v="0"/>
  </r>
  <r>
    <s v="Ja"/>
    <s v="Ja"/>
    <s v="For et år siden"/>
    <s v="Slet ikke"/>
    <s v="I nogen grad"/>
    <x v="1"/>
    <x v="3"/>
    <x v="0"/>
    <x v="0"/>
    <x v="0"/>
    <x v="0"/>
    <x v="1"/>
    <x v="0"/>
    <x v="0"/>
    <x v="0"/>
    <x v="0"/>
    <x v="0"/>
    <x v="0"/>
    <x v="1"/>
    <x v="0"/>
    <x v="1"/>
    <x v="1"/>
    <x v="0"/>
    <x v="0"/>
    <x v="0"/>
    <x v="1"/>
    <x v="0"/>
    <x v="1"/>
    <x v="1"/>
    <x v="1"/>
    <x v="1"/>
    <x v="1"/>
    <x v="1"/>
    <x v="0"/>
    <x v="0"/>
    <x v="0"/>
    <x v="0"/>
    <x v="0"/>
    <x v="0"/>
    <x v="0"/>
    <x v="1"/>
    <x v="1"/>
    <x v="0"/>
    <x v="1"/>
    <x v="0"/>
    <x v="0"/>
    <x v="0"/>
    <s v=""/>
    <x v="0"/>
    <x v="1"/>
    <x v="1"/>
    <x v="1"/>
    <x v="1"/>
    <x v="0"/>
    <x v="0"/>
    <x v="0"/>
    <s v=""/>
    <x v="0"/>
    <x v="0"/>
    <x v="0"/>
    <x v="0"/>
    <x v="3"/>
    <x v="0"/>
    <x v="1"/>
    <x v="0"/>
    <x v="0"/>
    <x v="0"/>
    <x v="1"/>
    <x v="0"/>
    <x v="0"/>
    <x v="1"/>
    <x v="0"/>
    <x v="1"/>
    <x v="0"/>
    <x v="0"/>
    <x v="0"/>
    <s v=""/>
    <x v="0"/>
    <x v="0"/>
    <x v="0"/>
    <x v="0"/>
    <x v="0"/>
    <x v="1"/>
    <x v="0"/>
    <x v="1"/>
    <x v="1"/>
    <x v="1"/>
    <x v="1"/>
    <x v="1"/>
    <x v="0"/>
    <x v="0"/>
    <s v=""/>
    <x v="0"/>
    <x v="0"/>
    <x v="0"/>
    <x v="2"/>
    <x v="0"/>
    <x v="0"/>
    <x v="1"/>
    <x v="0"/>
    <x v="0"/>
    <x v="16"/>
    <x v="1"/>
    <x v="0"/>
    <x v="0"/>
    <x v="0"/>
    <x v="0"/>
    <x v="0"/>
    <x v="0"/>
    <s v="265416"/>
    <s v="Roskilde Tekniske Skole"/>
    <s v="Hovedskole (institution med enheder)"/>
    <x v="1"/>
    <x v="1"/>
    <s v="Roskilde Kommune"/>
    <s v="Region Sjælland"/>
    <s v="Jesper Østrup"/>
    <s v="rts@rts.dk"/>
    <n v="0"/>
    <x v="0"/>
    <x v="0"/>
    <x v="0"/>
    <x v="0"/>
  </r>
  <r>
    <s v="Ja"/>
    <s v="Ja"/>
    <s v="For to år siden"/>
    <s v="I høj grad"/>
    <s v="I høj grad"/>
    <x v="0"/>
    <x v="2"/>
    <x v="0"/>
    <x v="0"/>
    <x v="1"/>
    <x v="0"/>
    <x v="1"/>
    <x v="1"/>
    <x v="0"/>
    <x v="0"/>
    <x v="0"/>
    <x v="0"/>
    <x v="0"/>
    <x v="0"/>
    <x v="0"/>
    <x v="0"/>
    <x v="1"/>
    <x v="0"/>
    <x v="0"/>
    <x v="0"/>
    <x v="0"/>
    <x v="0"/>
    <x v="0"/>
    <x v="0"/>
    <x v="0"/>
    <x v="2"/>
    <x v="0"/>
    <x v="0"/>
    <x v="0"/>
    <x v="0"/>
    <x v="0"/>
    <x v="0"/>
    <x v="0"/>
    <x v="0"/>
    <x v="0"/>
    <x v="1"/>
    <x v="0"/>
    <x v="0"/>
    <x v="1"/>
    <x v="0"/>
    <x v="0"/>
    <x v="0"/>
    <s v=""/>
    <x v="0"/>
    <x v="1"/>
    <x v="0"/>
    <x v="1"/>
    <x v="0"/>
    <x v="0"/>
    <x v="0"/>
    <x v="0"/>
    <s v=""/>
    <x v="0"/>
    <x v="0"/>
    <x v="0"/>
    <x v="0"/>
    <x v="0"/>
    <x v="0"/>
    <x v="1"/>
    <x v="0"/>
    <x v="0"/>
    <x v="0"/>
    <x v="1"/>
    <x v="1"/>
    <x v="1"/>
    <x v="0"/>
    <x v="0"/>
    <x v="1"/>
    <x v="0"/>
    <x v="0"/>
    <x v="0"/>
    <s v=""/>
    <x v="0"/>
    <x v="0"/>
    <x v="0"/>
    <x v="0"/>
    <x v="0"/>
    <x v="0"/>
    <x v="0"/>
    <x v="1"/>
    <x v="1"/>
    <x v="1"/>
    <x v="0"/>
    <x v="1"/>
    <x v="0"/>
    <x v="0"/>
    <s v=""/>
    <x v="0"/>
    <x v="0"/>
    <x v="0"/>
    <x v="0"/>
    <x v="0"/>
    <x v="1"/>
    <x v="1"/>
    <x v="0"/>
    <x v="2"/>
    <x v="17"/>
    <x v="1"/>
    <x v="2"/>
    <x v="0"/>
    <x v="3"/>
    <x v="0"/>
    <x v="0"/>
    <x v="0"/>
    <s v="861013"/>
    <s v="Vesthimmerlands Gymnasium og HF"/>
    <s v="Institution uden enheder"/>
    <x v="0"/>
    <x v="1"/>
    <s v="Vesthimmerlands Kommune"/>
    <s v="Region Nordjylland"/>
    <s v="Jette Rygaard Poulsen"/>
    <s v="adm@vhim-gym.dk"/>
    <n v="0"/>
    <x v="0"/>
    <x v="0"/>
    <x v="0"/>
    <x v="0"/>
  </r>
  <r>
    <s v="Ja"/>
    <s v="Ja"/>
    <s v="Under et år siden"/>
    <s v="I mindre grad"/>
    <s v="I høj grad"/>
    <x v="1"/>
    <x v="3"/>
    <x v="0"/>
    <x v="0"/>
    <x v="1"/>
    <x v="0"/>
    <x v="1"/>
    <x v="1"/>
    <x v="0"/>
    <x v="0"/>
    <x v="0"/>
    <x v="0"/>
    <x v="0"/>
    <x v="1"/>
    <x v="1"/>
    <x v="1"/>
    <x v="1"/>
    <x v="0"/>
    <x v="0"/>
    <x v="0"/>
    <x v="0"/>
    <x v="0"/>
    <x v="3"/>
    <x v="1"/>
    <x v="1"/>
    <x v="1"/>
    <x v="1"/>
    <x v="1"/>
    <x v="1"/>
    <x v="1"/>
    <x v="1"/>
    <x v="1"/>
    <x v="0"/>
    <x v="0"/>
    <x v="0"/>
    <x v="1"/>
    <x v="1"/>
    <x v="1"/>
    <x v="1"/>
    <x v="0"/>
    <x v="0"/>
    <x v="0"/>
    <s v=""/>
    <x v="0"/>
    <x v="1"/>
    <x v="1"/>
    <x v="0"/>
    <x v="0"/>
    <x v="0"/>
    <x v="0"/>
    <x v="0"/>
    <s v=""/>
    <x v="0"/>
    <x v="0"/>
    <x v="0"/>
    <x v="1"/>
    <x v="0"/>
    <x v="0"/>
    <x v="1"/>
    <x v="0"/>
    <x v="0"/>
    <x v="0"/>
    <x v="1"/>
    <x v="1"/>
    <x v="1"/>
    <x v="1"/>
    <x v="1"/>
    <x v="1"/>
    <x v="0"/>
    <x v="0"/>
    <x v="0"/>
    <s v=""/>
    <x v="0"/>
    <x v="0"/>
    <x v="0"/>
    <x v="0"/>
    <x v="0"/>
    <x v="0"/>
    <x v="0"/>
    <x v="0"/>
    <x v="1"/>
    <x v="1"/>
    <x v="1"/>
    <x v="1"/>
    <x v="0"/>
    <x v="0"/>
    <s v=""/>
    <x v="0"/>
    <x v="0"/>
    <x v="0"/>
    <x v="0"/>
    <x v="4"/>
    <x v="3"/>
    <x v="0"/>
    <x v="0"/>
    <x v="0"/>
    <x v="0"/>
    <x v="1"/>
    <x v="2"/>
    <x v="0"/>
    <x v="0"/>
    <x v="0"/>
    <x v="0"/>
    <x v="0"/>
    <s v="373401"/>
    <s v="EUC Sjælland"/>
    <s v="Hovedskole (institution med enheder)"/>
    <x v="1"/>
    <x v="1"/>
    <s v="Næstved Kommune"/>
    <s v="Region Sjælland"/>
    <s v="John Norman"/>
    <s v="eucsj@eucsj.dk"/>
    <n v="0"/>
    <x v="0"/>
    <x v="0"/>
    <x v="0"/>
    <x v="0"/>
  </r>
  <r>
    <s v="Ja"/>
    <s v="Ja"/>
    <s v="For mere end tre år siden"/>
    <s v="I mindre grad"/>
    <s v="I høj grad"/>
    <x v="0"/>
    <x v="3"/>
    <x v="0"/>
    <x v="0"/>
    <x v="1"/>
    <x v="0"/>
    <x v="1"/>
    <x v="1"/>
    <x v="0"/>
    <x v="0"/>
    <x v="0"/>
    <x v="2"/>
    <x v="0"/>
    <x v="1"/>
    <x v="1"/>
    <x v="0"/>
    <x v="0"/>
    <x v="0"/>
    <x v="0"/>
    <x v="1"/>
    <x v="0"/>
    <x v="0"/>
    <x v="2"/>
    <x v="1"/>
    <x v="1"/>
    <x v="1"/>
    <x v="1"/>
    <x v="1"/>
    <x v="0"/>
    <x v="0"/>
    <x v="0"/>
    <x v="0"/>
    <x v="1"/>
    <x v="0"/>
    <x v="0"/>
    <x v="0"/>
    <x v="0"/>
    <x v="0"/>
    <x v="0"/>
    <x v="0"/>
    <x v="0"/>
    <x v="0"/>
    <s v=""/>
    <x v="0"/>
    <x v="1"/>
    <x v="0"/>
    <x v="1"/>
    <x v="1"/>
    <x v="0"/>
    <x v="0"/>
    <x v="0"/>
    <s v=""/>
    <x v="0"/>
    <x v="0"/>
    <x v="0"/>
    <x v="0"/>
    <x v="0"/>
    <x v="0"/>
    <x v="1"/>
    <x v="0"/>
    <x v="0"/>
    <x v="0"/>
    <x v="1"/>
    <x v="1"/>
    <x v="1"/>
    <x v="1"/>
    <x v="1"/>
    <x v="1"/>
    <x v="0"/>
    <x v="0"/>
    <x v="0"/>
    <s v=""/>
    <x v="1"/>
    <x v="1"/>
    <x v="2"/>
    <x v="1"/>
    <x v="1"/>
    <x v="1"/>
    <x v="1"/>
    <x v="1"/>
    <x v="0"/>
    <x v="0"/>
    <x v="0"/>
    <x v="0"/>
    <x v="1"/>
    <x v="0"/>
    <s v="Dette kortlægges i elevernes ETU, hvor ministeriet laver rammerne"/>
    <x v="0"/>
    <x v="3"/>
    <x v="1"/>
    <x v="1"/>
    <x v="4"/>
    <x v="3"/>
    <x v="4"/>
    <x v="0"/>
    <x v="1"/>
    <x v="0"/>
    <x v="0"/>
    <x v="3"/>
    <x v="2"/>
    <x v="1"/>
    <x v="0"/>
    <x v="2"/>
    <x v="0"/>
    <s v="627007"/>
    <s v="Tørring Gymnasium"/>
    <s v="Institution uden enheder"/>
    <x v="0"/>
    <x v="1"/>
    <s v="Hedensted Kommune"/>
    <s v="Region Midtjylland"/>
    <s v="Johannes Grønager"/>
    <s v="adm@toerring-gym.dk"/>
    <n v="0"/>
    <x v="0"/>
    <x v="0"/>
    <x v="0"/>
    <x v="0"/>
  </r>
  <r>
    <s v="Ja"/>
    <s v="Ja"/>
    <s v="Ved ikke"/>
    <s v="Slet ikke"/>
    <s v="I høj grad"/>
    <x v="3"/>
    <x v="0"/>
    <x v="0"/>
    <x v="0"/>
    <x v="1"/>
    <x v="1"/>
    <x v="1"/>
    <x v="1"/>
    <x v="0"/>
    <x v="0"/>
    <x v="0"/>
    <x v="2"/>
    <x v="0"/>
    <x v="1"/>
    <x v="1"/>
    <x v="0"/>
    <x v="1"/>
    <x v="0"/>
    <x v="0"/>
    <x v="1"/>
    <x v="2"/>
    <x v="0"/>
    <x v="0"/>
    <x v="0"/>
    <x v="2"/>
    <x v="0"/>
    <x v="0"/>
    <x v="0"/>
    <x v="0"/>
    <x v="0"/>
    <x v="0"/>
    <x v="0"/>
    <x v="1"/>
    <x v="1"/>
    <x v="0"/>
    <x v="1"/>
    <x v="0"/>
    <x v="1"/>
    <x v="0"/>
    <x v="0"/>
    <x v="0"/>
    <x v="1"/>
    <s v=""/>
    <x v="0"/>
    <x v="1"/>
    <x v="0"/>
    <x v="0"/>
    <x v="0"/>
    <x v="0"/>
    <x v="0"/>
    <x v="0"/>
    <s v=""/>
    <x v="0"/>
    <x v="0"/>
    <x v="0"/>
    <x v="1"/>
    <x v="0"/>
    <x v="0"/>
    <x v="1"/>
    <x v="0"/>
    <x v="0"/>
    <x v="0"/>
    <x v="1"/>
    <x v="1"/>
    <x v="1"/>
    <x v="0"/>
    <x v="0"/>
    <x v="1"/>
    <x v="0"/>
    <x v="0"/>
    <x v="0"/>
    <s v=""/>
    <x v="0"/>
    <x v="0"/>
    <x v="0"/>
    <x v="0"/>
    <x v="0"/>
    <x v="0"/>
    <x v="0"/>
    <x v="0"/>
    <x v="1"/>
    <x v="1"/>
    <x v="1"/>
    <x v="1"/>
    <x v="0"/>
    <x v="0"/>
    <s v=""/>
    <x v="0"/>
    <x v="0"/>
    <x v="0"/>
    <x v="0"/>
    <x v="5"/>
    <x v="1"/>
    <x v="0"/>
    <x v="0"/>
    <x v="2"/>
    <x v="0"/>
    <x v="1"/>
    <x v="2"/>
    <x v="0"/>
    <x v="4"/>
    <x v="17"/>
    <x v="0"/>
    <x v="0"/>
    <s v="709006"/>
    <s v="Favrskov Gymnasium"/>
    <s v="Institution uden enheder"/>
    <x v="0"/>
    <x v="1"/>
    <s v="Favrskov Kommune"/>
    <s v="Region Midtjylland"/>
    <s v="Jørgen Christiansen"/>
    <s v="gymnasiet@favrskov-gym.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265403"/>
    <s v="Roskilde Handelsskole"/>
    <s v="Institution uden enheder"/>
    <x v="1"/>
    <x v="1"/>
    <s v="Roskilde Kommune"/>
    <s v="Region Sjælland"/>
    <s v="Jørgen Sloth"/>
    <s v="rhs@rhs.dk"/>
    <n v="0"/>
    <x v="1"/>
    <x v="0"/>
    <x v="1"/>
    <x v="0"/>
  </r>
  <r>
    <s v="Ja"/>
    <s v="Ja"/>
    <s v="For tre år siden"/>
    <s v="I mindre grad"/>
    <s v="I høj grad"/>
    <x v="0"/>
    <x v="0"/>
    <x v="0"/>
    <x v="0"/>
    <x v="1"/>
    <x v="1"/>
    <x v="1"/>
    <x v="1"/>
    <x v="0"/>
    <x v="0"/>
    <x v="0"/>
    <x v="2"/>
    <x v="0"/>
    <x v="1"/>
    <x v="1"/>
    <x v="1"/>
    <x v="1"/>
    <x v="0"/>
    <x v="0"/>
    <x v="6"/>
    <x v="1"/>
    <x v="23"/>
    <x v="0"/>
    <x v="0"/>
    <x v="2"/>
    <x v="0"/>
    <x v="0"/>
    <x v="0"/>
    <x v="0"/>
    <x v="0"/>
    <x v="0"/>
    <x v="0"/>
    <x v="1"/>
    <x v="2"/>
    <x v="0"/>
    <x v="1"/>
    <x v="1"/>
    <x v="1"/>
    <x v="0"/>
    <x v="0"/>
    <x v="0"/>
    <x v="0"/>
    <s v=""/>
    <x v="0"/>
    <x v="1"/>
    <x v="1"/>
    <x v="0"/>
    <x v="1"/>
    <x v="0"/>
    <x v="0"/>
    <x v="0"/>
    <s v=""/>
    <x v="5"/>
    <x v="0"/>
    <x v="0"/>
    <x v="0"/>
    <x v="0"/>
    <x v="0"/>
    <x v="1"/>
    <x v="1"/>
    <x v="1"/>
    <x v="1"/>
    <x v="0"/>
    <x v="0"/>
    <x v="0"/>
    <x v="0"/>
    <x v="0"/>
    <x v="0"/>
    <x v="1"/>
    <x v="1"/>
    <x v="0"/>
    <s v="værktøjer og udstyr"/>
    <x v="1"/>
    <x v="1"/>
    <x v="2"/>
    <x v="1"/>
    <x v="1"/>
    <x v="1"/>
    <x v="1"/>
    <x v="1"/>
    <x v="0"/>
    <x v="0"/>
    <x v="0"/>
    <x v="0"/>
    <x v="1"/>
    <x v="0"/>
    <s v="Disse forhold er kortlægges i skolens årlige elevtrivselsundersøgelse - ikke i undervisningsmiljøvurderingen."/>
    <x v="0"/>
    <x v="3"/>
    <x v="1"/>
    <x v="1"/>
    <x v="4"/>
    <x v="1"/>
    <x v="1"/>
    <x v="0"/>
    <x v="0"/>
    <x v="0"/>
    <x v="1"/>
    <x v="2"/>
    <x v="0"/>
    <x v="0"/>
    <x v="0"/>
    <x v="0"/>
    <x v="0"/>
    <s v="211010"/>
    <s v="Frederiksværk Gymnasium og HF"/>
    <s v="Institution uden enheder"/>
    <x v="0"/>
    <x v="1"/>
    <s v="Halsnæs Kommune"/>
    <s v="Region Hovedstaden"/>
    <s v="Johnny Simonsen"/>
    <s v="post@fvgh.dk"/>
    <n v="0"/>
    <x v="0"/>
    <x v="0"/>
    <x v="0"/>
    <x v="0"/>
  </r>
  <r>
    <s v="Ja"/>
    <s v="Ja"/>
    <s v="For et år siden"/>
    <s v="Slet ikke"/>
    <s v="I høj grad"/>
    <x v="4"/>
    <x v="2"/>
    <x v="0"/>
    <x v="0"/>
    <x v="1"/>
    <x v="0"/>
    <x v="0"/>
    <x v="0"/>
    <x v="1"/>
    <x v="0"/>
    <x v="0"/>
    <x v="2"/>
    <x v="1"/>
    <x v="0"/>
    <x v="0"/>
    <x v="0"/>
    <x v="0"/>
    <x v="2"/>
    <x v="0"/>
    <x v="2"/>
    <x v="0"/>
    <x v="0"/>
    <x v="2"/>
    <x v="1"/>
    <x v="1"/>
    <x v="1"/>
    <x v="1"/>
    <x v="1"/>
    <x v="0"/>
    <x v="0"/>
    <x v="0"/>
    <x v="0"/>
    <x v="0"/>
    <x v="0"/>
    <x v="0"/>
    <x v="0"/>
    <x v="0"/>
    <x v="0"/>
    <x v="1"/>
    <x v="0"/>
    <x v="0"/>
    <x v="0"/>
    <s v=""/>
    <x v="0"/>
    <x v="1"/>
    <x v="0"/>
    <x v="1"/>
    <x v="0"/>
    <x v="0"/>
    <x v="0"/>
    <x v="0"/>
    <s v=""/>
    <x v="0"/>
    <x v="0"/>
    <x v="3"/>
    <x v="1"/>
    <x v="0"/>
    <x v="0"/>
    <x v="1"/>
    <x v="0"/>
    <x v="0"/>
    <x v="0"/>
    <x v="1"/>
    <x v="1"/>
    <x v="0"/>
    <x v="0"/>
    <x v="0"/>
    <x v="0"/>
    <x v="0"/>
    <x v="0"/>
    <x v="0"/>
    <s v=""/>
    <x v="0"/>
    <x v="0"/>
    <x v="0"/>
    <x v="0"/>
    <x v="0"/>
    <x v="0"/>
    <x v="0"/>
    <x v="0"/>
    <x v="1"/>
    <x v="1"/>
    <x v="1"/>
    <x v="1"/>
    <x v="0"/>
    <x v="0"/>
    <s v=""/>
    <x v="3"/>
    <x v="3"/>
    <x v="1"/>
    <x v="1"/>
    <x v="4"/>
    <x v="1"/>
    <x v="4"/>
    <x v="0"/>
    <x v="0"/>
    <x v="0"/>
    <x v="1"/>
    <x v="3"/>
    <x v="0"/>
    <x v="0"/>
    <x v="0"/>
    <x v="0"/>
    <x v="0"/>
    <s v="265022"/>
    <s v="Himmelev Gymnasium"/>
    <s v="Institution uden enheder"/>
    <x v="0"/>
    <x v="1"/>
    <s v="Roskilde Kommune"/>
    <s v="Region Sjælland"/>
    <s v="Johnny Vinkel"/>
    <s v="himgym@himgym.dk"/>
    <n v="0"/>
    <x v="0"/>
    <x v="0"/>
    <x v="0"/>
    <x v="0"/>
  </r>
  <r>
    <s v="Ja"/>
    <s v="Ja"/>
    <s v="Under et år siden"/>
    <s v="Ved ikke"/>
    <s v="Ved ikke"/>
    <x v="2"/>
    <x v="4"/>
    <x v="1"/>
    <x v="0"/>
    <x v="1"/>
    <x v="1"/>
    <x v="0"/>
    <x v="1"/>
    <x v="0"/>
    <x v="0"/>
    <x v="0"/>
    <x v="0"/>
    <x v="0"/>
    <x v="0"/>
    <x v="1"/>
    <x v="1"/>
    <x v="0"/>
    <x v="0"/>
    <x v="0"/>
    <x v="1"/>
    <x v="1"/>
    <x v="24"/>
    <x v="0"/>
    <x v="0"/>
    <x v="2"/>
    <x v="2"/>
    <x v="2"/>
    <x v="0"/>
    <x v="0"/>
    <x v="0"/>
    <x v="0"/>
    <x v="0"/>
    <x v="1"/>
    <x v="2"/>
    <x v="0"/>
    <x v="1"/>
    <x v="1"/>
    <x v="1"/>
    <x v="0"/>
    <x v="0"/>
    <x v="0"/>
    <x v="0"/>
    <s v=""/>
    <x v="0"/>
    <x v="1"/>
    <x v="1"/>
    <x v="0"/>
    <x v="1"/>
    <x v="0"/>
    <x v="0"/>
    <x v="0"/>
    <s v=""/>
    <x v="0"/>
    <x v="2"/>
    <x v="2"/>
    <x v="3"/>
    <x v="2"/>
    <x v="1"/>
    <x v="2"/>
    <x v="2"/>
    <x v="2"/>
    <x v="2"/>
    <x v="2"/>
    <x v="2"/>
    <x v="2"/>
    <x v="2"/>
    <x v="2"/>
    <x v="2"/>
    <x v="2"/>
    <x v="2"/>
    <x v="1"/>
    <s v=""/>
    <x v="2"/>
    <x v="2"/>
    <x v="1"/>
    <x v="2"/>
    <x v="2"/>
    <x v="2"/>
    <x v="2"/>
    <x v="2"/>
    <x v="2"/>
    <x v="2"/>
    <x v="2"/>
    <x v="2"/>
    <x v="2"/>
    <x v="1"/>
    <s v=""/>
    <x v="2"/>
    <x v="2"/>
    <x v="3"/>
    <x v="1"/>
    <x v="3"/>
    <x v="4"/>
    <x v="3"/>
    <x v="0"/>
    <x v="0"/>
    <x v="0"/>
    <x v="0"/>
    <x v="0"/>
    <x v="1"/>
    <x v="1"/>
    <x v="0"/>
    <x v="0"/>
    <x v="16"/>
    <s v="280922"/>
    <s v="UCplus A/S, Dansk - Hasselager"/>
    <s v="Institution uden enheder"/>
    <x v="1"/>
    <x v="3"/>
    <s v="Aarhus Kommune"/>
    <s v="Region Midtjylland"/>
    <s v="Karen Poulsen"/>
    <s v="kp@ucplus.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147043"/>
    <s v="Prins Henriks Skole, Lycee Francais De Copenhague"/>
    <s v="Institution uden enheder"/>
    <x v="0"/>
    <x v="0"/>
    <s v="Frederiksberg Kommune"/>
    <s v="Region Hovedstaden"/>
    <s v="Karine Vittaz"/>
    <s v="lfph@lfph.dk"/>
    <n v="0"/>
    <x v="1"/>
    <x v="0"/>
    <x v="1"/>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280956"/>
    <s v="Rudolf Steiner-Skolen i Århus"/>
    <s v="Institution uden enheder"/>
    <x v="0"/>
    <x v="0"/>
    <s v="Aarhus Kommune"/>
    <s v="Region Midtjylland"/>
    <s v="Jørn Bendixen"/>
    <s v="kontor@rssaarhus.dk"/>
    <n v="0"/>
    <x v="1"/>
    <x v="0"/>
    <x v="1"/>
    <x v="0"/>
  </r>
  <r>
    <s v="Nej"/>
    <s v=""/>
    <s v=""/>
    <s v=""/>
    <s v=""/>
    <x v="5"/>
    <x v="5"/>
    <x v="2"/>
    <x v="2"/>
    <x v="2"/>
    <x v="2"/>
    <x v="2"/>
    <x v="2"/>
    <x v="2"/>
    <x v="2"/>
    <x v="1"/>
    <x v="3"/>
    <x v="2"/>
    <x v="2"/>
    <x v="2"/>
    <x v="2"/>
    <x v="2"/>
    <x v="1"/>
    <x v="10"/>
    <x v="2"/>
    <x v="1"/>
    <x v="25"/>
    <x v="2"/>
    <x v="1"/>
    <x v="1"/>
    <x v="1"/>
    <x v="1"/>
    <x v="1"/>
    <x v="0"/>
    <x v="0"/>
    <x v="0"/>
    <x v="0"/>
    <x v="1"/>
    <x v="2"/>
    <x v="0"/>
    <x v="1"/>
    <x v="1"/>
    <x v="1"/>
    <x v="0"/>
    <x v="0"/>
    <x v="0"/>
    <x v="0"/>
    <s v=""/>
    <x v="0"/>
    <x v="1"/>
    <x v="1"/>
    <x v="0"/>
    <x v="1"/>
    <x v="0"/>
    <x v="0"/>
    <x v="0"/>
    <s v=""/>
    <x v="0"/>
    <x v="1"/>
    <x v="2"/>
    <x v="3"/>
    <x v="2"/>
    <x v="1"/>
    <x v="2"/>
    <x v="2"/>
    <x v="2"/>
    <x v="2"/>
    <x v="2"/>
    <x v="2"/>
    <x v="2"/>
    <x v="2"/>
    <x v="2"/>
    <x v="2"/>
    <x v="2"/>
    <x v="2"/>
    <x v="1"/>
    <s v=""/>
    <x v="2"/>
    <x v="2"/>
    <x v="1"/>
    <x v="2"/>
    <x v="2"/>
    <x v="2"/>
    <x v="2"/>
    <x v="2"/>
    <x v="2"/>
    <x v="2"/>
    <x v="2"/>
    <x v="2"/>
    <x v="2"/>
    <x v="1"/>
    <s v=""/>
    <x v="2"/>
    <x v="2"/>
    <x v="3"/>
    <x v="1"/>
    <x v="3"/>
    <x v="4"/>
    <x v="3"/>
    <x v="12"/>
    <x v="1"/>
    <x v="0"/>
    <x v="2"/>
    <x v="1"/>
    <x v="0"/>
    <x v="0"/>
    <x v="0"/>
    <x v="0"/>
    <x v="17"/>
    <s v="557302"/>
    <s v="Kjærgård Landbrugsskole"/>
    <s v="Institution uden enheder"/>
    <x v="1"/>
    <x v="1"/>
    <s v="Esbjerg Kommune"/>
    <s v="Region Syddanmark"/>
    <s v="Kaj Abrahamsen, forstander"/>
    <s v="kjls@kjls.dk"/>
    <n v="0"/>
    <x v="0"/>
    <x v="0"/>
    <x v="0"/>
    <x v="0"/>
  </r>
  <r>
    <s v="Ja"/>
    <s v="Ja"/>
    <s v="For to år siden"/>
    <s v="Slet ikke"/>
    <s v="I høj grad"/>
    <x v="1"/>
    <x v="0"/>
    <x v="0"/>
    <x v="0"/>
    <x v="0"/>
    <x v="1"/>
    <x v="0"/>
    <x v="0"/>
    <x v="0"/>
    <x v="0"/>
    <x v="0"/>
    <x v="2"/>
    <x v="0"/>
    <x v="1"/>
    <x v="1"/>
    <x v="0"/>
    <x v="0"/>
    <x v="0"/>
    <x v="0"/>
    <x v="1"/>
    <x v="0"/>
    <x v="26"/>
    <x v="3"/>
    <x v="1"/>
    <x v="1"/>
    <x v="1"/>
    <x v="1"/>
    <x v="1"/>
    <x v="1"/>
    <x v="5"/>
    <x v="5"/>
    <x v="1"/>
    <x v="0"/>
    <x v="0"/>
    <x v="0"/>
    <x v="0"/>
    <x v="1"/>
    <x v="0"/>
    <x v="1"/>
    <x v="0"/>
    <x v="0"/>
    <x v="0"/>
    <s v=""/>
    <x v="0"/>
    <x v="1"/>
    <x v="1"/>
    <x v="0"/>
    <x v="0"/>
    <x v="0"/>
    <x v="0"/>
    <x v="0"/>
    <s v=""/>
    <x v="8"/>
    <x v="0"/>
    <x v="1"/>
    <x v="0"/>
    <x v="5"/>
    <x v="2"/>
    <x v="0"/>
    <x v="1"/>
    <x v="1"/>
    <x v="1"/>
    <x v="0"/>
    <x v="0"/>
    <x v="0"/>
    <x v="0"/>
    <x v="0"/>
    <x v="0"/>
    <x v="1"/>
    <x v="0"/>
    <x v="2"/>
    <s v=""/>
    <x v="0"/>
    <x v="0"/>
    <x v="0"/>
    <x v="0"/>
    <x v="0"/>
    <x v="0"/>
    <x v="0"/>
    <x v="0"/>
    <x v="1"/>
    <x v="1"/>
    <x v="1"/>
    <x v="1"/>
    <x v="0"/>
    <x v="0"/>
    <s v=""/>
    <x v="0"/>
    <x v="3"/>
    <x v="1"/>
    <x v="1"/>
    <x v="2"/>
    <x v="1"/>
    <x v="4"/>
    <x v="0"/>
    <x v="1"/>
    <x v="0"/>
    <x v="2"/>
    <x v="1"/>
    <x v="0"/>
    <x v="4"/>
    <x v="18"/>
    <x v="0"/>
    <x v="0"/>
    <s v="101108"/>
    <s v="Nørrebro Gymnasium"/>
    <s v="Institution uden enheder"/>
    <x v="0"/>
    <x v="0"/>
    <s v="Københavns Kommune"/>
    <s v="Region Hovedstaden"/>
    <s v="Katrine Juul"/>
    <s v="nbgym@nbgym.dk"/>
    <n v="0"/>
    <x v="0"/>
    <x v="0"/>
    <x v="0"/>
    <x v="0"/>
  </r>
  <r>
    <s v="Ja"/>
    <s v="Ja"/>
    <s v="For mere end tre år siden"/>
    <s v="I høj grad"/>
    <s v="I høj grad"/>
    <x v="2"/>
    <x v="4"/>
    <x v="0"/>
    <x v="0"/>
    <x v="0"/>
    <x v="0"/>
    <x v="0"/>
    <x v="0"/>
    <x v="0"/>
    <x v="0"/>
    <x v="0"/>
    <x v="1"/>
    <x v="0"/>
    <x v="1"/>
    <x v="0"/>
    <x v="0"/>
    <x v="0"/>
    <x v="0"/>
    <x v="0"/>
    <x v="1"/>
    <x v="1"/>
    <x v="0"/>
    <x v="1"/>
    <x v="1"/>
    <x v="1"/>
    <x v="1"/>
    <x v="1"/>
    <x v="1"/>
    <x v="0"/>
    <x v="0"/>
    <x v="0"/>
    <x v="0"/>
    <x v="0"/>
    <x v="0"/>
    <x v="0"/>
    <x v="0"/>
    <x v="1"/>
    <x v="0"/>
    <x v="0"/>
    <x v="0"/>
    <x v="0"/>
    <x v="0"/>
    <s v=""/>
    <x v="0"/>
    <x v="0"/>
    <x v="1"/>
    <x v="0"/>
    <x v="0"/>
    <x v="0"/>
    <x v="0"/>
    <x v="0"/>
    <s v=""/>
    <x v="0"/>
    <x v="2"/>
    <x v="2"/>
    <x v="3"/>
    <x v="2"/>
    <x v="1"/>
    <x v="2"/>
    <x v="2"/>
    <x v="2"/>
    <x v="2"/>
    <x v="2"/>
    <x v="2"/>
    <x v="2"/>
    <x v="2"/>
    <x v="2"/>
    <x v="2"/>
    <x v="2"/>
    <x v="2"/>
    <x v="1"/>
    <s v=""/>
    <x v="2"/>
    <x v="2"/>
    <x v="1"/>
    <x v="2"/>
    <x v="2"/>
    <x v="2"/>
    <x v="2"/>
    <x v="2"/>
    <x v="2"/>
    <x v="2"/>
    <x v="2"/>
    <x v="2"/>
    <x v="2"/>
    <x v="1"/>
    <s v=""/>
    <x v="2"/>
    <x v="2"/>
    <x v="3"/>
    <x v="1"/>
    <x v="3"/>
    <x v="4"/>
    <x v="3"/>
    <x v="0"/>
    <x v="2"/>
    <x v="0"/>
    <x v="2"/>
    <x v="1"/>
    <x v="0"/>
    <x v="0"/>
    <x v="0"/>
    <x v="0"/>
    <x v="0"/>
    <s v="473018"/>
    <s v="Midtfyns Gymnasium"/>
    <s v="Institution uden enheder"/>
    <x v="0"/>
    <x v="1"/>
    <s v="Faaborg-Midtfyn Kommune"/>
    <s v="Region Syddanmark"/>
    <s v="Katrine Nørskov Werngreen"/>
    <s v="post@mfg.dk"/>
    <n v="0"/>
    <x v="0"/>
    <x v="0"/>
    <x v="0"/>
    <x v="0"/>
  </r>
  <r>
    <s v="Ja"/>
    <s v="Nej"/>
    <s v="Under et år siden"/>
    <s v="Slet ikke"/>
    <s v="I høj grad"/>
    <x v="3"/>
    <x v="1"/>
    <x v="0"/>
    <x v="0"/>
    <x v="0"/>
    <x v="1"/>
    <x v="0"/>
    <x v="0"/>
    <x v="0"/>
    <x v="0"/>
    <x v="0"/>
    <x v="0"/>
    <x v="1"/>
    <x v="0"/>
    <x v="0"/>
    <x v="0"/>
    <x v="0"/>
    <x v="2"/>
    <x v="0"/>
    <x v="6"/>
    <x v="1"/>
    <x v="0"/>
    <x v="3"/>
    <x v="1"/>
    <x v="1"/>
    <x v="1"/>
    <x v="1"/>
    <x v="1"/>
    <x v="1"/>
    <x v="2"/>
    <x v="5"/>
    <x v="4"/>
    <x v="0"/>
    <x v="0"/>
    <x v="0"/>
    <x v="1"/>
    <x v="0"/>
    <x v="1"/>
    <x v="0"/>
    <x v="0"/>
    <x v="0"/>
    <x v="1"/>
    <s v=""/>
    <x v="0"/>
    <x v="1"/>
    <x v="0"/>
    <x v="0"/>
    <x v="1"/>
    <x v="0"/>
    <x v="0"/>
    <x v="1"/>
    <s v=""/>
    <x v="0"/>
    <x v="1"/>
    <x v="2"/>
    <x v="3"/>
    <x v="2"/>
    <x v="1"/>
    <x v="2"/>
    <x v="2"/>
    <x v="2"/>
    <x v="2"/>
    <x v="2"/>
    <x v="2"/>
    <x v="2"/>
    <x v="2"/>
    <x v="2"/>
    <x v="2"/>
    <x v="2"/>
    <x v="2"/>
    <x v="1"/>
    <s v=""/>
    <x v="2"/>
    <x v="2"/>
    <x v="1"/>
    <x v="2"/>
    <x v="2"/>
    <x v="2"/>
    <x v="2"/>
    <x v="2"/>
    <x v="2"/>
    <x v="2"/>
    <x v="2"/>
    <x v="2"/>
    <x v="2"/>
    <x v="1"/>
    <s v=""/>
    <x v="2"/>
    <x v="2"/>
    <x v="3"/>
    <x v="1"/>
    <x v="3"/>
    <x v="4"/>
    <x v="3"/>
    <x v="13"/>
    <x v="1"/>
    <x v="0"/>
    <x v="2"/>
    <x v="1"/>
    <x v="0"/>
    <x v="4"/>
    <x v="19"/>
    <x v="0"/>
    <x v="0"/>
    <s v="669403"/>
    <s v="DEKRA Midtjylland ApS"/>
    <s v="Institution uden enheder"/>
    <x v="1"/>
    <x v="3"/>
    <s v="Ringkøbing-Skjern Kommune"/>
    <s v="Region Midtjylland"/>
    <s v="Karsten Trend Poulsen"/>
    <s v="midtjylland@dekra.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847402"/>
    <s v="DEKRA Nordjylland A/S"/>
    <s v="Institution uden enheder"/>
    <x v="1"/>
    <x v="3"/>
    <s v="Frederikshavn Kommune"/>
    <s v="Region Nordjylland"/>
    <s v="Karsten Trend Poulsen"/>
    <s v="nordjylland@dekra.dk"/>
    <n v="0"/>
    <x v="1"/>
    <x v="0"/>
    <x v="1"/>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281058"/>
    <s v="International Training Academy ApS, Beauty &amp; Style"/>
    <s v="Institution uden enheder"/>
    <x v="1"/>
    <x v="3"/>
    <s v="Aarhus Kommune"/>
    <s v="Region Midtjylland"/>
    <s v="Jonas Evjenios Markou"/>
    <s v="info@beautyandstyle.dk"/>
    <n v="0"/>
    <x v="1"/>
    <x v="0"/>
    <x v="1"/>
    <x v="0"/>
  </r>
  <r>
    <s v="Ja"/>
    <s v="Ved ikke"/>
    <s v="Ved ikke"/>
    <s v="I mindre grad"/>
    <s v="I nogen grad"/>
    <x v="0"/>
    <x v="3"/>
    <x v="3"/>
    <x v="0"/>
    <x v="0"/>
    <x v="1"/>
    <x v="0"/>
    <x v="0"/>
    <x v="0"/>
    <x v="0"/>
    <x v="0"/>
    <x v="2"/>
    <x v="0"/>
    <x v="1"/>
    <x v="0"/>
    <x v="0"/>
    <x v="0"/>
    <x v="0"/>
    <x v="0"/>
    <x v="2"/>
    <x v="0"/>
    <x v="0"/>
    <x v="2"/>
    <x v="1"/>
    <x v="1"/>
    <x v="1"/>
    <x v="1"/>
    <x v="1"/>
    <x v="0"/>
    <x v="0"/>
    <x v="0"/>
    <x v="0"/>
    <x v="0"/>
    <x v="0"/>
    <x v="0"/>
    <x v="1"/>
    <x v="0"/>
    <x v="1"/>
    <x v="0"/>
    <x v="0"/>
    <x v="0"/>
    <x v="1"/>
    <s v=""/>
    <x v="0"/>
    <x v="1"/>
    <x v="0"/>
    <x v="0"/>
    <x v="1"/>
    <x v="0"/>
    <x v="0"/>
    <x v="1"/>
    <s v=""/>
    <x v="0"/>
    <x v="2"/>
    <x v="2"/>
    <x v="3"/>
    <x v="2"/>
    <x v="1"/>
    <x v="2"/>
    <x v="2"/>
    <x v="2"/>
    <x v="2"/>
    <x v="2"/>
    <x v="2"/>
    <x v="2"/>
    <x v="2"/>
    <x v="2"/>
    <x v="2"/>
    <x v="2"/>
    <x v="2"/>
    <x v="1"/>
    <s v=""/>
    <x v="2"/>
    <x v="2"/>
    <x v="1"/>
    <x v="2"/>
    <x v="2"/>
    <x v="2"/>
    <x v="2"/>
    <x v="2"/>
    <x v="2"/>
    <x v="2"/>
    <x v="2"/>
    <x v="2"/>
    <x v="2"/>
    <x v="1"/>
    <s v=""/>
    <x v="2"/>
    <x v="2"/>
    <x v="3"/>
    <x v="1"/>
    <x v="3"/>
    <x v="4"/>
    <x v="3"/>
    <x v="0"/>
    <x v="1"/>
    <x v="0"/>
    <x v="2"/>
    <x v="1"/>
    <x v="1"/>
    <x v="1"/>
    <x v="0"/>
    <x v="0"/>
    <x v="0"/>
    <s v="281009"/>
    <s v="Herningsholm Erhvervsskole og Gymnasier"/>
    <s v="Hovedskole (institution med enheder)"/>
    <x v="1"/>
    <x v="1"/>
    <s v="Herning Kommune"/>
    <s v="Region Midtjylland"/>
    <s v="Allan Andreasen Kortnum"/>
    <s v="mail@herningsholm.dk"/>
    <n v="0"/>
    <x v="0"/>
    <x v="0"/>
    <x v="0"/>
    <x v="0"/>
  </r>
  <r>
    <s v="Ja"/>
    <s v="Ja"/>
    <s v="For mere end tre år siden"/>
    <s v="I høj grad"/>
    <s v="I høj grad"/>
    <x v="1"/>
    <x v="0"/>
    <x v="0"/>
    <x v="0"/>
    <x v="1"/>
    <x v="0"/>
    <x v="1"/>
    <x v="0"/>
    <x v="0"/>
    <x v="0"/>
    <x v="0"/>
    <x v="2"/>
    <x v="0"/>
    <x v="1"/>
    <x v="1"/>
    <x v="1"/>
    <x v="1"/>
    <x v="0"/>
    <x v="0"/>
    <x v="0"/>
    <x v="1"/>
    <x v="0"/>
    <x v="2"/>
    <x v="1"/>
    <x v="1"/>
    <x v="1"/>
    <x v="1"/>
    <x v="1"/>
    <x v="0"/>
    <x v="0"/>
    <x v="0"/>
    <x v="0"/>
    <x v="1"/>
    <x v="2"/>
    <x v="0"/>
    <x v="0"/>
    <x v="1"/>
    <x v="0"/>
    <x v="0"/>
    <x v="0"/>
    <x v="1"/>
    <x v="0"/>
    <s v="Viden om forebyggelse af digital mobning"/>
    <x v="0"/>
    <x v="0"/>
    <x v="1"/>
    <x v="1"/>
    <x v="1"/>
    <x v="0"/>
    <x v="1"/>
    <x v="0"/>
    <s v="Konkrete indsatser ift. digital mobning"/>
    <x v="0"/>
    <x v="0"/>
    <x v="0"/>
    <x v="0"/>
    <x v="0"/>
    <x v="2"/>
    <x v="1"/>
    <x v="1"/>
    <x v="1"/>
    <x v="1"/>
    <x v="0"/>
    <x v="0"/>
    <x v="0"/>
    <x v="0"/>
    <x v="0"/>
    <x v="0"/>
    <x v="0"/>
    <x v="1"/>
    <x v="0"/>
    <s v="borde, stole, laboratorier, klasselokaler, værksteder, stillerum"/>
    <x v="1"/>
    <x v="1"/>
    <x v="2"/>
    <x v="1"/>
    <x v="1"/>
    <x v="1"/>
    <x v="1"/>
    <x v="1"/>
    <x v="0"/>
    <x v="0"/>
    <x v="0"/>
    <x v="0"/>
    <x v="0"/>
    <x v="2"/>
    <s v=""/>
    <x v="0"/>
    <x v="0"/>
    <x v="0"/>
    <x v="0"/>
    <x v="5"/>
    <x v="3"/>
    <x v="0"/>
    <x v="0"/>
    <x v="2"/>
    <x v="0"/>
    <x v="2"/>
    <x v="1"/>
    <x v="0"/>
    <x v="4"/>
    <x v="20"/>
    <x v="0"/>
    <x v="0"/>
    <s v="731023"/>
    <s v="Paderup gymnasium"/>
    <s v="Institution uden enheder"/>
    <x v="0"/>
    <x v="1"/>
    <s v="Randers Kommune"/>
    <s v="Region Midtjylland"/>
    <s v="Allan Friis Clausen"/>
    <s v="pg@paderup-gym.dk"/>
    <n v="0"/>
    <x v="0"/>
    <x v="0"/>
    <x v="0"/>
    <x v="0"/>
  </r>
  <r>
    <s v="Ja"/>
    <s v="Ja"/>
    <s v="For mere end tre år siden"/>
    <s v="Ved ikke"/>
    <s v="Ved ikke"/>
    <x v="2"/>
    <x v="4"/>
    <x v="1"/>
    <x v="0"/>
    <x v="1"/>
    <x v="1"/>
    <x v="1"/>
    <x v="1"/>
    <x v="0"/>
    <x v="0"/>
    <x v="0"/>
    <x v="0"/>
    <x v="0"/>
    <x v="1"/>
    <x v="0"/>
    <x v="0"/>
    <x v="0"/>
    <x v="0"/>
    <x v="0"/>
    <x v="3"/>
    <x v="0"/>
    <x v="27"/>
    <x v="1"/>
    <x v="1"/>
    <x v="1"/>
    <x v="1"/>
    <x v="1"/>
    <x v="1"/>
    <x v="0"/>
    <x v="0"/>
    <x v="0"/>
    <x v="0"/>
    <x v="0"/>
    <x v="2"/>
    <x v="0"/>
    <x v="1"/>
    <x v="1"/>
    <x v="0"/>
    <x v="1"/>
    <x v="0"/>
    <x v="0"/>
    <x v="0"/>
    <s v=""/>
    <x v="0"/>
    <x v="1"/>
    <x v="0"/>
    <x v="1"/>
    <x v="0"/>
    <x v="0"/>
    <x v="0"/>
    <x v="0"/>
    <s v=""/>
    <x v="9"/>
    <x v="0"/>
    <x v="0"/>
    <x v="2"/>
    <x v="5"/>
    <x v="2"/>
    <x v="1"/>
    <x v="1"/>
    <x v="1"/>
    <x v="1"/>
    <x v="0"/>
    <x v="1"/>
    <x v="0"/>
    <x v="0"/>
    <x v="0"/>
    <x v="0"/>
    <x v="0"/>
    <x v="1"/>
    <x v="0"/>
    <s v="Vi spørger til følgende forhold, som ovenstående indgår i: -_x0009_Hvordan vurderer du dine undervisningsforhold på skolen (fx borde, stole, klasselokaler, laboratorier, værksteder)? -_x0009_Hvordan vurderer du skolens vedligeholdelse og rengøring? -_x0009_Jeg har adgang til de nødvendige lokaler, værktøjer og udstyr, når jeg har brug for det i undervisningen? -_x0009_Hvordan vurderer du forholdene på skolen som helhed?"/>
    <x v="0"/>
    <x v="0"/>
    <x v="0"/>
    <x v="0"/>
    <x v="0"/>
    <x v="0"/>
    <x v="0"/>
    <x v="0"/>
    <x v="1"/>
    <x v="1"/>
    <x v="0"/>
    <x v="0"/>
    <x v="1"/>
    <x v="0"/>
    <s v="Der er også åbne kategorier, de kan skrive i."/>
    <x v="0"/>
    <x v="0"/>
    <x v="0"/>
    <x v="0"/>
    <x v="4"/>
    <x v="1"/>
    <x v="0"/>
    <x v="0"/>
    <x v="0"/>
    <x v="18"/>
    <x v="1"/>
    <x v="0"/>
    <x v="0"/>
    <x v="0"/>
    <x v="0"/>
    <x v="0"/>
    <x v="0"/>
    <s v="821409"/>
    <s v="EUC Nord"/>
    <s v="Hovedskole (institution med enheder)"/>
    <x v="1"/>
    <x v="1"/>
    <s v="Hjørring Kommune"/>
    <s v="Region Nordjylland"/>
    <s v="A. Neil Jacobsen"/>
    <s v="info@eucnord.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209006"/>
    <s v="Frederikssund Gymnasium"/>
    <s v="Institution uden enheder"/>
    <x v="0"/>
    <x v="1"/>
    <s v="Frederikssund Kommune"/>
    <s v="Region Hovedstaden"/>
    <s v="Agnethe Dybro Pedersen"/>
    <s v="frsgym@frsgym.dk"/>
    <n v="0"/>
    <x v="1"/>
    <x v="0"/>
    <x v="1"/>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751476"/>
    <s v="Erhvervsgrunduddannelsen i Århus"/>
    <s v="Institution uden enheder"/>
    <x v="1"/>
    <x v="5"/>
    <s v="Aarhus Kommune"/>
    <s v="Region Midtjylland"/>
    <s v="Anders Skov"/>
    <s v="egu@msb.aarhus.dk"/>
    <n v="0"/>
    <x v="1"/>
    <x v="0"/>
    <x v="1"/>
    <x v="0"/>
  </r>
  <r>
    <s v="Ja"/>
    <s v="Ja"/>
    <s v="For mere end tre år siden"/>
    <s v="I høj grad"/>
    <s v="I høj grad"/>
    <x v="1"/>
    <x v="0"/>
    <x v="0"/>
    <x v="0"/>
    <x v="1"/>
    <x v="0"/>
    <x v="1"/>
    <x v="0"/>
    <x v="0"/>
    <x v="0"/>
    <x v="0"/>
    <x v="2"/>
    <x v="0"/>
    <x v="1"/>
    <x v="1"/>
    <x v="1"/>
    <x v="1"/>
    <x v="0"/>
    <x v="0"/>
    <x v="1"/>
    <x v="0"/>
    <x v="0"/>
    <x v="2"/>
    <x v="1"/>
    <x v="1"/>
    <x v="1"/>
    <x v="1"/>
    <x v="1"/>
    <x v="0"/>
    <x v="0"/>
    <x v="0"/>
    <x v="0"/>
    <x v="0"/>
    <x v="0"/>
    <x v="0"/>
    <x v="1"/>
    <x v="0"/>
    <x v="1"/>
    <x v="1"/>
    <x v="0"/>
    <x v="0"/>
    <x v="0"/>
    <s v=""/>
    <x v="0"/>
    <x v="1"/>
    <x v="0"/>
    <x v="1"/>
    <x v="0"/>
    <x v="0"/>
    <x v="0"/>
    <x v="0"/>
    <s v=""/>
    <x v="0"/>
    <x v="0"/>
    <x v="1"/>
    <x v="1"/>
    <x v="0"/>
    <x v="0"/>
    <x v="1"/>
    <x v="0"/>
    <x v="0"/>
    <x v="0"/>
    <x v="1"/>
    <x v="1"/>
    <x v="1"/>
    <x v="0"/>
    <x v="0"/>
    <x v="1"/>
    <x v="0"/>
    <x v="0"/>
    <x v="0"/>
    <s v=""/>
    <x v="0"/>
    <x v="1"/>
    <x v="2"/>
    <x v="0"/>
    <x v="0"/>
    <x v="0"/>
    <x v="1"/>
    <x v="0"/>
    <x v="1"/>
    <x v="1"/>
    <x v="1"/>
    <x v="0"/>
    <x v="0"/>
    <x v="0"/>
    <s v=""/>
    <x v="0"/>
    <x v="0"/>
    <x v="0"/>
    <x v="0"/>
    <x v="5"/>
    <x v="3"/>
    <x v="0"/>
    <x v="0"/>
    <x v="0"/>
    <x v="0"/>
    <x v="2"/>
    <x v="1"/>
    <x v="0"/>
    <x v="2"/>
    <x v="0"/>
    <x v="0"/>
    <x v="0"/>
    <s v="201007"/>
    <s v="Allerød Gymnasium"/>
    <s v="Institution uden enheder"/>
    <x v="0"/>
    <x v="1"/>
    <s v="Allerød Kommune"/>
    <s v="Region Hovedstaden"/>
    <s v="Anders Wind"/>
    <s v="AllerodGymnasium@allgym.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479413"/>
    <s v="Svendborg Erhvervsskole &amp;  - Gymnasier"/>
    <s v="Hovedskole (institution med enheder)"/>
    <x v="1"/>
    <x v="1"/>
    <s v="Svendborg Kommune"/>
    <s v="Region Syddanmark"/>
    <s v="Allan Kruse"/>
    <s v="mail@sesg.dk"/>
    <n v="0"/>
    <x v="1"/>
    <x v="0"/>
    <x v="1"/>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219012"/>
    <s v="Frederiksborg Gymnasium og HF"/>
    <s v="Institution uden enheder"/>
    <x v="0"/>
    <x v="1"/>
    <s v="Hillerød Kommune"/>
    <s v="Region Hovedstaden"/>
    <s v="Anders Krogsøe"/>
    <s v="post@fgc4.dk"/>
    <n v="0"/>
    <x v="1"/>
    <x v="0"/>
    <x v="1"/>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281021"/>
    <s v="European School Copenhagen - Upper Secondary"/>
    <s v="Institution uden enheder"/>
    <x v="0"/>
    <x v="5"/>
    <s v="Københavns Kommune"/>
    <s v="Region Hovedstaden"/>
    <s v="Anette Holst"/>
    <s v="admin.escph@kk.dk"/>
    <n v="0"/>
    <x v="1"/>
    <x v="0"/>
    <x v="1"/>
    <x v="0"/>
  </r>
  <r>
    <s v="Ja"/>
    <s v="Ja"/>
    <s v="For tre år siden"/>
    <s v="I mindre grad"/>
    <s v="I høj grad"/>
    <x v="0"/>
    <x v="3"/>
    <x v="0"/>
    <x v="0"/>
    <x v="1"/>
    <x v="0"/>
    <x v="1"/>
    <x v="0"/>
    <x v="0"/>
    <x v="0"/>
    <x v="0"/>
    <x v="2"/>
    <x v="0"/>
    <x v="0"/>
    <x v="0"/>
    <x v="1"/>
    <x v="1"/>
    <x v="0"/>
    <x v="0"/>
    <x v="0"/>
    <x v="0"/>
    <x v="0"/>
    <x v="2"/>
    <x v="1"/>
    <x v="1"/>
    <x v="1"/>
    <x v="1"/>
    <x v="1"/>
    <x v="0"/>
    <x v="0"/>
    <x v="0"/>
    <x v="0"/>
    <x v="0"/>
    <x v="0"/>
    <x v="0"/>
    <x v="1"/>
    <x v="1"/>
    <x v="1"/>
    <x v="1"/>
    <x v="0"/>
    <x v="0"/>
    <x v="0"/>
    <s v=""/>
    <x v="0"/>
    <x v="1"/>
    <x v="0"/>
    <x v="1"/>
    <x v="1"/>
    <x v="0"/>
    <x v="0"/>
    <x v="0"/>
    <s v=""/>
    <x v="0"/>
    <x v="0"/>
    <x v="0"/>
    <x v="2"/>
    <x v="0"/>
    <x v="0"/>
    <x v="1"/>
    <x v="0"/>
    <x v="0"/>
    <x v="0"/>
    <x v="1"/>
    <x v="1"/>
    <x v="0"/>
    <x v="1"/>
    <x v="0"/>
    <x v="0"/>
    <x v="0"/>
    <x v="0"/>
    <x v="0"/>
    <s v=""/>
    <x v="0"/>
    <x v="0"/>
    <x v="0"/>
    <x v="0"/>
    <x v="0"/>
    <x v="0"/>
    <x v="0"/>
    <x v="0"/>
    <x v="1"/>
    <x v="1"/>
    <x v="0"/>
    <x v="0"/>
    <x v="0"/>
    <x v="0"/>
    <s v=""/>
    <x v="0"/>
    <x v="0"/>
    <x v="0"/>
    <x v="0"/>
    <x v="5"/>
    <x v="1"/>
    <x v="0"/>
    <x v="0"/>
    <x v="0"/>
    <x v="0"/>
    <x v="1"/>
    <x v="0"/>
    <x v="2"/>
    <x v="1"/>
    <x v="0"/>
    <x v="2"/>
    <x v="0"/>
    <s v="157027"/>
    <s v="Aurehøj Gymnasium"/>
    <s v="Institution uden enheder"/>
    <x v="0"/>
    <x v="1"/>
    <s v="Gentofte Kommune"/>
    <s v="Region Hovedstaden"/>
    <s v="Anette Hestbæk Jørgensen"/>
    <s v="kontakt@aurehoej.dk"/>
    <n v="0"/>
    <x v="0"/>
    <x v="0"/>
    <x v="0"/>
    <x v="0"/>
  </r>
  <r>
    <s v="Ja"/>
    <s v="Ja"/>
    <s v="For et år siden"/>
    <s v="I nogen grad"/>
    <s v="I høj grad"/>
    <x v="0"/>
    <x v="0"/>
    <x v="0"/>
    <x v="0"/>
    <x v="1"/>
    <x v="0"/>
    <x v="1"/>
    <x v="1"/>
    <x v="0"/>
    <x v="0"/>
    <x v="0"/>
    <x v="0"/>
    <x v="0"/>
    <x v="0"/>
    <x v="0"/>
    <x v="0"/>
    <x v="0"/>
    <x v="0"/>
    <x v="0"/>
    <x v="3"/>
    <x v="0"/>
    <x v="0"/>
    <x v="2"/>
    <x v="1"/>
    <x v="1"/>
    <x v="1"/>
    <x v="1"/>
    <x v="1"/>
    <x v="0"/>
    <x v="0"/>
    <x v="0"/>
    <x v="0"/>
    <x v="0"/>
    <x v="2"/>
    <x v="0"/>
    <x v="1"/>
    <x v="0"/>
    <x v="1"/>
    <x v="0"/>
    <x v="0"/>
    <x v="0"/>
    <x v="1"/>
    <s v=""/>
    <x v="0"/>
    <x v="1"/>
    <x v="1"/>
    <x v="0"/>
    <x v="1"/>
    <x v="0"/>
    <x v="0"/>
    <x v="0"/>
    <s v=""/>
    <x v="0"/>
    <x v="0"/>
    <x v="1"/>
    <x v="1"/>
    <x v="0"/>
    <x v="0"/>
    <x v="1"/>
    <x v="0"/>
    <x v="0"/>
    <x v="0"/>
    <x v="1"/>
    <x v="1"/>
    <x v="1"/>
    <x v="0"/>
    <x v="0"/>
    <x v="0"/>
    <x v="0"/>
    <x v="0"/>
    <x v="0"/>
    <s v=""/>
    <x v="0"/>
    <x v="0"/>
    <x v="0"/>
    <x v="0"/>
    <x v="0"/>
    <x v="0"/>
    <x v="0"/>
    <x v="0"/>
    <x v="1"/>
    <x v="1"/>
    <x v="1"/>
    <x v="1"/>
    <x v="0"/>
    <x v="0"/>
    <s v=""/>
    <x v="3"/>
    <x v="3"/>
    <x v="0"/>
    <x v="0"/>
    <x v="4"/>
    <x v="0"/>
    <x v="0"/>
    <x v="0"/>
    <x v="1"/>
    <x v="19"/>
    <x v="1"/>
    <x v="2"/>
    <x v="2"/>
    <x v="1"/>
    <x v="0"/>
    <x v="1"/>
    <x v="0"/>
    <s v="101117"/>
    <s v="Sankt Annæ Gymnasium"/>
    <s v="Institution uden enheder"/>
    <x v="0"/>
    <x v="5"/>
    <s v="Københavns Kommune"/>
    <s v="Region Hovedstaden"/>
    <s v="Anette Holst"/>
    <s v="sag@kk.dk"/>
    <n v="0"/>
    <x v="0"/>
    <x v="0"/>
    <x v="0"/>
    <x v="0"/>
  </r>
  <r>
    <s v="Ja"/>
    <s v="Ja"/>
    <s v="For et år siden"/>
    <s v="Slet ikke"/>
    <s v="I høj grad"/>
    <x v="1"/>
    <x v="2"/>
    <x v="3"/>
    <x v="0"/>
    <x v="1"/>
    <x v="0"/>
    <x v="1"/>
    <x v="1"/>
    <x v="0"/>
    <x v="0"/>
    <x v="0"/>
    <x v="2"/>
    <x v="0"/>
    <x v="0"/>
    <x v="0"/>
    <x v="1"/>
    <x v="1"/>
    <x v="0"/>
    <x v="0"/>
    <x v="2"/>
    <x v="1"/>
    <x v="0"/>
    <x v="0"/>
    <x v="0"/>
    <x v="0"/>
    <x v="2"/>
    <x v="0"/>
    <x v="0"/>
    <x v="0"/>
    <x v="0"/>
    <x v="0"/>
    <x v="0"/>
    <x v="0"/>
    <x v="0"/>
    <x v="0"/>
    <x v="1"/>
    <x v="0"/>
    <x v="0"/>
    <x v="0"/>
    <x v="0"/>
    <x v="0"/>
    <x v="0"/>
    <s v=""/>
    <x v="0"/>
    <x v="1"/>
    <x v="0"/>
    <x v="1"/>
    <x v="0"/>
    <x v="0"/>
    <x v="0"/>
    <x v="0"/>
    <s v=""/>
    <x v="0"/>
    <x v="0"/>
    <x v="0"/>
    <x v="1"/>
    <x v="0"/>
    <x v="0"/>
    <x v="1"/>
    <x v="0"/>
    <x v="0"/>
    <x v="0"/>
    <x v="1"/>
    <x v="1"/>
    <x v="1"/>
    <x v="0"/>
    <x v="0"/>
    <x v="0"/>
    <x v="1"/>
    <x v="0"/>
    <x v="0"/>
    <s v=""/>
    <x v="0"/>
    <x v="0"/>
    <x v="0"/>
    <x v="0"/>
    <x v="0"/>
    <x v="0"/>
    <x v="0"/>
    <x v="0"/>
    <x v="1"/>
    <x v="1"/>
    <x v="1"/>
    <x v="1"/>
    <x v="0"/>
    <x v="0"/>
    <s v=""/>
    <x v="0"/>
    <x v="0"/>
    <x v="1"/>
    <x v="1"/>
    <x v="2"/>
    <x v="5"/>
    <x v="1"/>
    <x v="0"/>
    <x v="2"/>
    <x v="0"/>
    <x v="1"/>
    <x v="3"/>
    <x v="0"/>
    <x v="0"/>
    <x v="0"/>
    <x v="0"/>
    <x v="0"/>
    <s v="280954"/>
    <s v="Rudolf Steiner Skolen Kvistgård"/>
    <s v="Institution uden enheder"/>
    <x v="0"/>
    <x v="0"/>
    <s v="Helsingør Kommune"/>
    <s v="Region Hovedstaden"/>
    <s v="Anette Jørnung"/>
    <s v="kontor@steinerskolen-kvistgaard.dk"/>
    <n v="0"/>
    <x v="0"/>
    <x v="0"/>
    <x v="0"/>
    <x v="0"/>
  </r>
  <r>
    <s v="Ja"/>
    <s v="Ja"/>
    <s v="For et år siden"/>
    <s v="I nogen grad"/>
    <s v="I høj grad"/>
    <x v="1"/>
    <x v="1"/>
    <x v="0"/>
    <x v="0"/>
    <x v="1"/>
    <x v="1"/>
    <x v="0"/>
    <x v="0"/>
    <x v="1"/>
    <x v="0"/>
    <x v="0"/>
    <x v="0"/>
    <x v="0"/>
    <x v="0"/>
    <x v="0"/>
    <x v="0"/>
    <x v="0"/>
    <x v="0"/>
    <x v="0"/>
    <x v="1"/>
    <x v="2"/>
    <x v="0"/>
    <x v="3"/>
    <x v="1"/>
    <x v="1"/>
    <x v="1"/>
    <x v="1"/>
    <x v="1"/>
    <x v="1"/>
    <x v="2"/>
    <x v="5"/>
    <x v="4"/>
    <x v="0"/>
    <x v="0"/>
    <x v="0"/>
    <x v="1"/>
    <x v="0"/>
    <x v="1"/>
    <x v="0"/>
    <x v="0"/>
    <x v="0"/>
    <x v="1"/>
    <s v=""/>
    <x v="0"/>
    <x v="1"/>
    <x v="0"/>
    <x v="0"/>
    <x v="1"/>
    <x v="0"/>
    <x v="0"/>
    <x v="1"/>
    <s v=""/>
    <x v="0"/>
    <x v="1"/>
    <x v="2"/>
    <x v="3"/>
    <x v="2"/>
    <x v="1"/>
    <x v="2"/>
    <x v="2"/>
    <x v="2"/>
    <x v="2"/>
    <x v="2"/>
    <x v="2"/>
    <x v="2"/>
    <x v="2"/>
    <x v="2"/>
    <x v="2"/>
    <x v="2"/>
    <x v="2"/>
    <x v="1"/>
    <s v=""/>
    <x v="2"/>
    <x v="2"/>
    <x v="1"/>
    <x v="2"/>
    <x v="2"/>
    <x v="2"/>
    <x v="2"/>
    <x v="2"/>
    <x v="2"/>
    <x v="2"/>
    <x v="2"/>
    <x v="2"/>
    <x v="2"/>
    <x v="1"/>
    <s v=""/>
    <x v="2"/>
    <x v="2"/>
    <x v="3"/>
    <x v="1"/>
    <x v="3"/>
    <x v="4"/>
    <x v="3"/>
    <x v="14"/>
    <x v="1"/>
    <x v="20"/>
    <x v="2"/>
    <x v="1"/>
    <x v="0"/>
    <x v="4"/>
    <x v="21"/>
    <x v="0"/>
    <x v="18"/>
    <s v="371401"/>
    <s v="DEKRA Sjælland A/S"/>
    <s v="Institution uden enheder"/>
    <x v="1"/>
    <x v="3"/>
    <s v="Næstved Kommune"/>
    <s v="Region Sjælland"/>
    <s v="Anja Brauner-Kristiansen:"/>
    <s v="sjaelland@dekra.dk"/>
    <n v="0"/>
    <x v="0"/>
    <x v="0"/>
    <x v="0"/>
    <x v="0"/>
  </r>
  <r>
    <s v="Ja"/>
    <s v="Ja"/>
    <s v="Ved ikke"/>
    <s v="I mindre grad"/>
    <s v="I høj grad"/>
    <x v="4"/>
    <x v="2"/>
    <x v="0"/>
    <x v="0"/>
    <x v="1"/>
    <x v="1"/>
    <x v="1"/>
    <x v="1"/>
    <x v="0"/>
    <x v="0"/>
    <x v="0"/>
    <x v="1"/>
    <x v="0"/>
    <x v="1"/>
    <x v="1"/>
    <x v="1"/>
    <x v="1"/>
    <x v="0"/>
    <x v="0"/>
    <x v="3"/>
    <x v="0"/>
    <x v="28"/>
    <x v="1"/>
    <x v="1"/>
    <x v="1"/>
    <x v="1"/>
    <x v="1"/>
    <x v="1"/>
    <x v="0"/>
    <x v="0"/>
    <x v="0"/>
    <x v="0"/>
    <x v="2"/>
    <x v="1"/>
    <x v="0"/>
    <x v="0"/>
    <x v="0"/>
    <x v="1"/>
    <x v="1"/>
    <x v="0"/>
    <x v="0"/>
    <x v="0"/>
    <s v=""/>
    <x v="0"/>
    <x v="0"/>
    <x v="0"/>
    <x v="0"/>
    <x v="0"/>
    <x v="0"/>
    <x v="0"/>
    <x v="0"/>
    <s v=""/>
    <x v="10"/>
    <x v="0"/>
    <x v="0"/>
    <x v="2"/>
    <x v="0"/>
    <x v="0"/>
    <x v="1"/>
    <x v="0"/>
    <x v="0"/>
    <x v="0"/>
    <x v="1"/>
    <x v="1"/>
    <x v="1"/>
    <x v="1"/>
    <x v="1"/>
    <x v="1"/>
    <x v="0"/>
    <x v="1"/>
    <x v="0"/>
    <s v="Vi har lavet en åben undersøgelse, hvor eleverne har haft mulighed for at vurdere alle dele af de fysiske rammer"/>
    <x v="0"/>
    <x v="0"/>
    <x v="0"/>
    <x v="0"/>
    <x v="0"/>
    <x v="0"/>
    <x v="0"/>
    <x v="0"/>
    <x v="1"/>
    <x v="1"/>
    <x v="1"/>
    <x v="1"/>
    <x v="1"/>
    <x v="0"/>
    <s v="Vi har lavet en åben undersøgelse, hvor eleverne har mulighed for at kommentere alle dele af de psykiske rammer"/>
    <x v="0"/>
    <x v="0"/>
    <x v="0"/>
    <x v="3"/>
    <x v="4"/>
    <x v="1"/>
    <x v="1"/>
    <x v="0"/>
    <x v="0"/>
    <x v="21"/>
    <x v="1"/>
    <x v="2"/>
    <x v="1"/>
    <x v="1"/>
    <x v="0"/>
    <x v="0"/>
    <x v="19"/>
    <s v="280879"/>
    <s v="SOSU Østjylland"/>
    <s v="Hovedskole (institution med enheder)"/>
    <x v="1"/>
    <x v="1"/>
    <s v="Aarhus Kommune"/>
    <s v="Region Midtjylland"/>
    <s v="Anette Schmidt Laursen"/>
    <s v="sosu@sosuoj.dk"/>
    <n v="0"/>
    <x v="0"/>
    <x v="0"/>
    <x v="0"/>
    <x v="0"/>
  </r>
  <r>
    <s v="Ja"/>
    <s v="Ja"/>
    <s v="For et år siden"/>
    <s v="I nogen grad"/>
    <s v="I høj grad"/>
    <x v="1"/>
    <x v="1"/>
    <x v="0"/>
    <x v="0"/>
    <x v="1"/>
    <x v="1"/>
    <x v="0"/>
    <x v="0"/>
    <x v="1"/>
    <x v="0"/>
    <x v="0"/>
    <x v="0"/>
    <x v="0"/>
    <x v="0"/>
    <x v="0"/>
    <x v="0"/>
    <x v="0"/>
    <x v="0"/>
    <x v="0"/>
    <x v="1"/>
    <x v="2"/>
    <x v="0"/>
    <x v="3"/>
    <x v="1"/>
    <x v="1"/>
    <x v="1"/>
    <x v="1"/>
    <x v="1"/>
    <x v="1"/>
    <x v="2"/>
    <x v="5"/>
    <x v="4"/>
    <x v="0"/>
    <x v="0"/>
    <x v="0"/>
    <x v="1"/>
    <x v="0"/>
    <x v="1"/>
    <x v="0"/>
    <x v="0"/>
    <x v="0"/>
    <x v="1"/>
    <s v=""/>
    <x v="0"/>
    <x v="1"/>
    <x v="0"/>
    <x v="0"/>
    <x v="1"/>
    <x v="0"/>
    <x v="0"/>
    <x v="1"/>
    <s v=""/>
    <x v="0"/>
    <x v="1"/>
    <x v="2"/>
    <x v="3"/>
    <x v="2"/>
    <x v="1"/>
    <x v="2"/>
    <x v="2"/>
    <x v="2"/>
    <x v="2"/>
    <x v="2"/>
    <x v="2"/>
    <x v="2"/>
    <x v="2"/>
    <x v="2"/>
    <x v="2"/>
    <x v="2"/>
    <x v="2"/>
    <x v="1"/>
    <s v=""/>
    <x v="2"/>
    <x v="2"/>
    <x v="1"/>
    <x v="2"/>
    <x v="2"/>
    <x v="2"/>
    <x v="2"/>
    <x v="2"/>
    <x v="2"/>
    <x v="2"/>
    <x v="2"/>
    <x v="2"/>
    <x v="2"/>
    <x v="1"/>
    <s v=""/>
    <x v="2"/>
    <x v="2"/>
    <x v="3"/>
    <x v="1"/>
    <x v="3"/>
    <x v="4"/>
    <x v="3"/>
    <x v="14"/>
    <x v="1"/>
    <x v="20"/>
    <x v="2"/>
    <x v="1"/>
    <x v="0"/>
    <x v="4"/>
    <x v="21"/>
    <x v="0"/>
    <x v="18"/>
    <s v="153407"/>
    <s v="DEKRA A/S"/>
    <s v="Institution uden enheder"/>
    <x v="1"/>
    <x v="3"/>
    <s v="Brøndby Kommune"/>
    <s v="Region Hovedstaden"/>
    <s v="Anja Brauner-Kristiansen:"/>
    <s v="hovedstaden@dekra.dk"/>
    <n v="0"/>
    <x v="0"/>
    <x v="0"/>
    <x v="0"/>
    <x v="0"/>
  </r>
  <r>
    <s v="Ja"/>
    <s v="Ja"/>
    <s v="Under et år siden"/>
    <s v="I nogen grad"/>
    <s v="I høj grad"/>
    <x v="1"/>
    <x v="0"/>
    <x v="0"/>
    <x v="0"/>
    <x v="1"/>
    <x v="1"/>
    <x v="1"/>
    <x v="1"/>
    <x v="0"/>
    <x v="0"/>
    <x v="0"/>
    <x v="0"/>
    <x v="1"/>
    <x v="0"/>
    <x v="0"/>
    <x v="0"/>
    <x v="0"/>
    <x v="2"/>
    <x v="0"/>
    <x v="3"/>
    <x v="0"/>
    <x v="0"/>
    <x v="3"/>
    <x v="1"/>
    <x v="1"/>
    <x v="1"/>
    <x v="1"/>
    <x v="1"/>
    <x v="1"/>
    <x v="1"/>
    <x v="2"/>
    <x v="1"/>
    <x v="0"/>
    <x v="0"/>
    <x v="1"/>
    <x v="0"/>
    <x v="1"/>
    <x v="0"/>
    <x v="1"/>
    <x v="1"/>
    <x v="0"/>
    <x v="0"/>
    <s v=""/>
    <x v="1"/>
    <x v="0"/>
    <x v="1"/>
    <x v="1"/>
    <x v="0"/>
    <x v="0"/>
    <x v="0"/>
    <x v="0"/>
    <s v=""/>
    <x v="0"/>
    <x v="0"/>
    <x v="1"/>
    <x v="0"/>
    <x v="5"/>
    <x v="2"/>
    <x v="0"/>
    <x v="1"/>
    <x v="1"/>
    <x v="1"/>
    <x v="0"/>
    <x v="0"/>
    <x v="0"/>
    <x v="0"/>
    <x v="0"/>
    <x v="0"/>
    <x v="1"/>
    <x v="0"/>
    <x v="2"/>
    <s v=""/>
    <x v="0"/>
    <x v="0"/>
    <x v="0"/>
    <x v="0"/>
    <x v="0"/>
    <x v="0"/>
    <x v="0"/>
    <x v="0"/>
    <x v="1"/>
    <x v="1"/>
    <x v="1"/>
    <x v="0"/>
    <x v="0"/>
    <x v="0"/>
    <s v=""/>
    <x v="3"/>
    <x v="3"/>
    <x v="0"/>
    <x v="2"/>
    <x v="4"/>
    <x v="3"/>
    <x v="4"/>
    <x v="0"/>
    <x v="1"/>
    <x v="0"/>
    <x v="1"/>
    <x v="2"/>
    <x v="0"/>
    <x v="0"/>
    <x v="0"/>
    <x v="0"/>
    <x v="0"/>
    <s v="727012"/>
    <s v="Odder Gymnasium"/>
    <s v="Institution uden enheder"/>
    <x v="0"/>
    <x v="1"/>
    <s v="Odder Kommune"/>
    <s v="Region Midtjylland"/>
    <s v="Anne Bisgaard Vase"/>
    <s v="og@odder-gym.dk"/>
    <n v="0"/>
    <x v="0"/>
    <x v="0"/>
    <x v="0"/>
    <x v="0"/>
  </r>
  <r>
    <s v="Ja"/>
    <s v="Ja"/>
    <s v="For to år siden"/>
    <s v="Slet ikke"/>
    <s v="I høj grad"/>
    <x v="0"/>
    <x v="2"/>
    <x v="0"/>
    <x v="1"/>
    <x v="1"/>
    <x v="1"/>
    <x v="0"/>
    <x v="0"/>
    <x v="1"/>
    <x v="0"/>
    <x v="0"/>
    <x v="2"/>
    <x v="0"/>
    <x v="0"/>
    <x v="0"/>
    <x v="0"/>
    <x v="0"/>
    <x v="0"/>
    <x v="0"/>
    <x v="6"/>
    <x v="2"/>
    <x v="0"/>
    <x v="3"/>
    <x v="1"/>
    <x v="1"/>
    <x v="1"/>
    <x v="1"/>
    <x v="1"/>
    <x v="1"/>
    <x v="4"/>
    <x v="1"/>
    <x v="1"/>
    <x v="0"/>
    <x v="0"/>
    <x v="0"/>
    <x v="1"/>
    <x v="1"/>
    <x v="1"/>
    <x v="1"/>
    <x v="0"/>
    <x v="0"/>
    <x v="0"/>
    <s v=""/>
    <x v="0"/>
    <x v="1"/>
    <x v="1"/>
    <x v="1"/>
    <x v="0"/>
    <x v="0"/>
    <x v="0"/>
    <x v="0"/>
    <s v=""/>
    <x v="0"/>
    <x v="0"/>
    <x v="0"/>
    <x v="0"/>
    <x v="3"/>
    <x v="2"/>
    <x v="1"/>
    <x v="0"/>
    <x v="0"/>
    <x v="0"/>
    <x v="1"/>
    <x v="1"/>
    <x v="1"/>
    <x v="1"/>
    <x v="0"/>
    <x v="0"/>
    <x v="0"/>
    <x v="0"/>
    <x v="0"/>
    <s v=""/>
    <x v="0"/>
    <x v="0"/>
    <x v="0"/>
    <x v="0"/>
    <x v="0"/>
    <x v="0"/>
    <x v="0"/>
    <x v="0"/>
    <x v="1"/>
    <x v="1"/>
    <x v="1"/>
    <x v="1"/>
    <x v="0"/>
    <x v="0"/>
    <s v=""/>
    <x v="0"/>
    <x v="0"/>
    <x v="0"/>
    <x v="0"/>
    <x v="0"/>
    <x v="0"/>
    <x v="1"/>
    <x v="0"/>
    <x v="0"/>
    <x v="0"/>
    <x v="1"/>
    <x v="2"/>
    <x v="1"/>
    <x v="1"/>
    <x v="0"/>
    <x v="0"/>
    <x v="0"/>
    <s v="101247"/>
    <s v="HF-Centret Efterslægten"/>
    <s v="Institution uden enheder"/>
    <x v="0"/>
    <x v="1"/>
    <s v="Københavns Kommune"/>
    <s v="Region Hovedstaden"/>
    <s v="Anne Frausing"/>
    <s v="hfc@hfc.dk"/>
    <n v="0"/>
    <x v="0"/>
    <x v="0"/>
    <x v="0"/>
    <x v="0"/>
  </r>
  <r>
    <s v="Ja"/>
    <s v="Ja"/>
    <s v="For mere end tre år siden"/>
    <s v="Ved ikke"/>
    <s v="I høj grad"/>
    <x v="2"/>
    <x v="4"/>
    <x v="1"/>
    <x v="0"/>
    <x v="1"/>
    <x v="0"/>
    <x v="1"/>
    <x v="1"/>
    <x v="0"/>
    <x v="0"/>
    <x v="0"/>
    <x v="2"/>
    <x v="0"/>
    <x v="0"/>
    <x v="1"/>
    <x v="1"/>
    <x v="1"/>
    <x v="0"/>
    <x v="0"/>
    <x v="1"/>
    <x v="1"/>
    <x v="0"/>
    <x v="3"/>
    <x v="1"/>
    <x v="1"/>
    <x v="1"/>
    <x v="1"/>
    <x v="1"/>
    <x v="1"/>
    <x v="2"/>
    <x v="3"/>
    <x v="1"/>
    <x v="0"/>
    <x v="0"/>
    <x v="1"/>
    <x v="0"/>
    <x v="1"/>
    <x v="0"/>
    <x v="1"/>
    <x v="0"/>
    <x v="0"/>
    <x v="0"/>
    <s v=""/>
    <x v="1"/>
    <x v="0"/>
    <x v="1"/>
    <x v="1"/>
    <x v="0"/>
    <x v="0"/>
    <x v="0"/>
    <x v="0"/>
    <s v=""/>
    <x v="0"/>
    <x v="0"/>
    <x v="0"/>
    <x v="0"/>
    <x v="5"/>
    <x v="0"/>
    <x v="1"/>
    <x v="0"/>
    <x v="0"/>
    <x v="0"/>
    <x v="1"/>
    <x v="1"/>
    <x v="1"/>
    <x v="0"/>
    <x v="0"/>
    <x v="0"/>
    <x v="0"/>
    <x v="0"/>
    <x v="0"/>
    <s v=""/>
    <x v="1"/>
    <x v="1"/>
    <x v="2"/>
    <x v="1"/>
    <x v="1"/>
    <x v="1"/>
    <x v="1"/>
    <x v="1"/>
    <x v="0"/>
    <x v="0"/>
    <x v="0"/>
    <x v="0"/>
    <x v="0"/>
    <x v="2"/>
    <s v=""/>
    <x v="0"/>
    <x v="3"/>
    <x v="1"/>
    <x v="1"/>
    <x v="4"/>
    <x v="1"/>
    <x v="0"/>
    <x v="0"/>
    <x v="2"/>
    <x v="0"/>
    <x v="1"/>
    <x v="0"/>
    <x v="0"/>
    <x v="2"/>
    <x v="0"/>
    <x v="0"/>
    <x v="0"/>
    <s v="845012"/>
    <s v="Støvring Gymnasium"/>
    <s v="Institution uden enheder"/>
    <x v="0"/>
    <x v="1"/>
    <s v="Rebild Kommune"/>
    <s v="Region Nordjylland"/>
    <s v="Anna Amby Frejbæk"/>
    <s v="sgy@sgy.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101126"/>
    <s v="N. Zahles Gymnasieskole"/>
    <s v="Institution uden enheder"/>
    <x v="0"/>
    <x v="0"/>
    <s v="Københavns Kommune"/>
    <s v="Region Hovedstaden"/>
    <s v="Anne Birgitte Klange"/>
    <s v="gymnasiet@zahles.dk"/>
    <n v="0"/>
    <x v="1"/>
    <x v="0"/>
    <x v="1"/>
    <x v="0"/>
  </r>
  <r>
    <s v="Ja"/>
    <s v="Ja"/>
    <s v="For to år siden"/>
    <s v="Slet ikke"/>
    <s v="I høj grad"/>
    <x v="4"/>
    <x v="1"/>
    <x v="0"/>
    <x v="0"/>
    <x v="0"/>
    <x v="1"/>
    <x v="0"/>
    <x v="0"/>
    <x v="0"/>
    <x v="1"/>
    <x v="2"/>
    <x v="2"/>
    <x v="2"/>
    <x v="2"/>
    <x v="2"/>
    <x v="2"/>
    <x v="2"/>
    <x v="1"/>
    <x v="0"/>
    <x v="2"/>
    <x v="5"/>
    <x v="29"/>
    <x v="3"/>
    <x v="1"/>
    <x v="1"/>
    <x v="1"/>
    <x v="1"/>
    <x v="1"/>
    <x v="1"/>
    <x v="3"/>
    <x v="5"/>
    <x v="1"/>
    <x v="0"/>
    <x v="0"/>
    <x v="0"/>
    <x v="0"/>
    <x v="0"/>
    <x v="0"/>
    <x v="0"/>
    <x v="0"/>
    <x v="1"/>
    <x v="0"/>
    <s v="spørgsmålet er om vores politik og indsats mod seksualchikane og krænkelser ikke også omfatter mobning?"/>
    <x v="0"/>
    <x v="1"/>
    <x v="0"/>
    <x v="0"/>
    <x v="0"/>
    <x v="0"/>
    <x v="0"/>
    <x v="0"/>
    <s v=""/>
    <x v="11"/>
    <x v="2"/>
    <x v="2"/>
    <x v="3"/>
    <x v="2"/>
    <x v="1"/>
    <x v="2"/>
    <x v="2"/>
    <x v="2"/>
    <x v="2"/>
    <x v="2"/>
    <x v="2"/>
    <x v="2"/>
    <x v="2"/>
    <x v="2"/>
    <x v="2"/>
    <x v="2"/>
    <x v="2"/>
    <x v="1"/>
    <s v=""/>
    <x v="2"/>
    <x v="2"/>
    <x v="1"/>
    <x v="2"/>
    <x v="2"/>
    <x v="2"/>
    <x v="2"/>
    <x v="2"/>
    <x v="2"/>
    <x v="2"/>
    <x v="2"/>
    <x v="2"/>
    <x v="2"/>
    <x v="1"/>
    <s v=""/>
    <x v="2"/>
    <x v="2"/>
    <x v="3"/>
    <x v="1"/>
    <x v="3"/>
    <x v="4"/>
    <x v="3"/>
    <x v="0"/>
    <x v="0"/>
    <x v="0"/>
    <x v="2"/>
    <x v="1"/>
    <x v="0"/>
    <x v="4"/>
    <x v="22"/>
    <x v="0"/>
    <x v="0"/>
    <s v="101403"/>
    <s v="Hotel- og Restaurantskolen"/>
    <s v="Hovedskole (institution med enheder)"/>
    <x v="1"/>
    <x v="1"/>
    <s v="Københavns Kommune"/>
    <s v="Region Hovedstaden"/>
    <s v="Anne-Birgitte Agger"/>
    <s v="hrs@hrs.dk"/>
    <n v="0"/>
    <x v="0"/>
    <x v="0"/>
    <x v="0"/>
    <x v="0"/>
  </r>
  <r>
    <s v="Ja"/>
    <s v="Ja"/>
    <s v="For to år siden"/>
    <s v="Slet ikke"/>
    <s v="I høj grad"/>
    <x v="1"/>
    <x v="2"/>
    <x v="0"/>
    <x v="0"/>
    <x v="1"/>
    <x v="1"/>
    <x v="0"/>
    <x v="0"/>
    <x v="0"/>
    <x v="0"/>
    <x v="0"/>
    <x v="1"/>
    <x v="0"/>
    <x v="1"/>
    <x v="1"/>
    <x v="1"/>
    <x v="1"/>
    <x v="0"/>
    <x v="0"/>
    <x v="1"/>
    <x v="0"/>
    <x v="0"/>
    <x v="3"/>
    <x v="1"/>
    <x v="1"/>
    <x v="1"/>
    <x v="1"/>
    <x v="1"/>
    <x v="1"/>
    <x v="2"/>
    <x v="2"/>
    <x v="1"/>
    <x v="2"/>
    <x v="2"/>
    <x v="0"/>
    <x v="1"/>
    <x v="0"/>
    <x v="1"/>
    <x v="1"/>
    <x v="0"/>
    <x v="0"/>
    <x v="0"/>
    <s v=""/>
    <x v="0"/>
    <x v="1"/>
    <x v="0"/>
    <x v="0"/>
    <x v="0"/>
    <x v="0"/>
    <x v="0"/>
    <x v="0"/>
    <s v=""/>
    <x v="12"/>
    <x v="0"/>
    <x v="0"/>
    <x v="1"/>
    <x v="0"/>
    <x v="2"/>
    <x v="0"/>
    <x v="1"/>
    <x v="1"/>
    <x v="1"/>
    <x v="1"/>
    <x v="0"/>
    <x v="1"/>
    <x v="0"/>
    <x v="0"/>
    <x v="0"/>
    <x v="0"/>
    <x v="1"/>
    <x v="0"/>
    <s v="Pausefaciliteter"/>
    <x v="1"/>
    <x v="1"/>
    <x v="2"/>
    <x v="0"/>
    <x v="0"/>
    <x v="1"/>
    <x v="0"/>
    <x v="1"/>
    <x v="0"/>
    <x v="1"/>
    <x v="0"/>
    <x v="0"/>
    <x v="0"/>
    <x v="0"/>
    <s v=""/>
    <x v="0"/>
    <x v="0"/>
    <x v="0"/>
    <x v="2"/>
    <x v="2"/>
    <x v="1"/>
    <x v="0"/>
    <x v="0"/>
    <x v="0"/>
    <x v="0"/>
    <x v="2"/>
    <x v="1"/>
    <x v="0"/>
    <x v="0"/>
    <x v="0"/>
    <x v="0"/>
    <x v="0"/>
    <s v="461415"/>
    <s v="TietgenSkolen"/>
    <s v="Hovedskole (institution med enheder)"/>
    <x v="1"/>
    <x v="1"/>
    <s v="Odense Kommune"/>
    <s v="Region Syddanmark"/>
    <s v="Annette Lilja Vilhelmsen"/>
    <s v="ts@tietgen.dk"/>
    <n v="0"/>
    <x v="0"/>
    <x v="0"/>
    <x v="0"/>
    <x v="0"/>
  </r>
  <r>
    <s v="Ja"/>
    <s v="Ja"/>
    <s v="Under et år siden"/>
    <s v="I høj grad"/>
    <s v="I høj grad"/>
    <x v="0"/>
    <x v="0"/>
    <x v="0"/>
    <x v="0"/>
    <x v="1"/>
    <x v="0"/>
    <x v="0"/>
    <x v="1"/>
    <x v="0"/>
    <x v="0"/>
    <x v="0"/>
    <x v="0"/>
    <x v="0"/>
    <x v="1"/>
    <x v="1"/>
    <x v="0"/>
    <x v="0"/>
    <x v="0"/>
    <x v="0"/>
    <x v="0"/>
    <x v="0"/>
    <x v="30"/>
    <x v="3"/>
    <x v="1"/>
    <x v="1"/>
    <x v="1"/>
    <x v="1"/>
    <x v="1"/>
    <x v="1"/>
    <x v="1"/>
    <x v="1"/>
    <x v="1"/>
    <x v="2"/>
    <x v="2"/>
    <x v="0"/>
    <x v="1"/>
    <x v="0"/>
    <x v="0"/>
    <x v="0"/>
    <x v="0"/>
    <x v="0"/>
    <x v="0"/>
    <s v=""/>
    <x v="0"/>
    <x v="1"/>
    <x v="0"/>
    <x v="1"/>
    <x v="1"/>
    <x v="0"/>
    <x v="0"/>
    <x v="0"/>
    <s v=""/>
    <x v="0"/>
    <x v="0"/>
    <x v="0"/>
    <x v="2"/>
    <x v="0"/>
    <x v="0"/>
    <x v="1"/>
    <x v="0"/>
    <x v="0"/>
    <x v="0"/>
    <x v="1"/>
    <x v="1"/>
    <x v="1"/>
    <x v="0"/>
    <x v="1"/>
    <x v="1"/>
    <x v="0"/>
    <x v="0"/>
    <x v="0"/>
    <s v=""/>
    <x v="1"/>
    <x v="1"/>
    <x v="2"/>
    <x v="1"/>
    <x v="1"/>
    <x v="1"/>
    <x v="1"/>
    <x v="1"/>
    <x v="0"/>
    <x v="0"/>
    <x v="0"/>
    <x v="0"/>
    <x v="1"/>
    <x v="0"/>
    <s v="Det undersøges i ETU og vores egne kvartalsvise Mini ETU"/>
    <x v="0"/>
    <x v="0"/>
    <x v="0"/>
    <x v="0"/>
    <x v="4"/>
    <x v="1"/>
    <x v="0"/>
    <x v="0"/>
    <x v="2"/>
    <x v="22"/>
    <x v="2"/>
    <x v="1"/>
    <x v="0"/>
    <x v="4"/>
    <x v="23"/>
    <x v="0"/>
    <x v="0"/>
    <s v="101497"/>
    <s v="Niels Brock (Copenhagen Business College)"/>
    <s v="Hovedskole (institution med enheder)"/>
    <x v="1"/>
    <x v="1"/>
    <s v="Københavns Kommune"/>
    <s v="Region Hovedstaden"/>
    <s v="Anya Eskildsen"/>
    <s v="brock@brock.dk"/>
    <n v="0"/>
    <x v="0"/>
    <x v="0"/>
    <x v="0"/>
    <x v="0"/>
  </r>
  <r>
    <s v="Ja"/>
    <s v="Ja"/>
    <s v="For to år siden"/>
    <s v="I mindre grad"/>
    <s v="I høj grad"/>
    <x v="0"/>
    <x v="3"/>
    <x v="3"/>
    <x v="0"/>
    <x v="0"/>
    <x v="1"/>
    <x v="0"/>
    <x v="0"/>
    <x v="0"/>
    <x v="0"/>
    <x v="0"/>
    <x v="3"/>
    <x v="2"/>
    <x v="2"/>
    <x v="2"/>
    <x v="2"/>
    <x v="2"/>
    <x v="1"/>
    <x v="0"/>
    <x v="5"/>
    <x v="4"/>
    <x v="0"/>
    <x v="4"/>
    <x v="1"/>
    <x v="1"/>
    <x v="1"/>
    <x v="1"/>
    <x v="1"/>
    <x v="0"/>
    <x v="0"/>
    <x v="0"/>
    <x v="0"/>
    <x v="3"/>
    <x v="3"/>
    <x v="2"/>
    <x v="2"/>
    <x v="2"/>
    <x v="2"/>
    <x v="2"/>
    <x v="2"/>
    <x v="2"/>
    <x v="2"/>
    <m/>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101121"/>
    <s v="Københavns åbne Gymnasium"/>
    <s v="Institution uden enheder"/>
    <x v="0"/>
    <x v="1"/>
    <s v="Københavns Kommune"/>
    <s v="Region Hovedstaden"/>
    <s v="Anne-Birgitte Rasmussen"/>
    <s v="kg@adm.kg.dk"/>
    <n v="0"/>
    <x v="0"/>
    <x v="1"/>
    <x v="1"/>
    <x v="0"/>
  </r>
  <r>
    <s v="Ja"/>
    <s v="Ja"/>
    <s v="Under et år siden"/>
    <s v="I mindre grad"/>
    <s v="I høj grad"/>
    <x v="0"/>
    <x v="1"/>
    <x v="0"/>
    <x v="0"/>
    <x v="1"/>
    <x v="1"/>
    <x v="1"/>
    <x v="1"/>
    <x v="0"/>
    <x v="0"/>
    <x v="0"/>
    <x v="2"/>
    <x v="0"/>
    <x v="1"/>
    <x v="0"/>
    <x v="0"/>
    <x v="0"/>
    <x v="0"/>
    <x v="0"/>
    <x v="1"/>
    <x v="0"/>
    <x v="31"/>
    <x v="3"/>
    <x v="1"/>
    <x v="1"/>
    <x v="1"/>
    <x v="1"/>
    <x v="1"/>
    <x v="1"/>
    <x v="1"/>
    <x v="2"/>
    <x v="1"/>
    <x v="1"/>
    <x v="2"/>
    <x v="0"/>
    <x v="1"/>
    <x v="1"/>
    <x v="0"/>
    <x v="1"/>
    <x v="0"/>
    <x v="1"/>
    <x v="0"/>
    <s v="positive og negative fællesskaber"/>
    <x v="0"/>
    <x v="1"/>
    <x v="0"/>
    <x v="1"/>
    <x v="0"/>
    <x v="0"/>
    <x v="0"/>
    <x v="0"/>
    <s v=""/>
    <x v="0"/>
    <x v="0"/>
    <x v="0"/>
    <x v="0"/>
    <x v="0"/>
    <x v="0"/>
    <x v="1"/>
    <x v="0"/>
    <x v="0"/>
    <x v="0"/>
    <x v="1"/>
    <x v="1"/>
    <x v="1"/>
    <x v="1"/>
    <x v="0"/>
    <x v="0"/>
    <x v="0"/>
    <x v="0"/>
    <x v="0"/>
    <s v=""/>
    <x v="0"/>
    <x v="1"/>
    <x v="0"/>
    <x v="0"/>
    <x v="0"/>
    <x v="0"/>
    <x v="0"/>
    <x v="1"/>
    <x v="1"/>
    <x v="1"/>
    <x v="1"/>
    <x v="1"/>
    <x v="0"/>
    <x v="0"/>
    <s v=""/>
    <x v="0"/>
    <x v="3"/>
    <x v="1"/>
    <x v="1"/>
    <x v="2"/>
    <x v="1"/>
    <x v="1"/>
    <x v="0"/>
    <x v="0"/>
    <x v="23"/>
    <x v="1"/>
    <x v="0"/>
    <x v="0"/>
    <x v="0"/>
    <x v="0"/>
    <x v="0"/>
    <x v="0"/>
    <s v="281075"/>
    <s v="AARHUS TECH"/>
    <s v="Hovedskole (institution med enheder)"/>
    <x v="1"/>
    <x v="1"/>
    <s v="Aarhus Kommune"/>
    <s v="Region Midtjylland"/>
    <s v="Annette Lauridsen"/>
    <s v="mail@aarhustech.dk"/>
    <n v="0"/>
    <x v="0"/>
    <x v="0"/>
    <x v="0"/>
    <x v="0"/>
  </r>
  <r>
    <s v="Ja"/>
    <s v="Ja"/>
    <s v="For to år siden"/>
    <s v="I nogen grad"/>
    <s v="I høj grad"/>
    <x v="1"/>
    <x v="3"/>
    <x v="3"/>
    <x v="0"/>
    <x v="0"/>
    <x v="1"/>
    <x v="1"/>
    <x v="0"/>
    <x v="1"/>
    <x v="0"/>
    <x v="0"/>
    <x v="0"/>
    <x v="0"/>
    <x v="1"/>
    <x v="0"/>
    <x v="1"/>
    <x v="1"/>
    <x v="0"/>
    <x v="0"/>
    <x v="1"/>
    <x v="1"/>
    <x v="0"/>
    <x v="2"/>
    <x v="1"/>
    <x v="1"/>
    <x v="1"/>
    <x v="1"/>
    <x v="1"/>
    <x v="0"/>
    <x v="0"/>
    <x v="0"/>
    <x v="0"/>
    <x v="1"/>
    <x v="2"/>
    <x v="0"/>
    <x v="1"/>
    <x v="1"/>
    <x v="1"/>
    <x v="0"/>
    <x v="0"/>
    <x v="0"/>
    <x v="0"/>
    <s v=""/>
    <x v="0"/>
    <x v="1"/>
    <x v="1"/>
    <x v="0"/>
    <x v="1"/>
    <x v="0"/>
    <x v="0"/>
    <x v="0"/>
    <s v=""/>
    <x v="0"/>
    <x v="0"/>
    <x v="0"/>
    <x v="0"/>
    <x v="0"/>
    <x v="0"/>
    <x v="1"/>
    <x v="0"/>
    <x v="0"/>
    <x v="0"/>
    <x v="1"/>
    <x v="0"/>
    <x v="1"/>
    <x v="0"/>
    <x v="0"/>
    <x v="0"/>
    <x v="0"/>
    <x v="1"/>
    <x v="0"/>
    <s v="Underviser ikke i fysik, kemi o. lign. fag"/>
    <x v="1"/>
    <x v="1"/>
    <x v="2"/>
    <x v="1"/>
    <x v="1"/>
    <x v="1"/>
    <x v="1"/>
    <x v="1"/>
    <x v="0"/>
    <x v="0"/>
    <x v="0"/>
    <x v="0"/>
    <x v="1"/>
    <x v="0"/>
    <s v="Alle ovenstående er med i den årlige ETU"/>
    <x v="0"/>
    <x v="0"/>
    <x v="0"/>
    <x v="0"/>
    <x v="0"/>
    <x v="1"/>
    <x v="0"/>
    <x v="0"/>
    <x v="0"/>
    <x v="24"/>
    <x v="1"/>
    <x v="2"/>
    <x v="2"/>
    <x v="1"/>
    <x v="0"/>
    <x v="1"/>
    <x v="0"/>
    <s v="573401"/>
    <s v="Varde Handelsskole og Handelsgymnasium"/>
    <s v="Institution uden enheder"/>
    <x v="1"/>
    <x v="1"/>
    <s v="Varde Kommune"/>
    <s v="Region Syddanmark"/>
    <s v="Bettina Mogensen"/>
    <s v="vardehs@vardehs.dk"/>
    <n v="0"/>
    <x v="0"/>
    <x v="0"/>
    <x v="0"/>
    <x v="0"/>
  </r>
  <r>
    <s v="Ja"/>
    <s v="Ja"/>
    <s v="For et år siden"/>
    <s v="I nogen grad"/>
    <s v="I høj grad"/>
    <x v="0"/>
    <x v="3"/>
    <x v="1"/>
    <x v="1"/>
    <x v="0"/>
    <x v="0"/>
    <x v="0"/>
    <x v="0"/>
    <x v="1"/>
    <x v="0"/>
    <x v="0"/>
    <x v="1"/>
    <x v="0"/>
    <x v="0"/>
    <x v="0"/>
    <x v="0"/>
    <x v="0"/>
    <x v="0"/>
    <x v="0"/>
    <x v="3"/>
    <x v="2"/>
    <x v="0"/>
    <x v="1"/>
    <x v="1"/>
    <x v="1"/>
    <x v="1"/>
    <x v="1"/>
    <x v="1"/>
    <x v="0"/>
    <x v="0"/>
    <x v="0"/>
    <x v="0"/>
    <x v="1"/>
    <x v="2"/>
    <x v="0"/>
    <x v="1"/>
    <x v="0"/>
    <x v="1"/>
    <x v="0"/>
    <x v="0"/>
    <x v="0"/>
    <x v="1"/>
    <s v=""/>
    <x v="0"/>
    <x v="1"/>
    <x v="0"/>
    <x v="0"/>
    <x v="1"/>
    <x v="0"/>
    <x v="0"/>
    <x v="1"/>
    <s v=""/>
    <x v="0"/>
    <x v="0"/>
    <x v="0"/>
    <x v="2"/>
    <x v="5"/>
    <x v="0"/>
    <x v="1"/>
    <x v="0"/>
    <x v="0"/>
    <x v="0"/>
    <x v="1"/>
    <x v="0"/>
    <x v="0"/>
    <x v="0"/>
    <x v="0"/>
    <x v="0"/>
    <x v="1"/>
    <x v="0"/>
    <x v="0"/>
    <s v=""/>
    <x v="0"/>
    <x v="0"/>
    <x v="0"/>
    <x v="1"/>
    <x v="1"/>
    <x v="0"/>
    <x v="0"/>
    <x v="1"/>
    <x v="1"/>
    <x v="0"/>
    <x v="0"/>
    <x v="0"/>
    <x v="0"/>
    <x v="0"/>
    <s v=""/>
    <x v="0"/>
    <x v="0"/>
    <x v="0"/>
    <x v="3"/>
    <x v="0"/>
    <x v="1"/>
    <x v="0"/>
    <x v="0"/>
    <x v="1"/>
    <x v="0"/>
    <x v="1"/>
    <x v="2"/>
    <x v="1"/>
    <x v="1"/>
    <x v="0"/>
    <x v="0"/>
    <x v="0"/>
    <s v="101624"/>
    <s v="Gefion Gymnasium"/>
    <s v="Institution uden enheder"/>
    <x v="0"/>
    <x v="1"/>
    <s v="Københavns Kommune"/>
    <s v="Region Hovedstaden"/>
    <s v="Birgitte Vedersø"/>
    <s v="info@gefion-gym.dk"/>
    <n v="0"/>
    <x v="0"/>
    <x v="0"/>
    <x v="0"/>
    <x v="0"/>
  </r>
  <r>
    <s v="Ja"/>
    <s v="Ja"/>
    <s v="For tre år siden"/>
    <s v="I høj grad"/>
    <s v="I høj grad"/>
    <x v="4"/>
    <x v="2"/>
    <x v="3"/>
    <x v="0"/>
    <x v="1"/>
    <x v="0"/>
    <x v="1"/>
    <x v="0"/>
    <x v="0"/>
    <x v="0"/>
    <x v="0"/>
    <x v="2"/>
    <x v="0"/>
    <x v="1"/>
    <x v="1"/>
    <x v="1"/>
    <x v="1"/>
    <x v="0"/>
    <x v="0"/>
    <x v="0"/>
    <x v="1"/>
    <x v="0"/>
    <x v="0"/>
    <x v="0"/>
    <x v="0"/>
    <x v="0"/>
    <x v="0"/>
    <x v="0"/>
    <x v="0"/>
    <x v="0"/>
    <x v="0"/>
    <x v="0"/>
    <x v="0"/>
    <x v="0"/>
    <x v="0"/>
    <x v="1"/>
    <x v="1"/>
    <x v="1"/>
    <x v="0"/>
    <x v="0"/>
    <x v="0"/>
    <x v="0"/>
    <s v=""/>
    <x v="0"/>
    <x v="1"/>
    <x v="0"/>
    <x v="0"/>
    <x v="0"/>
    <x v="0"/>
    <x v="0"/>
    <x v="0"/>
    <s v=""/>
    <x v="0"/>
    <x v="0"/>
    <x v="0"/>
    <x v="0"/>
    <x v="0"/>
    <x v="0"/>
    <x v="1"/>
    <x v="0"/>
    <x v="0"/>
    <x v="0"/>
    <x v="1"/>
    <x v="1"/>
    <x v="1"/>
    <x v="1"/>
    <x v="1"/>
    <x v="1"/>
    <x v="1"/>
    <x v="0"/>
    <x v="0"/>
    <s v=""/>
    <x v="0"/>
    <x v="0"/>
    <x v="0"/>
    <x v="0"/>
    <x v="0"/>
    <x v="0"/>
    <x v="0"/>
    <x v="0"/>
    <x v="1"/>
    <x v="1"/>
    <x v="1"/>
    <x v="1"/>
    <x v="0"/>
    <x v="0"/>
    <s v=""/>
    <x v="0"/>
    <x v="0"/>
    <x v="0"/>
    <x v="0"/>
    <x v="4"/>
    <x v="1"/>
    <x v="1"/>
    <x v="0"/>
    <x v="0"/>
    <x v="0"/>
    <x v="1"/>
    <x v="2"/>
    <x v="0"/>
    <x v="0"/>
    <x v="0"/>
    <x v="0"/>
    <x v="0"/>
    <s v="537411"/>
    <s v="Business College Syd"/>
    <s v="Hovedskole (institution med enheder)"/>
    <x v="1"/>
    <x v="1"/>
    <s v="Sønderborg Kommune"/>
    <s v="Region Syddanmark"/>
    <s v="Bente Esbensen Jensen"/>
    <s v="bcsyd@bcsyd.dk"/>
    <n v="0"/>
    <x v="0"/>
    <x v="0"/>
    <x v="0"/>
    <x v="0"/>
  </r>
  <r>
    <s v="Ja"/>
    <s v="Ja"/>
    <s v="For et år siden"/>
    <s v="I nogen grad"/>
    <s v="I høj grad"/>
    <x v="0"/>
    <x v="4"/>
    <x v="0"/>
    <x v="0"/>
    <x v="1"/>
    <x v="1"/>
    <x v="1"/>
    <x v="1"/>
    <x v="0"/>
    <x v="0"/>
    <x v="0"/>
    <x v="0"/>
    <x v="0"/>
    <x v="1"/>
    <x v="1"/>
    <x v="1"/>
    <x v="1"/>
    <x v="0"/>
    <x v="0"/>
    <x v="1"/>
    <x v="1"/>
    <x v="0"/>
    <x v="3"/>
    <x v="1"/>
    <x v="1"/>
    <x v="1"/>
    <x v="1"/>
    <x v="1"/>
    <x v="1"/>
    <x v="2"/>
    <x v="3"/>
    <x v="1"/>
    <x v="1"/>
    <x v="2"/>
    <x v="0"/>
    <x v="1"/>
    <x v="1"/>
    <x v="1"/>
    <x v="0"/>
    <x v="0"/>
    <x v="0"/>
    <x v="0"/>
    <s v=""/>
    <x v="0"/>
    <x v="1"/>
    <x v="0"/>
    <x v="0"/>
    <x v="1"/>
    <x v="0"/>
    <x v="0"/>
    <x v="1"/>
    <s v=""/>
    <x v="0"/>
    <x v="0"/>
    <x v="0"/>
    <x v="0"/>
    <x v="0"/>
    <x v="0"/>
    <x v="1"/>
    <x v="0"/>
    <x v="0"/>
    <x v="0"/>
    <x v="1"/>
    <x v="1"/>
    <x v="1"/>
    <x v="1"/>
    <x v="1"/>
    <x v="1"/>
    <x v="0"/>
    <x v="0"/>
    <x v="0"/>
    <s v=""/>
    <x v="0"/>
    <x v="0"/>
    <x v="0"/>
    <x v="0"/>
    <x v="0"/>
    <x v="0"/>
    <x v="0"/>
    <x v="1"/>
    <x v="1"/>
    <x v="1"/>
    <x v="1"/>
    <x v="1"/>
    <x v="0"/>
    <x v="0"/>
    <s v=""/>
    <x v="0"/>
    <x v="0"/>
    <x v="1"/>
    <x v="1"/>
    <x v="0"/>
    <x v="1"/>
    <x v="1"/>
    <x v="0"/>
    <x v="2"/>
    <x v="0"/>
    <x v="1"/>
    <x v="2"/>
    <x v="0"/>
    <x v="0"/>
    <x v="0"/>
    <x v="0"/>
    <x v="0"/>
    <s v="445007"/>
    <s v="Middelfart Gymnasium &amp; HF"/>
    <s v="Institution uden enheder"/>
    <x v="0"/>
    <x v="1"/>
    <s v="Middelfart Kommune"/>
    <s v="Region Syddanmark"/>
    <s v="Betina Axelsen"/>
    <s v="mail@middelfart-gym.dk"/>
    <n v="0"/>
    <x v="0"/>
    <x v="0"/>
    <x v="0"/>
    <x v="0"/>
  </r>
  <r>
    <s v="Ja"/>
    <s v="Ja"/>
    <s v="For mere end tre år siden"/>
    <s v="I nogen grad"/>
    <s v="I høj grad"/>
    <x v="1"/>
    <x v="3"/>
    <x v="0"/>
    <x v="0"/>
    <x v="0"/>
    <x v="1"/>
    <x v="1"/>
    <x v="0"/>
    <x v="0"/>
    <x v="0"/>
    <x v="0"/>
    <x v="0"/>
    <x v="0"/>
    <x v="1"/>
    <x v="0"/>
    <x v="0"/>
    <x v="1"/>
    <x v="0"/>
    <x v="0"/>
    <x v="1"/>
    <x v="1"/>
    <x v="32"/>
    <x v="3"/>
    <x v="1"/>
    <x v="1"/>
    <x v="1"/>
    <x v="1"/>
    <x v="1"/>
    <x v="1"/>
    <x v="1"/>
    <x v="3"/>
    <x v="1"/>
    <x v="1"/>
    <x v="2"/>
    <x v="0"/>
    <x v="0"/>
    <x v="1"/>
    <x v="0"/>
    <x v="1"/>
    <x v="1"/>
    <x v="0"/>
    <x v="0"/>
    <s v=""/>
    <x v="0"/>
    <x v="0"/>
    <x v="1"/>
    <x v="1"/>
    <x v="0"/>
    <x v="1"/>
    <x v="0"/>
    <x v="0"/>
    <s v=""/>
    <x v="0"/>
    <x v="2"/>
    <x v="2"/>
    <x v="3"/>
    <x v="2"/>
    <x v="1"/>
    <x v="2"/>
    <x v="2"/>
    <x v="2"/>
    <x v="2"/>
    <x v="2"/>
    <x v="2"/>
    <x v="2"/>
    <x v="2"/>
    <x v="2"/>
    <x v="2"/>
    <x v="2"/>
    <x v="2"/>
    <x v="1"/>
    <s v=""/>
    <x v="2"/>
    <x v="2"/>
    <x v="1"/>
    <x v="2"/>
    <x v="2"/>
    <x v="2"/>
    <x v="2"/>
    <x v="2"/>
    <x v="2"/>
    <x v="2"/>
    <x v="2"/>
    <x v="2"/>
    <x v="2"/>
    <x v="1"/>
    <s v=""/>
    <x v="2"/>
    <x v="2"/>
    <x v="3"/>
    <x v="1"/>
    <x v="3"/>
    <x v="4"/>
    <x v="3"/>
    <x v="0"/>
    <x v="1"/>
    <x v="25"/>
    <x v="1"/>
    <x v="2"/>
    <x v="0"/>
    <x v="0"/>
    <x v="0"/>
    <x v="0"/>
    <x v="20"/>
    <s v="811009"/>
    <s v="Fjerritslev Gymnasium"/>
    <s v="Institution uden enheder"/>
    <x v="0"/>
    <x v="1"/>
    <s v="Jammerbugt Kommune"/>
    <s v="Region Nordjylland"/>
    <s v="Bjarne Edelskov Nielsen"/>
    <s v="fg@fjerritslev-gym.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269008"/>
    <s v="Solrød Gymnasium"/>
    <s v="Institution uden enheder"/>
    <x v="0"/>
    <x v="1"/>
    <s v="Solrød Kommune"/>
    <s v="Region Sjælland"/>
    <s v="Bjarne Thams"/>
    <s v="post@solgym.dk"/>
    <n v="0"/>
    <x v="1"/>
    <x v="0"/>
    <x v="1"/>
    <x v="0"/>
  </r>
  <r>
    <s v="Ja"/>
    <s v="Ja"/>
    <s v="Under et år siden"/>
    <s v="I mindre grad"/>
    <s v="I høj grad"/>
    <x v="0"/>
    <x v="2"/>
    <x v="0"/>
    <x v="0"/>
    <x v="0"/>
    <x v="0"/>
    <x v="1"/>
    <x v="0"/>
    <x v="1"/>
    <x v="0"/>
    <x v="0"/>
    <x v="2"/>
    <x v="1"/>
    <x v="0"/>
    <x v="0"/>
    <x v="1"/>
    <x v="1"/>
    <x v="0"/>
    <x v="0"/>
    <x v="2"/>
    <x v="0"/>
    <x v="33"/>
    <x v="3"/>
    <x v="1"/>
    <x v="1"/>
    <x v="1"/>
    <x v="1"/>
    <x v="1"/>
    <x v="1"/>
    <x v="1"/>
    <x v="2"/>
    <x v="1"/>
    <x v="1"/>
    <x v="2"/>
    <x v="0"/>
    <x v="1"/>
    <x v="1"/>
    <x v="1"/>
    <x v="1"/>
    <x v="0"/>
    <x v="0"/>
    <x v="0"/>
    <s v=""/>
    <x v="0"/>
    <x v="1"/>
    <x v="1"/>
    <x v="0"/>
    <x v="0"/>
    <x v="0"/>
    <x v="0"/>
    <x v="0"/>
    <s v=""/>
    <x v="0"/>
    <x v="0"/>
    <x v="0"/>
    <x v="1"/>
    <x v="5"/>
    <x v="0"/>
    <x v="1"/>
    <x v="0"/>
    <x v="0"/>
    <x v="1"/>
    <x v="1"/>
    <x v="0"/>
    <x v="1"/>
    <x v="1"/>
    <x v="0"/>
    <x v="0"/>
    <x v="1"/>
    <x v="0"/>
    <x v="0"/>
    <s v=""/>
    <x v="0"/>
    <x v="1"/>
    <x v="2"/>
    <x v="0"/>
    <x v="1"/>
    <x v="0"/>
    <x v="0"/>
    <x v="1"/>
    <x v="0"/>
    <x v="0"/>
    <x v="0"/>
    <x v="0"/>
    <x v="0"/>
    <x v="0"/>
    <s v=""/>
    <x v="0"/>
    <x v="0"/>
    <x v="0"/>
    <x v="2"/>
    <x v="4"/>
    <x v="1"/>
    <x v="4"/>
    <x v="0"/>
    <x v="0"/>
    <x v="26"/>
    <x v="1"/>
    <x v="2"/>
    <x v="0"/>
    <x v="4"/>
    <x v="24"/>
    <x v="0"/>
    <x v="0"/>
    <s v="513301"/>
    <s v="Gråsten Landbrugsskole"/>
    <s v="Institution uden enheder"/>
    <x v="1"/>
    <x v="1"/>
    <s v="Sønderborg Kommune"/>
    <s v="Region Syddanmark"/>
    <s v="Bjarne Ebbesen"/>
    <s v="gl@gl.dk"/>
    <n v="0"/>
    <x v="0"/>
    <x v="0"/>
    <x v="0"/>
    <x v="0"/>
  </r>
  <r>
    <s v="Ja"/>
    <s v="Ja"/>
    <s v="For mere end tre år siden"/>
    <s v="I nogen grad"/>
    <s v="I høj grad"/>
    <x v="1"/>
    <x v="2"/>
    <x v="3"/>
    <x v="0"/>
    <x v="1"/>
    <x v="0"/>
    <x v="1"/>
    <x v="0"/>
    <x v="0"/>
    <x v="0"/>
    <x v="0"/>
    <x v="1"/>
    <x v="0"/>
    <x v="0"/>
    <x v="1"/>
    <x v="0"/>
    <x v="0"/>
    <x v="0"/>
    <x v="0"/>
    <x v="1"/>
    <x v="1"/>
    <x v="0"/>
    <x v="2"/>
    <x v="1"/>
    <x v="1"/>
    <x v="1"/>
    <x v="1"/>
    <x v="1"/>
    <x v="0"/>
    <x v="0"/>
    <x v="0"/>
    <x v="0"/>
    <x v="0"/>
    <x v="0"/>
    <x v="0"/>
    <x v="1"/>
    <x v="1"/>
    <x v="0"/>
    <x v="1"/>
    <x v="1"/>
    <x v="0"/>
    <x v="0"/>
    <s v=""/>
    <x v="0"/>
    <x v="0"/>
    <x v="1"/>
    <x v="0"/>
    <x v="0"/>
    <x v="1"/>
    <x v="0"/>
    <x v="0"/>
    <s v=""/>
    <x v="0"/>
    <x v="0"/>
    <x v="1"/>
    <x v="2"/>
    <x v="0"/>
    <x v="0"/>
    <x v="1"/>
    <x v="0"/>
    <x v="0"/>
    <x v="0"/>
    <x v="1"/>
    <x v="1"/>
    <x v="0"/>
    <x v="1"/>
    <x v="0"/>
    <x v="1"/>
    <x v="1"/>
    <x v="0"/>
    <x v="0"/>
    <s v=""/>
    <x v="1"/>
    <x v="0"/>
    <x v="2"/>
    <x v="0"/>
    <x v="1"/>
    <x v="0"/>
    <x v="0"/>
    <x v="0"/>
    <x v="1"/>
    <x v="1"/>
    <x v="0"/>
    <x v="0"/>
    <x v="0"/>
    <x v="0"/>
    <s v=""/>
    <x v="1"/>
    <x v="3"/>
    <x v="2"/>
    <x v="1"/>
    <x v="0"/>
    <x v="0"/>
    <x v="4"/>
    <x v="0"/>
    <x v="0"/>
    <x v="0"/>
    <x v="2"/>
    <x v="1"/>
    <x v="0"/>
    <x v="2"/>
    <x v="0"/>
    <x v="0"/>
    <x v="0"/>
    <s v="157029"/>
    <s v="Gammel Hellerup Gymnasium"/>
    <s v="Institution uden enheder"/>
    <x v="0"/>
    <x v="1"/>
    <s v="Gentofte Kommune"/>
    <s v="Region Hovedstaden"/>
    <s v="Bjarne Edelskov Nielsen"/>
    <s v="adm@ghg.dk"/>
    <n v="0"/>
    <x v="0"/>
    <x v="0"/>
    <x v="0"/>
    <x v="0"/>
  </r>
  <r>
    <s v="Ja"/>
    <s v="Ja"/>
    <s v="Under et år siden"/>
    <s v="I mindre grad"/>
    <s v="I høj grad"/>
    <x v="0"/>
    <x v="2"/>
    <x v="0"/>
    <x v="0"/>
    <x v="1"/>
    <x v="1"/>
    <x v="1"/>
    <x v="1"/>
    <x v="0"/>
    <x v="0"/>
    <x v="0"/>
    <x v="0"/>
    <x v="0"/>
    <x v="1"/>
    <x v="0"/>
    <x v="1"/>
    <x v="1"/>
    <x v="0"/>
    <x v="0"/>
    <x v="1"/>
    <x v="1"/>
    <x v="0"/>
    <x v="0"/>
    <x v="0"/>
    <x v="2"/>
    <x v="2"/>
    <x v="2"/>
    <x v="0"/>
    <x v="0"/>
    <x v="0"/>
    <x v="0"/>
    <x v="0"/>
    <x v="1"/>
    <x v="2"/>
    <x v="0"/>
    <x v="1"/>
    <x v="0"/>
    <x v="0"/>
    <x v="1"/>
    <x v="0"/>
    <x v="0"/>
    <x v="0"/>
    <s v=""/>
    <x v="0"/>
    <x v="1"/>
    <x v="0"/>
    <x v="1"/>
    <x v="1"/>
    <x v="0"/>
    <x v="0"/>
    <x v="0"/>
    <s v=""/>
    <x v="13"/>
    <x v="0"/>
    <x v="0"/>
    <x v="0"/>
    <x v="4"/>
    <x v="2"/>
    <x v="0"/>
    <x v="1"/>
    <x v="1"/>
    <x v="1"/>
    <x v="0"/>
    <x v="1"/>
    <x v="1"/>
    <x v="1"/>
    <x v="0"/>
    <x v="0"/>
    <x v="0"/>
    <x v="1"/>
    <x v="0"/>
    <s v="vi kortlægger det fysiske, psykiske og æstetiske undervisningsmiljø"/>
    <x v="1"/>
    <x v="1"/>
    <x v="2"/>
    <x v="0"/>
    <x v="1"/>
    <x v="0"/>
    <x v="0"/>
    <x v="0"/>
    <x v="1"/>
    <x v="1"/>
    <x v="0"/>
    <x v="0"/>
    <x v="1"/>
    <x v="0"/>
    <s v="forsøger, at få ETU og undervisningsmiljøvurdering til at spille sammen"/>
    <x v="1"/>
    <x v="0"/>
    <x v="0"/>
    <x v="0"/>
    <x v="4"/>
    <x v="3"/>
    <x v="1"/>
    <x v="0"/>
    <x v="0"/>
    <x v="27"/>
    <x v="1"/>
    <x v="2"/>
    <x v="0"/>
    <x v="0"/>
    <x v="0"/>
    <x v="0"/>
    <x v="21"/>
    <s v="707403"/>
    <s v="Viden Djurs"/>
    <s v="Hovedskole (institution med enheder)"/>
    <x v="1"/>
    <x v="1"/>
    <s v="Norddjurs Kommune"/>
    <s v="Region Midtjylland"/>
    <s v="Bo Nørregaard Jensen"/>
    <s v="info@videndjurs.dk"/>
    <n v="0"/>
    <x v="0"/>
    <x v="0"/>
    <x v="0"/>
    <x v="0"/>
  </r>
  <r>
    <s v="Ja"/>
    <s v="Ja"/>
    <s v="For to år siden"/>
    <s v="I mindre grad"/>
    <s v="I høj grad"/>
    <x v="0"/>
    <x v="1"/>
    <x v="0"/>
    <x v="0"/>
    <x v="1"/>
    <x v="1"/>
    <x v="1"/>
    <x v="1"/>
    <x v="0"/>
    <x v="0"/>
    <x v="0"/>
    <x v="0"/>
    <x v="0"/>
    <x v="1"/>
    <x v="1"/>
    <x v="1"/>
    <x v="1"/>
    <x v="0"/>
    <x v="0"/>
    <x v="1"/>
    <x v="2"/>
    <x v="0"/>
    <x v="3"/>
    <x v="1"/>
    <x v="1"/>
    <x v="1"/>
    <x v="1"/>
    <x v="1"/>
    <x v="1"/>
    <x v="2"/>
    <x v="2"/>
    <x v="1"/>
    <x v="0"/>
    <x v="0"/>
    <x v="0"/>
    <x v="1"/>
    <x v="0"/>
    <x v="1"/>
    <x v="1"/>
    <x v="0"/>
    <x v="0"/>
    <x v="0"/>
    <s v=""/>
    <x v="0"/>
    <x v="1"/>
    <x v="0"/>
    <x v="0"/>
    <x v="0"/>
    <x v="0"/>
    <x v="0"/>
    <x v="0"/>
    <s v=""/>
    <x v="0"/>
    <x v="0"/>
    <x v="0"/>
    <x v="2"/>
    <x v="0"/>
    <x v="0"/>
    <x v="1"/>
    <x v="0"/>
    <x v="0"/>
    <x v="0"/>
    <x v="1"/>
    <x v="1"/>
    <x v="1"/>
    <x v="1"/>
    <x v="1"/>
    <x v="1"/>
    <x v="0"/>
    <x v="0"/>
    <x v="0"/>
    <s v=""/>
    <x v="0"/>
    <x v="0"/>
    <x v="0"/>
    <x v="0"/>
    <x v="0"/>
    <x v="0"/>
    <x v="0"/>
    <x v="0"/>
    <x v="1"/>
    <x v="1"/>
    <x v="1"/>
    <x v="1"/>
    <x v="0"/>
    <x v="0"/>
    <s v=""/>
    <x v="0"/>
    <x v="0"/>
    <x v="0"/>
    <x v="2"/>
    <x v="2"/>
    <x v="5"/>
    <x v="1"/>
    <x v="0"/>
    <x v="0"/>
    <x v="28"/>
    <x v="2"/>
    <x v="1"/>
    <x v="0"/>
    <x v="4"/>
    <x v="25"/>
    <x v="0"/>
    <x v="0"/>
    <s v="813402"/>
    <s v="Frederikshavn Handelsskole"/>
    <s v="Institution uden enheder"/>
    <x v="1"/>
    <x v="1"/>
    <s v="Frederikshavn Kommune"/>
    <s v="Region Nordjylland"/>
    <s v="Brian Andersson"/>
    <s v="adm@fhavnhs.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181403"/>
    <s v="Forsvarskommandoen"/>
    <s v="Hovedskole (institution med enheder)"/>
    <x v="1"/>
    <x v="2"/>
    <s v="Københavns Kommune"/>
    <s v="Region Hovedstaden"/>
    <s v="Bjørn Bisserup"/>
    <s v="fko@mil.dk"/>
    <n v="0"/>
    <x v="1"/>
    <x v="0"/>
    <x v="1"/>
    <x v="0"/>
  </r>
  <r>
    <s v="Ja"/>
    <s v="Ja"/>
    <s v="For to år siden"/>
    <s v="Slet ikke"/>
    <s v="I høj grad"/>
    <x v="1"/>
    <x v="2"/>
    <x v="0"/>
    <x v="0"/>
    <x v="1"/>
    <x v="0"/>
    <x v="1"/>
    <x v="1"/>
    <x v="0"/>
    <x v="0"/>
    <x v="0"/>
    <x v="2"/>
    <x v="0"/>
    <x v="1"/>
    <x v="0"/>
    <x v="0"/>
    <x v="0"/>
    <x v="0"/>
    <x v="0"/>
    <x v="1"/>
    <x v="0"/>
    <x v="0"/>
    <x v="2"/>
    <x v="1"/>
    <x v="1"/>
    <x v="1"/>
    <x v="1"/>
    <x v="1"/>
    <x v="0"/>
    <x v="0"/>
    <x v="0"/>
    <x v="0"/>
    <x v="0"/>
    <x v="0"/>
    <x v="0"/>
    <x v="0"/>
    <x v="0"/>
    <x v="0"/>
    <x v="1"/>
    <x v="0"/>
    <x v="0"/>
    <x v="0"/>
    <s v=""/>
    <x v="0"/>
    <x v="0"/>
    <x v="0"/>
    <x v="1"/>
    <x v="0"/>
    <x v="0"/>
    <x v="0"/>
    <x v="0"/>
    <s v=""/>
    <x v="0"/>
    <x v="0"/>
    <x v="0"/>
    <x v="1"/>
    <x v="0"/>
    <x v="0"/>
    <x v="1"/>
    <x v="0"/>
    <x v="0"/>
    <x v="1"/>
    <x v="1"/>
    <x v="1"/>
    <x v="0"/>
    <x v="0"/>
    <x v="0"/>
    <x v="0"/>
    <x v="0"/>
    <x v="0"/>
    <x v="0"/>
    <s v=""/>
    <x v="0"/>
    <x v="0"/>
    <x v="0"/>
    <x v="0"/>
    <x v="0"/>
    <x v="0"/>
    <x v="0"/>
    <x v="0"/>
    <x v="1"/>
    <x v="1"/>
    <x v="1"/>
    <x v="0"/>
    <x v="0"/>
    <x v="0"/>
    <s v=""/>
    <x v="0"/>
    <x v="0"/>
    <x v="0"/>
    <x v="0"/>
    <x v="2"/>
    <x v="3"/>
    <x v="1"/>
    <x v="0"/>
    <x v="1"/>
    <x v="0"/>
    <x v="2"/>
    <x v="1"/>
    <x v="0"/>
    <x v="2"/>
    <x v="0"/>
    <x v="0"/>
    <x v="0"/>
    <s v="280479"/>
    <s v="Lemvig Gymnasium"/>
    <s v="Hovedskole (institution med enheder)"/>
    <x v="0"/>
    <x v="1"/>
    <s v="Lemvig Kommune"/>
    <s v="Region Midtjylland"/>
    <s v="Bo Larsen"/>
    <s v="gym@lemvig-gym.dk"/>
    <n v="0"/>
    <x v="0"/>
    <x v="0"/>
    <x v="0"/>
    <x v="0"/>
  </r>
  <r>
    <s v="Ja"/>
    <s v="Ja"/>
    <s v="Under et år siden"/>
    <s v="I høj grad"/>
    <s v="I høj grad"/>
    <x v="1"/>
    <x v="0"/>
    <x v="0"/>
    <x v="0"/>
    <x v="1"/>
    <x v="1"/>
    <x v="1"/>
    <x v="1"/>
    <x v="0"/>
    <x v="0"/>
    <x v="0"/>
    <x v="0"/>
    <x v="0"/>
    <x v="1"/>
    <x v="1"/>
    <x v="1"/>
    <x v="1"/>
    <x v="0"/>
    <x v="0"/>
    <x v="1"/>
    <x v="1"/>
    <x v="0"/>
    <x v="0"/>
    <x v="0"/>
    <x v="0"/>
    <x v="0"/>
    <x v="0"/>
    <x v="0"/>
    <x v="0"/>
    <x v="0"/>
    <x v="0"/>
    <x v="0"/>
    <x v="1"/>
    <x v="2"/>
    <x v="0"/>
    <x v="1"/>
    <x v="0"/>
    <x v="0"/>
    <x v="1"/>
    <x v="0"/>
    <x v="0"/>
    <x v="0"/>
    <s v=""/>
    <x v="0"/>
    <x v="1"/>
    <x v="0"/>
    <x v="1"/>
    <x v="0"/>
    <x v="0"/>
    <x v="0"/>
    <x v="0"/>
    <s v=""/>
    <x v="0"/>
    <x v="0"/>
    <x v="0"/>
    <x v="0"/>
    <x v="0"/>
    <x v="0"/>
    <x v="1"/>
    <x v="0"/>
    <x v="0"/>
    <x v="0"/>
    <x v="1"/>
    <x v="1"/>
    <x v="1"/>
    <x v="0"/>
    <x v="0"/>
    <x v="0"/>
    <x v="0"/>
    <x v="0"/>
    <x v="0"/>
    <s v=""/>
    <x v="0"/>
    <x v="0"/>
    <x v="0"/>
    <x v="0"/>
    <x v="1"/>
    <x v="1"/>
    <x v="1"/>
    <x v="1"/>
    <x v="0"/>
    <x v="0"/>
    <x v="0"/>
    <x v="1"/>
    <x v="0"/>
    <x v="0"/>
    <s v=""/>
    <x v="0"/>
    <x v="0"/>
    <x v="0"/>
    <x v="0"/>
    <x v="5"/>
    <x v="1"/>
    <x v="0"/>
    <x v="0"/>
    <x v="2"/>
    <x v="0"/>
    <x v="1"/>
    <x v="2"/>
    <x v="2"/>
    <x v="1"/>
    <x v="0"/>
    <x v="1"/>
    <x v="0"/>
    <s v="235005"/>
    <s v="Egedal Gymnasium &amp; HF"/>
    <s v="Institution uden enheder"/>
    <x v="0"/>
    <x v="1"/>
    <s v="Egedal Kommune"/>
    <s v="Region Hovedstaden"/>
    <s v="Camilla Rye Jørgensen"/>
    <s v="post@egegym.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207004"/>
    <s v="Marie Kruses Skole"/>
    <s v="Institution uden enheder"/>
    <x v="0"/>
    <x v="0"/>
    <s v="Furesø Kommune"/>
    <s v="Region Hovedstaden"/>
    <s v="Carsten Gade"/>
    <s v="mks@mks.dk"/>
    <n v="0"/>
    <x v="1"/>
    <x v="0"/>
    <x v="1"/>
    <x v="0"/>
  </r>
  <r>
    <s v="Ja"/>
    <s v="Ja"/>
    <s v="Ved ikke"/>
    <s v="Slet ikke"/>
    <s v="I høj grad"/>
    <x v="4"/>
    <x v="3"/>
    <x v="0"/>
    <x v="0"/>
    <x v="1"/>
    <x v="1"/>
    <x v="0"/>
    <x v="0"/>
    <x v="0"/>
    <x v="0"/>
    <x v="0"/>
    <x v="0"/>
    <x v="0"/>
    <x v="0"/>
    <x v="0"/>
    <x v="0"/>
    <x v="0"/>
    <x v="0"/>
    <x v="0"/>
    <x v="0"/>
    <x v="0"/>
    <x v="0"/>
    <x v="0"/>
    <x v="0"/>
    <x v="2"/>
    <x v="0"/>
    <x v="0"/>
    <x v="0"/>
    <x v="0"/>
    <x v="0"/>
    <x v="0"/>
    <x v="0"/>
    <x v="1"/>
    <x v="2"/>
    <x v="0"/>
    <x v="0"/>
    <x v="0"/>
    <x v="1"/>
    <x v="0"/>
    <x v="0"/>
    <x v="0"/>
    <x v="0"/>
    <s v=""/>
    <x v="0"/>
    <x v="0"/>
    <x v="0"/>
    <x v="0"/>
    <x v="1"/>
    <x v="0"/>
    <x v="0"/>
    <x v="0"/>
    <s v=""/>
    <x v="0"/>
    <x v="2"/>
    <x v="2"/>
    <x v="3"/>
    <x v="2"/>
    <x v="1"/>
    <x v="2"/>
    <x v="2"/>
    <x v="2"/>
    <x v="2"/>
    <x v="2"/>
    <x v="2"/>
    <x v="2"/>
    <x v="2"/>
    <x v="2"/>
    <x v="2"/>
    <x v="2"/>
    <x v="2"/>
    <x v="1"/>
    <s v=""/>
    <x v="2"/>
    <x v="2"/>
    <x v="1"/>
    <x v="2"/>
    <x v="2"/>
    <x v="2"/>
    <x v="2"/>
    <x v="2"/>
    <x v="2"/>
    <x v="2"/>
    <x v="2"/>
    <x v="2"/>
    <x v="2"/>
    <x v="1"/>
    <s v=""/>
    <x v="2"/>
    <x v="2"/>
    <x v="3"/>
    <x v="1"/>
    <x v="3"/>
    <x v="4"/>
    <x v="3"/>
    <x v="0"/>
    <x v="1"/>
    <x v="0"/>
    <x v="2"/>
    <x v="1"/>
    <x v="0"/>
    <x v="0"/>
    <x v="0"/>
    <x v="0"/>
    <x v="0"/>
    <s v="461061"/>
    <s v="Tornbjerg Gymnasium"/>
    <s v="Institution uden enheder"/>
    <x v="0"/>
    <x v="1"/>
    <s v="Odense Kommune"/>
    <s v="Region Syddanmark"/>
    <s v="Brian Linke"/>
    <s v="kontor@tornbjerg-gym.dk"/>
    <n v="0"/>
    <x v="0"/>
    <x v="0"/>
    <x v="0"/>
    <x v="0"/>
  </r>
  <r>
    <s v="Ja"/>
    <s v="Ja"/>
    <s v="For to år siden"/>
    <s v="I mindre grad"/>
    <s v="I høj grad"/>
    <x v="4"/>
    <x v="1"/>
    <x v="0"/>
    <x v="0"/>
    <x v="1"/>
    <x v="1"/>
    <x v="0"/>
    <x v="0"/>
    <x v="0"/>
    <x v="0"/>
    <x v="0"/>
    <x v="0"/>
    <x v="1"/>
    <x v="0"/>
    <x v="1"/>
    <x v="1"/>
    <x v="0"/>
    <x v="0"/>
    <x v="0"/>
    <x v="3"/>
    <x v="0"/>
    <x v="0"/>
    <x v="2"/>
    <x v="1"/>
    <x v="1"/>
    <x v="1"/>
    <x v="1"/>
    <x v="1"/>
    <x v="0"/>
    <x v="0"/>
    <x v="0"/>
    <x v="0"/>
    <x v="0"/>
    <x v="2"/>
    <x v="0"/>
    <x v="0"/>
    <x v="0"/>
    <x v="1"/>
    <x v="0"/>
    <x v="0"/>
    <x v="0"/>
    <x v="0"/>
    <s v=""/>
    <x v="0"/>
    <x v="0"/>
    <x v="0"/>
    <x v="0"/>
    <x v="1"/>
    <x v="0"/>
    <x v="0"/>
    <x v="0"/>
    <s v=""/>
    <x v="0"/>
    <x v="0"/>
    <x v="0"/>
    <x v="1"/>
    <x v="0"/>
    <x v="0"/>
    <x v="1"/>
    <x v="0"/>
    <x v="0"/>
    <x v="0"/>
    <x v="1"/>
    <x v="1"/>
    <x v="1"/>
    <x v="1"/>
    <x v="1"/>
    <x v="1"/>
    <x v="1"/>
    <x v="0"/>
    <x v="0"/>
    <s v=""/>
    <x v="1"/>
    <x v="0"/>
    <x v="0"/>
    <x v="0"/>
    <x v="0"/>
    <x v="0"/>
    <x v="0"/>
    <x v="1"/>
    <x v="1"/>
    <x v="1"/>
    <x v="0"/>
    <x v="0"/>
    <x v="0"/>
    <x v="0"/>
    <s v=""/>
    <x v="1"/>
    <x v="1"/>
    <x v="2"/>
    <x v="1"/>
    <x v="0"/>
    <x v="0"/>
    <x v="1"/>
    <x v="0"/>
    <x v="2"/>
    <x v="0"/>
    <x v="2"/>
    <x v="1"/>
    <x v="0"/>
    <x v="0"/>
    <x v="0"/>
    <x v="0"/>
    <x v="0"/>
    <s v="157022"/>
    <s v="Gentofte Gymnasium"/>
    <s v="Institution uden enheder"/>
    <x v="0"/>
    <x v="0"/>
    <s v="Gentofte Kommune"/>
    <s v="Region Hovedstaden"/>
    <s v="Camilla Drost Brøndumbro, konst."/>
    <s v="mail@gengym.dk"/>
    <n v="0"/>
    <x v="0"/>
    <x v="0"/>
    <x v="0"/>
    <x v="0"/>
  </r>
  <r>
    <s v="Ja"/>
    <s v="Ja"/>
    <s v="Ved ikke"/>
    <s v="I nogen grad"/>
    <s v="I nogen grad"/>
    <x v="2"/>
    <x v="1"/>
    <x v="0"/>
    <x v="0"/>
    <x v="0"/>
    <x v="1"/>
    <x v="1"/>
    <x v="0"/>
    <x v="0"/>
    <x v="0"/>
    <x v="0"/>
    <x v="0"/>
    <x v="0"/>
    <x v="0"/>
    <x v="1"/>
    <x v="0"/>
    <x v="0"/>
    <x v="0"/>
    <x v="0"/>
    <x v="0"/>
    <x v="0"/>
    <x v="0"/>
    <x v="0"/>
    <x v="0"/>
    <x v="0"/>
    <x v="2"/>
    <x v="2"/>
    <x v="0"/>
    <x v="0"/>
    <x v="0"/>
    <x v="0"/>
    <x v="0"/>
    <x v="0"/>
    <x v="0"/>
    <x v="0"/>
    <x v="1"/>
    <x v="0"/>
    <x v="0"/>
    <x v="1"/>
    <x v="1"/>
    <x v="0"/>
    <x v="0"/>
    <s v=""/>
    <x v="0"/>
    <x v="1"/>
    <x v="1"/>
    <x v="1"/>
    <x v="0"/>
    <x v="0"/>
    <x v="0"/>
    <x v="0"/>
    <s v=""/>
    <x v="0"/>
    <x v="0"/>
    <x v="0"/>
    <x v="1"/>
    <x v="0"/>
    <x v="0"/>
    <x v="1"/>
    <x v="0"/>
    <x v="0"/>
    <x v="0"/>
    <x v="1"/>
    <x v="1"/>
    <x v="1"/>
    <x v="1"/>
    <x v="0"/>
    <x v="1"/>
    <x v="0"/>
    <x v="0"/>
    <x v="0"/>
    <s v=""/>
    <x v="1"/>
    <x v="1"/>
    <x v="2"/>
    <x v="0"/>
    <x v="1"/>
    <x v="0"/>
    <x v="1"/>
    <x v="1"/>
    <x v="1"/>
    <x v="1"/>
    <x v="0"/>
    <x v="1"/>
    <x v="0"/>
    <x v="0"/>
    <s v=""/>
    <x v="3"/>
    <x v="0"/>
    <x v="0"/>
    <x v="0"/>
    <x v="2"/>
    <x v="0"/>
    <x v="5"/>
    <x v="0"/>
    <x v="0"/>
    <x v="0"/>
    <x v="1"/>
    <x v="0"/>
    <x v="2"/>
    <x v="1"/>
    <x v="0"/>
    <x v="1"/>
    <x v="0"/>
    <s v="621407"/>
    <s v="AMU SYD"/>
    <s v="Hovedskole (institution med enheder)"/>
    <x v="1"/>
    <x v="1"/>
    <s v="Kolding Kommune"/>
    <s v="Region Syddanmark"/>
    <s v="Carsten Nørgaard, konst."/>
    <s v="info@amusyd.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159020"/>
    <s v="Bagsværd Kostskole og Gymnasium"/>
    <s v="Institution uden enheder"/>
    <x v="0"/>
    <x v="0"/>
    <s v="Gladsaxe Kommune"/>
    <s v="Region Hovedstaden"/>
    <s v="Charlotte Moltke, konst."/>
    <s v="bk@bagkost.dk"/>
    <n v="0"/>
    <x v="1"/>
    <x v="0"/>
    <x v="1"/>
    <x v="0"/>
  </r>
  <r>
    <s v="Ja"/>
    <s v="Ja"/>
    <s v="For et år siden"/>
    <s v="Slet ikke"/>
    <s v="I høj grad"/>
    <x v="0"/>
    <x v="0"/>
    <x v="0"/>
    <x v="0"/>
    <x v="1"/>
    <x v="1"/>
    <x v="1"/>
    <x v="1"/>
    <x v="0"/>
    <x v="0"/>
    <x v="0"/>
    <x v="1"/>
    <x v="0"/>
    <x v="1"/>
    <x v="1"/>
    <x v="1"/>
    <x v="1"/>
    <x v="0"/>
    <x v="0"/>
    <x v="1"/>
    <x v="1"/>
    <x v="0"/>
    <x v="2"/>
    <x v="1"/>
    <x v="1"/>
    <x v="1"/>
    <x v="1"/>
    <x v="1"/>
    <x v="0"/>
    <x v="0"/>
    <x v="0"/>
    <x v="0"/>
    <x v="0"/>
    <x v="0"/>
    <x v="0"/>
    <x v="1"/>
    <x v="0"/>
    <x v="0"/>
    <x v="1"/>
    <x v="0"/>
    <x v="0"/>
    <x v="0"/>
    <s v=""/>
    <x v="0"/>
    <x v="1"/>
    <x v="0"/>
    <x v="1"/>
    <x v="0"/>
    <x v="0"/>
    <x v="0"/>
    <x v="0"/>
    <s v=""/>
    <x v="0"/>
    <x v="0"/>
    <x v="0"/>
    <x v="1"/>
    <x v="5"/>
    <x v="2"/>
    <x v="0"/>
    <x v="1"/>
    <x v="1"/>
    <x v="1"/>
    <x v="0"/>
    <x v="0"/>
    <x v="0"/>
    <x v="0"/>
    <x v="0"/>
    <x v="0"/>
    <x v="1"/>
    <x v="0"/>
    <x v="2"/>
    <s v=""/>
    <x v="0"/>
    <x v="0"/>
    <x v="0"/>
    <x v="0"/>
    <x v="0"/>
    <x v="0"/>
    <x v="0"/>
    <x v="0"/>
    <x v="1"/>
    <x v="1"/>
    <x v="1"/>
    <x v="1"/>
    <x v="0"/>
    <x v="0"/>
    <s v=""/>
    <x v="3"/>
    <x v="3"/>
    <x v="0"/>
    <x v="2"/>
    <x v="2"/>
    <x v="5"/>
    <x v="1"/>
    <x v="0"/>
    <x v="2"/>
    <x v="0"/>
    <x v="2"/>
    <x v="1"/>
    <x v="0"/>
    <x v="0"/>
    <x v="0"/>
    <x v="0"/>
    <x v="0"/>
    <s v="851060"/>
    <s v="Aalborg Katedralskole"/>
    <s v="Institution uden enheder"/>
    <x v="0"/>
    <x v="1"/>
    <s v="Aalborg Kommune"/>
    <s v="Region Nordjylland"/>
    <s v="Christian Warming"/>
    <s v="adm@katedralskolen.dk"/>
    <n v="0"/>
    <x v="0"/>
    <x v="0"/>
    <x v="0"/>
    <x v="0"/>
  </r>
  <r>
    <s v="Ja"/>
    <s v="Ja"/>
    <s v="Under et år siden"/>
    <s v="I mindre grad"/>
    <s v="I høj grad"/>
    <x v="1"/>
    <x v="3"/>
    <x v="0"/>
    <x v="0"/>
    <x v="1"/>
    <x v="1"/>
    <x v="0"/>
    <x v="1"/>
    <x v="0"/>
    <x v="0"/>
    <x v="0"/>
    <x v="0"/>
    <x v="0"/>
    <x v="0"/>
    <x v="0"/>
    <x v="1"/>
    <x v="1"/>
    <x v="0"/>
    <x v="0"/>
    <x v="1"/>
    <x v="2"/>
    <x v="34"/>
    <x v="2"/>
    <x v="1"/>
    <x v="1"/>
    <x v="1"/>
    <x v="1"/>
    <x v="1"/>
    <x v="0"/>
    <x v="0"/>
    <x v="0"/>
    <x v="0"/>
    <x v="0"/>
    <x v="2"/>
    <x v="0"/>
    <x v="1"/>
    <x v="0"/>
    <x v="0"/>
    <x v="0"/>
    <x v="0"/>
    <x v="0"/>
    <x v="0"/>
    <s v=""/>
    <x v="0"/>
    <x v="1"/>
    <x v="1"/>
    <x v="0"/>
    <x v="1"/>
    <x v="0"/>
    <x v="0"/>
    <x v="0"/>
    <s v=""/>
    <x v="0"/>
    <x v="0"/>
    <x v="0"/>
    <x v="1"/>
    <x v="5"/>
    <x v="0"/>
    <x v="1"/>
    <x v="0"/>
    <x v="0"/>
    <x v="0"/>
    <x v="1"/>
    <x v="1"/>
    <x v="1"/>
    <x v="0"/>
    <x v="0"/>
    <x v="0"/>
    <x v="0"/>
    <x v="0"/>
    <x v="0"/>
    <s v=""/>
    <x v="0"/>
    <x v="0"/>
    <x v="0"/>
    <x v="0"/>
    <x v="0"/>
    <x v="0"/>
    <x v="0"/>
    <x v="0"/>
    <x v="1"/>
    <x v="1"/>
    <x v="1"/>
    <x v="1"/>
    <x v="0"/>
    <x v="0"/>
    <s v=""/>
    <x v="3"/>
    <x v="3"/>
    <x v="0"/>
    <x v="0"/>
    <x v="2"/>
    <x v="0"/>
    <x v="1"/>
    <x v="0"/>
    <x v="1"/>
    <x v="0"/>
    <x v="2"/>
    <x v="1"/>
    <x v="0"/>
    <x v="0"/>
    <x v="0"/>
    <x v="0"/>
    <x v="0"/>
    <s v="541402"/>
    <s v="Tønder Handelsskole"/>
    <s v="Institution uden enheder"/>
    <x v="1"/>
    <x v="1"/>
    <s v="Tønder Kommune"/>
    <s v="Region Syddanmark"/>
    <s v="Carsten Uggerholt Eriksen"/>
    <s v="toha@toha.dk"/>
    <n v="0"/>
    <x v="0"/>
    <x v="0"/>
    <x v="0"/>
    <x v="0"/>
  </r>
  <r>
    <s v="Ja"/>
    <s v="Ja"/>
    <s v="For mere end tre år siden"/>
    <s v="I nogen grad"/>
    <s v="I høj grad"/>
    <x v="0"/>
    <x v="0"/>
    <x v="0"/>
    <x v="0"/>
    <x v="1"/>
    <x v="1"/>
    <x v="1"/>
    <x v="0"/>
    <x v="0"/>
    <x v="0"/>
    <x v="0"/>
    <x v="0"/>
    <x v="0"/>
    <x v="1"/>
    <x v="1"/>
    <x v="1"/>
    <x v="1"/>
    <x v="0"/>
    <x v="0"/>
    <x v="3"/>
    <x v="1"/>
    <x v="0"/>
    <x v="0"/>
    <x v="0"/>
    <x v="0"/>
    <x v="0"/>
    <x v="0"/>
    <x v="0"/>
    <x v="0"/>
    <x v="0"/>
    <x v="0"/>
    <x v="0"/>
    <x v="1"/>
    <x v="2"/>
    <x v="0"/>
    <x v="1"/>
    <x v="1"/>
    <x v="0"/>
    <x v="0"/>
    <x v="0"/>
    <x v="0"/>
    <x v="0"/>
    <s v=""/>
    <x v="0"/>
    <x v="1"/>
    <x v="1"/>
    <x v="1"/>
    <x v="1"/>
    <x v="0"/>
    <x v="0"/>
    <x v="0"/>
    <s v=""/>
    <x v="0"/>
    <x v="0"/>
    <x v="0"/>
    <x v="0"/>
    <x v="5"/>
    <x v="0"/>
    <x v="1"/>
    <x v="0"/>
    <x v="0"/>
    <x v="0"/>
    <x v="1"/>
    <x v="1"/>
    <x v="1"/>
    <x v="1"/>
    <x v="0"/>
    <x v="0"/>
    <x v="0"/>
    <x v="0"/>
    <x v="0"/>
    <s v=""/>
    <x v="0"/>
    <x v="0"/>
    <x v="0"/>
    <x v="0"/>
    <x v="0"/>
    <x v="0"/>
    <x v="0"/>
    <x v="0"/>
    <x v="1"/>
    <x v="0"/>
    <x v="0"/>
    <x v="0"/>
    <x v="0"/>
    <x v="0"/>
    <s v=""/>
    <x v="0"/>
    <x v="0"/>
    <x v="0"/>
    <x v="0"/>
    <x v="4"/>
    <x v="0"/>
    <x v="4"/>
    <x v="0"/>
    <x v="2"/>
    <x v="0"/>
    <x v="1"/>
    <x v="2"/>
    <x v="0"/>
    <x v="0"/>
    <x v="0"/>
    <x v="0"/>
    <x v="0"/>
    <s v="751072"/>
    <s v="Århus Statsgymnasium"/>
    <s v="Institution uden enheder"/>
    <x v="0"/>
    <x v="1"/>
    <s v="Aarhus Kommune"/>
    <s v="Region Midtjylland"/>
    <s v="Dorte Fristrup"/>
    <s v="post@aasg.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217019"/>
    <s v="Helsingør Gymnasium"/>
    <s v="Institution uden enheder"/>
    <x v="0"/>
    <x v="1"/>
    <s v="Helsingør Kommune"/>
    <s v="Region Hovedstaden"/>
    <s v="Claus Ellekær Madsen"/>
    <s v="akn@adm.hels-gym.dk"/>
    <n v="0"/>
    <x v="1"/>
    <x v="0"/>
    <x v="1"/>
    <x v="0"/>
  </r>
  <r>
    <s v="Ja"/>
    <s v="Ja"/>
    <s v="For et år siden"/>
    <s v="I høj grad"/>
    <s v="I høj grad"/>
    <x v="1"/>
    <x v="1"/>
    <x v="0"/>
    <x v="0"/>
    <x v="0"/>
    <x v="0"/>
    <x v="1"/>
    <x v="0"/>
    <x v="1"/>
    <x v="1"/>
    <x v="0"/>
    <x v="2"/>
    <x v="2"/>
    <x v="2"/>
    <x v="2"/>
    <x v="2"/>
    <x v="2"/>
    <x v="1"/>
    <x v="0"/>
    <x v="1"/>
    <x v="3"/>
    <x v="35"/>
    <x v="2"/>
    <x v="1"/>
    <x v="1"/>
    <x v="1"/>
    <x v="1"/>
    <x v="1"/>
    <x v="0"/>
    <x v="0"/>
    <x v="0"/>
    <x v="0"/>
    <x v="0"/>
    <x v="0"/>
    <x v="0"/>
    <x v="0"/>
    <x v="0"/>
    <x v="1"/>
    <x v="0"/>
    <x v="0"/>
    <x v="0"/>
    <x v="0"/>
    <s v=""/>
    <x v="0"/>
    <x v="0"/>
    <x v="0"/>
    <x v="0"/>
    <x v="1"/>
    <x v="0"/>
    <x v="0"/>
    <x v="0"/>
    <s v=""/>
    <x v="14"/>
    <x v="0"/>
    <x v="1"/>
    <x v="1"/>
    <x v="0"/>
    <x v="2"/>
    <x v="1"/>
    <x v="0"/>
    <x v="0"/>
    <x v="0"/>
    <x v="1"/>
    <x v="1"/>
    <x v="1"/>
    <x v="0"/>
    <x v="0"/>
    <x v="0"/>
    <x v="1"/>
    <x v="0"/>
    <x v="0"/>
    <s v=""/>
    <x v="0"/>
    <x v="0"/>
    <x v="0"/>
    <x v="1"/>
    <x v="0"/>
    <x v="1"/>
    <x v="0"/>
    <x v="1"/>
    <x v="1"/>
    <x v="0"/>
    <x v="0"/>
    <x v="0"/>
    <x v="0"/>
    <x v="0"/>
    <s v=""/>
    <x v="3"/>
    <x v="3"/>
    <x v="1"/>
    <x v="1"/>
    <x v="4"/>
    <x v="3"/>
    <x v="4"/>
    <x v="0"/>
    <x v="0"/>
    <x v="29"/>
    <x v="1"/>
    <x v="2"/>
    <x v="2"/>
    <x v="1"/>
    <x v="0"/>
    <x v="2"/>
    <x v="0"/>
    <s v="265020"/>
    <s v="Roskilde Katedralskole"/>
    <s v="Institution uden enheder"/>
    <x v="0"/>
    <x v="1"/>
    <s v="Roskilde Kommune"/>
    <s v="Region Sjælland"/>
    <s v="Claus Niller Nielsen"/>
    <s v="post@rks-gym.dk"/>
    <n v="0"/>
    <x v="0"/>
    <x v="0"/>
    <x v="0"/>
    <x v="0"/>
  </r>
  <r>
    <s v="Ja"/>
    <s v="Ja"/>
    <s v="Vi har ikke revideret vores antimobbestrategi"/>
    <s v="I mindre grad"/>
    <s v="I høj grad"/>
    <x v="1"/>
    <x v="3"/>
    <x v="0"/>
    <x v="0"/>
    <x v="1"/>
    <x v="0"/>
    <x v="1"/>
    <x v="0"/>
    <x v="0"/>
    <x v="0"/>
    <x v="0"/>
    <x v="2"/>
    <x v="0"/>
    <x v="0"/>
    <x v="0"/>
    <x v="1"/>
    <x v="0"/>
    <x v="0"/>
    <x v="0"/>
    <x v="1"/>
    <x v="3"/>
    <x v="36"/>
    <x v="3"/>
    <x v="1"/>
    <x v="1"/>
    <x v="1"/>
    <x v="1"/>
    <x v="1"/>
    <x v="1"/>
    <x v="2"/>
    <x v="2"/>
    <x v="1"/>
    <x v="1"/>
    <x v="2"/>
    <x v="0"/>
    <x v="1"/>
    <x v="0"/>
    <x v="1"/>
    <x v="0"/>
    <x v="0"/>
    <x v="0"/>
    <x v="1"/>
    <s v=""/>
    <x v="0"/>
    <x v="1"/>
    <x v="0"/>
    <x v="0"/>
    <x v="1"/>
    <x v="0"/>
    <x v="0"/>
    <x v="1"/>
    <s v=""/>
    <x v="0"/>
    <x v="0"/>
    <x v="1"/>
    <x v="1"/>
    <x v="5"/>
    <x v="0"/>
    <x v="1"/>
    <x v="0"/>
    <x v="0"/>
    <x v="0"/>
    <x v="1"/>
    <x v="1"/>
    <x v="0"/>
    <x v="0"/>
    <x v="0"/>
    <x v="0"/>
    <x v="0"/>
    <x v="0"/>
    <x v="0"/>
    <s v=""/>
    <x v="0"/>
    <x v="0"/>
    <x v="0"/>
    <x v="0"/>
    <x v="0"/>
    <x v="0"/>
    <x v="0"/>
    <x v="0"/>
    <x v="1"/>
    <x v="1"/>
    <x v="1"/>
    <x v="1"/>
    <x v="0"/>
    <x v="0"/>
    <s v=""/>
    <x v="0"/>
    <x v="0"/>
    <x v="0"/>
    <x v="2"/>
    <x v="2"/>
    <x v="5"/>
    <x v="0"/>
    <x v="0"/>
    <x v="2"/>
    <x v="30"/>
    <x v="2"/>
    <x v="1"/>
    <x v="0"/>
    <x v="0"/>
    <x v="0"/>
    <x v="0"/>
    <x v="0"/>
    <s v="751110"/>
    <s v="Egå Gymnasium"/>
    <s v="Institution uden enheder"/>
    <x v="0"/>
    <x v="1"/>
    <s v="Aarhus Kommune"/>
    <s v="Region Midtjylland"/>
    <s v="Eigil Dixen"/>
    <s v="mail@egaa-gym.dk"/>
    <n v="0"/>
    <x v="0"/>
    <x v="0"/>
    <x v="0"/>
    <x v="0"/>
  </r>
  <r>
    <s v="Ja"/>
    <s v="Ja"/>
    <s v="For mere end tre år siden"/>
    <s v="I høj grad"/>
    <s v="I høj grad"/>
    <x v="1"/>
    <x v="3"/>
    <x v="4"/>
    <x v="0"/>
    <x v="1"/>
    <x v="0"/>
    <x v="1"/>
    <x v="1"/>
    <x v="0"/>
    <x v="0"/>
    <x v="0"/>
    <x v="0"/>
    <x v="0"/>
    <x v="1"/>
    <x v="1"/>
    <x v="1"/>
    <x v="1"/>
    <x v="0"/>
    <x v="0"/>
    <x v="1"/>
    <x v="1"/>
    <x v="0"/>
    <x v="2"/>
    <x v="1"/>
    <x v="1"/>
    <x v="1"/>
    <x v="1"/>
    <x v="1"/>
    <x v="0"/>
    <x v="0"/>
    <x v="0"/>
    <x v="0"/>
    <x v="1"/>
    <x v="2"/>
    <x v="0"/>
    <x v="1"/>
    <x v="1"/>
    <x v="1"/>
    <x v="1"/>
    <x v="0"/>
    <x v="0"/>
    <x v="0"/>
    <s v=""/>
    <x v="0"/>
    <x v="1"/>
    <x v="1"/>
    <x v="1"/>
    <x v="0"/>
    <x v="0"/>
    <x v="0"/>
    <x v="0"/>
    <s v=""/>
    <x v="0"/>
    <x v="0"/>
    <x v="0"/>
    <x v="1"/>
    <x v="0"/>
    <x v="0"/>
    <x v="1"/>
    <x v="1"/>
    <x v="1"/>
    <x v="1"/>
    <x v="0"/>
    <x v="1"/>
    <x v="0"/>
    <x v="0"/>
    <x v="0"/>
    <x v="0"/>
    <x v="0"/>
    <x v="0"/>
    <x v="0"/>
    <s v=""/>
    <x v="0"/>
    <x v="0"/>
    <x v="0"/>
    <x v="0"/>
    <x v="0"/>
    <x v="0"/>
    <x v="0"/>
    <x v="0"/>
    <x v="1"/>
    <x v="1"/>
    <x v="0"/>
    <x v="1"/>
    <x v="1"/>
    <x v="0"/>
    <s v="Vi undersøger jo disse ting en gang om året i vores lovpligtige ETU. Vi bruger svarene herfra som vi behandler løbende"/>
    <x v="0"/>
    <x v="0"/>
    <x v="0"/>
    <x v="0"/>
    <x v="5"/>
    <x v="3"/>
    <x v="0"/>
    <x v="0"/>
    <x v="2"/>
    <x v="0"/>
    <x v="1"/>
    <x v="3"/>
    <x v="0"/>
    <x v="0"/>
    <x v="0"/>
    <x v="0"/>
    <x v="0"/>
    <s v="761009"/>
    <s v="Bjerringbro Gymnasium"/>
    <s v="Institution uden enheder"/>
    <x v="0"/>
    <x v="1"/>
    <s v="Viborg Kommune"/>
    <s v="Region Midtjylland"/>
    <s v="Dorte Gade"/>
    <s v="epost@bggym.dk"/>
    <n v="0"/>
    <x v="0"/>
    <x v="0"/>
    <x v="0"/>
    <x v="0"/>
  </r>
  <r>
    <s v="Ja"/>
    <s v="Ja"/>
    <s v="For to år siden"/>
    <s v="Slet ikke"/>
    <s v="I høj grad"/>
    <x v="1"/>
    <x v="2"/>
    <x v="0"/>
    <x v="0"/>
    <x v="1"/>
    <x v="1"/>
    <x v="1"/>
    <x v="1"/>
    <x v="0"/>
    <x v="0"/>
    <x v="0"/>
    <x v="2"/>
    <x v="0"/>
    <x v="1"/>
    <x v="0"/>
    <x v="1"/>
    <x v="1"/>
    <x v="0"/>
    <x v="0"/>
    <x v="0"/>
    <x v="1"/>
    <x v="0"/>
    <x v="3"/>
    <x v="1"/>
    <x v="1"/>
    <x v="1"/>
    <x v="1"/>
    <x v="1"/>
    <x v="1"/>
    <x v="1"/>
    <x v="3"/>
    <x v="1"/>
    <x v="0"/>
    <x v="2"/>
    <x v="0"/>
    <x v="1"/>
    <x v="1"/>
    <x v="1"/>
    <x v="0"/>
    <x v="0"/>
    <x v="0"/>
    <x v="0"/>
    <s v=""/>
    <x v="0"/>
    <x v="1"/>
    <x v="1"/>
    <x v="0"/>
    <x v="1"/>
    <x v="0"/>
    <x v="0"/>
    <x v="0"/>
    <s v=""/>
    <x v="0"/>
    <x v="0"/>
    <x v="0"/>
    <x v="1"/>
    <x v="3"/>
    <x v="0"/>
    <x v="1"/>
    <x v="0"/>
    <x v="0"/>
    <x v="0"/>
    <x v="1"/>
    <x v="1"/>
    <x v="1"/>
    <x v="0"/>
    <x v="0"/>
    <x v="0"/>
    <x v="0"/>
    <x v="0"/>
    <x v="0"/>
    <s v=""/>
    <x v="0"/>
    <x v="0"/>
    <x v="0"/>
    <x v="0"/>
    <x v="0"/>
    <x v="0"/>
    <x v="0"/>
    <x v="0"/>
    <x v="1"/>
    <x v="1"/>
    <x v="1"/>
    <x v="0"/>
    <x v="0"/>
    <x v="0"/>
    <s v=""/>
    <x v="0"/>
    <x v="0"/>
    <x v="0"/>
    <x v="2"/>
    <x v="0"/>
    <x v="0"/>
    <x v="1"/>
    <x v="0"/>
    <x v="0"/>
    <x v="0"/>
    <x v="1"/>
    <x v="2"/>
    <x v="2"/>
    <x v="1"/>
    <x v="0"/>
    <x v="3"/>
    <x v="0"/>
    <s v="631402"/>
    <s v="Campus Vejle"/>
    <s v="Hovedskole (institution med enheder)"/>
    <x v="1"/>
    <x v="1"/>
    <s v="Vejle Kommune"/>
    <s v="Region Syddanmark"/>
    <s v="Morten Weiss-Pedersen"/>
    <s v="info@campusvejle.dk"/>
    <n v="0"/>
    <x v="0"/>
    <x v="0"/>
    <x v="0"/>
    <x v="0"/>
  </r>
  <r>
    <s v="Ja"/>
    <s v="Ja"/>
    <s v="For tre år siden"/>
    <s v="I mindre grad"/>
    <s v="I høj grad"/>
    <x v="4"/>
    <x v="1"/>
    <x v="0"/>
    <x v="0"/>
    <x v="0"/>
    <x v="1"/>
    <x v="1"/>
    <x v="1"/>
    <x v="0"/>
    <x v="0"/>
    <x v="0"/>
    <x v="0"/>
    <x v="0"/>
    <x v="1"/>
    <x v="0"/>
    <x v="0"/>
    <x v="1"/>
    <x v="0"/>
    <x v="0"/>
    <x v="0"/>
    <x v="0"/>
    <x v="0"/>
    <x v="1"/>
    <x v="1"/>
    <x v="1"/>
    <x v="1"/>
    <x v="1"/>
    <x v="1"/>
    <x v="0"/>
    <x v="0"/>
    <x v="0"/>
    <x v="0"/>
    <x v="1"/>
    <x v="2"/>
    <x v="0"/>
    <x v="1"/>
    <x v="1"/>
    <x v="1"/>
    <x v="1"/>
    <x v="0"/>
    <x v="0"/>
    <x v="0"/>
    <s v=""/>
    <x v="0"/>
    <x v="1"/>
    <x v="1"/>
    <x v="0"/>
    <x v="1"/>
    <x v="0"/>
    <x v="0"/>
    <x v="0"/>
    <s v=""/>
    <x v="0"/>
    <x v="0"/>
    <x v="0"/>
    <x v="2"/>
    <x v="0"/>
    <x v="0"/>
    <x v="1"/>
    <x v="0"/>
    <x v="0"/>
    <x v="0"/>
    <x v="1"/>
    <x v="0"/>
    <x v="1"/>
    <x v="1"/>
    <x v="0"/>
    <x v="0"/>
    <x v="0"/>
    <x v="1"/>
    <x v="0"/>
    <s v="Tilstrækkelig støtte til at undgå rygning og brug af snus"/>
    <x v="1"/>
    <x v="1"/>
    <x v="2"/>
    <x v="1"/>
    <x v="1"/>
    <x v="0"/>
    <x v="0"/>
    <x v="1"/>
    <x v="1"/>
    <x v="1"/>
    <x v="1"/>
    <x v="1"/>
    <x v="0"/>
    <x v="0"/>
    <s v=""/>
    <x v="0"/>
    <x v="0"/>
    <x v="0"/>
    <x v="0"/>
    <x v="0"/>
    <x v="5"/>
    <x v="1"/>
    <x v="0"/>
    <x v="0"/>
    <x v="31"/>
    <x v="1"/>
    <x v="2"/>
    <x v="2"/>
    <x v="1"/>
    <x v="0"/>
    <x v="2"/>
    <x v="22"/>
    <s v="280052"/>
    <s v="Uddannelsescenter Holstebro"/>
    <s v="Hovedskole (institution med enheder)"/>
    <x v="1"/>
    <x v="1"/>
    <s v="Holstebro Kommune"/>
    <s v="Region Midtjylland"/>
    <s v="Nanna Seidelin"/>
    <s v="info@ucholstebro.dk"/>
    <n v="0"/>
    <x v="0"/>
    <x v="0"/>
    <x v="0"/>
    <x v="0"/>
  </r>
  <r>
    <s v="Ja"/>
    <s v="Ja"/>
    <s v="For to år siden"/>
    <s v="I mindre grad"/>
    <s v="I høj grad"/>
    <x v="1"/>
    <x v="3"/>
    <x v="3"/>
    <x v="0"/>
    <x v="1"/>
    <x v="0"/>
    <x v="1"/>
    <x v="0"/>
    <x v="0"/>
    <x v="0"/>
    <x v="0"/>
    <x v="0"/>
    <x v="0"/>
    <x v="0"/>
    <x v="1"/>
    <x v="1"/>
    <x v="0"/>
    <x v="0"/>
    <x v="0"/>
    <x v="0"/>
    <x v="0"/>
    <x v="0"/>
    <x v="0"/>
    <x v="0"/>
    <x v="0"/>
    <x v="2"/>
    <x v="0"/>
    <x v="0"/>
    <x v="0"/>
    <x v="0"/>
    <x v="0"/>
    <x v="0"/>
    <x v="1"/>
    <x v="2"/>
    <x v="0"/>
    <x v="1"/>
    <x v="0"/>
    <x v="1"/>
    <x v="0"/>
    <x v="0"/>
    <x v="0"/>
    <x v="1"/>
    <s v=""/>
    <x v="0"/>
    <x v="1"/>
    <x v="0"/>
    <x v="0"/>
    <x v="1"/>
    <x v="0"/>
    <x v="0"/>
    <x v="1"/>
    <s v=""/>
    <x v="0"/>
    <x v="0"/>
    <x v="0"/>
    <x v="1"/>
    <x v="0"/>
    <x v="2"/>
    <x v="1"/>
    <x v="0"/>
    <x v="0"/>
    <x v="0"/>
    <x v="1"/>
    <x v="1"/>
    <x v="0"/>
    <x v="0"/>
    <x v="0"/>
    <x v="0"/>
    <x v="1"/>
    <x v="0"/>
    <x v="0"/>
    <s v=""/>
    <x v="0"/>
    <x v="0"/>
    <x v="0"/>
    <x v="0"/>
    <x v="0"/>
    <x v="0"/>
    <x v="0"/>
    <x v="0"/>
    <x v="1"/>
    <x v="1"/>
    <x v="1"/>
    <x v="1"/>
    <x v="0"/>
    <x v="0"/>
    <s v=""/>
    <x v="0"/>
    <x v="0"/>
    <x v="0"/>
    <x v="0"/>
    <x v="0"/>
    <x v="1"/>
    <x v="0"/>
    <x v="0"/>
    <x v="0"/>
    <x v="0"/>
    <x v="2"/>
    <x v="1"/>
    <x v="0"/>
    <x v="4"/>
    <x v="26"/>
    <x v="0"/>
    <x v="23"/>
    <s v="181018"/>
    <s v="Nærum Gymnasium"/>
    <s v="Institution uden enheder"/>
    <x v="0"/>
    <x v="1"/>
    <s v="Rudersdal Kommune"/>
    <s v="Region Hovedstaden"/>
    <s v="Niels Hjølund Pedersen"/>
    <s v="nagpost@nagadm.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739401"/>
    <s v="Vildtforvaltningsskolen, Kalø,"/>
    <s v="Institution uden enheder"/>
    <x v="1"/>
    <x v="1"/>
    <s v="Syddjurs Kommune"/>
    <s v="Region Midtjylland"/>
    <s v="Niels Søndergaard"/>
    <s v="kurser@jaegerne.dk"/>
    <n v="0"/>
    <x v="1"/>
    <x v="0"/>
    <x v="1"/>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280544"/>
    <s v="International School of Hellerup"/>
    <s v="Institution uden enheder"/>
    <x v="0"/>
    <x v="0"/>
    <s v="Københavns Kommune"/>
    <s v="Region Hovedstaden"/>
    <s v="Nedzat Asanovski"/>
    <s v="info@ish.dk"/>
    <n v="0"/>
    <x v="1"/>
    <x v="0"/>
    <x v="1"/>
    <x v="0"/>
  </r>
  <r>
    <s v="Ja"/>
    <s v="Nej"/>
    <s v="For to år siden"/>
    <s v="I høj grad"/>
    <s v="I høj grad"/>
    <x v="1"/>
    <x v="1"/>
    <x v="0"/>
    <x v="0"/>
    <x v="1"/>
    <x v="1"/>
    <x v="1"/>
    <x v="1"/>
    <x v="0"/>
    <x v="0"/>
    <x v="0"/>
    <x v="0"/>
    <x v="0"/>
    <x v="0"/>
    <x v="1"/>
    <x v="1"/>
    <x v="1"/>
    <x v="0"/>
    <x v="0"/>
    <x v="0"/>
    <x v="0"/>
    <x v="37"/>
    <x v="2"/>
    <x v="1"/>
    <x v="1"/>
    <x v="1"/>
    <x v="1"/>
    <x v="1"/>
    <x v="0"/>
    <x v="0"/>
    <x v="0"/>
    <x v="0"/>
    <x v="1"/>
    <x v="2"/>
    <x v="0"/>
    <x v="1"/>
    <x v="0"/>
    <x v="1"/>
    <x v="0"/>
    <x v="0"/>
    <x v="0"/>
    <x v="1"/>
    <s v=""/>
    <x v="0"/>
    <x v="1"/>
    <x v="0"/>
    <x v="0"/>
    <x v="1"/>
    <x v="0"/>
    <x v="0"/>
    <x v="1"/>
    <s v=""/>
    <x v="0"/>
    <x v="0"/>
    <x v="1"/>
    <x v="0"/>
    <x v="4"/>
    <x v="0"/>
    <x v="1"/>
    <x v="0"/>
    <x v="0"/>
    <x v="0"/>
    <x v="1"/>
    <x v="1"/>
    <x v="1"/>
    <x v="1"/>
    <x v="1"/>
    <x v="1"/>
    <x v="1"/>
    <x v="0"/>
    <x v="0"/>
    <s v=""/>
    <x v="0"/>
    <x v="1"/>
    <x v="0"/>
    <x v="0"/>
    <x v="0"/>
    <x v="0"/>
    <x v="1"/>
    <x v="1"/>
    <x v="1"/>
    <x v="1"/>
    <x v="0"/>
    <x v="1"/>
    <x v="0"/>
    <x v="0"/>
    <s v=""/>
    <x v="0"/>
    <x v="0"/>
    <x v="1"/>
    <x v="1"/>
    <x v="2"/>
    <x v="3"/>
    <x v="5"/>
    <x v="0"/>
    <x v="3"/>
    <x v="32"/>
    <x v="1"/>
    <x v="3"/>
    <x v="0"/>
    <x v="4"/>
    <x v="27"/>
    <x v="0"/>
    <x v="0"/>
    <s v="281344"/>
    <s v="Midtjysk Erhvervskøreskole og Uddannelsescenter ApS"/>
    <s v="Institution uden enheder"/>
    <x v="1"/>
    <x v="3"/>
    <s v="Randers Kommune"/>
    <s v="Region Midtjylland"/>
    <s v="Niels Axel Christiansen Ohlrich"/>
    <s v="kontor@m-e-k.dk"/>
    <n v="0"/>
    <x v="0"/>
    <x v="0"/>
    <x v="0"/>
    <x v="0"/>
  </r>
  <r>
    <s v="Ja"/>
    <s v="Ja"/>
    <s v="For tre år siden"/>
    <s v="Slet ikke"/>
    <s v="I høj grad"/>
    <x v="4"/>
    <x v="2"/>
    <x v="0"/>
    <x v="0"/>
    <x v="1"/>
    <x v="1"/>
    <x v="1"/>
    <x v="1"/>
    <x v="0"/>
    <x v="0"/>
    <x v="0"/>
    <x v="0"/>
    <x v="0"/>
    <x v="0"/>
    <x v="1"/>
    <x v="1"/>
    <x v="1"/>
    <x v="0"/>
    <x v="0"/>
    <x v="1"/>
    <x v="2"/>
    <x v="0"/>
    <x v="1"/>
    <x v="1"/>
    <x v="1"/>
    <x v="1"/>
    <x v="1"/>
    <x v="1"/>
    <x v="0"/>
    <x v="0"/>
    <x v="0"/>
    <x v="0"/>
    <x v="0"/>
    <x v="0"/>
    <x v="0"/>
    <x v="1"/>
    <x v="1"/>
    <x v="0"/>
    <x v="1"/>
    <x v="0"/>
    <x v="1"/>
    <x v="0"/>
    <s v="gruppedynamikker - især blandt pigerne i 1g"/>
    <x v="0"/>
    <x v="1"/>
    <x v="1"/>
    <x v="1"/>
    <x v="0"/>
    <x v="0"/>
    <x v="0"/>
    <x v="0"/>
    <s v=""/>
    <x v="0"/>
    <x v="0"/>
    <x v="0"/>
    <x v="1"/>
    <x v="0"/>
    <x v="0"/>
    <x v="1"/>
    <x v="0"/>
    <x v="0"/>
    <x v="0"/>
    <x v="1"/>
    <x v="1"/>
    <x v="1"/>
    <x v="1"/>
    <x v="1"/>
    <x v="1"/>
    <x v="0"/>
    <x v="0"/>
    <x v="0"/>
    <s v=""/>
    <x v="0"/>
    <x v="0"/>
    <x v="0"/>
    <x v="0"/>
    <x v="1"/>
    <x v="0"/>
    <x v="1"/>
    <x v="0"/>
    <x v="1"/>
    <x v="1"/>
    <x v="0"/>
    <x v="0"/>
    <x v="0"/>
    <x v="0"/>
    <s v=""/>
    <x v="0"/>
    <x v="1"/>
    <x v="1"/>
    <x v="1"/>
    <x v="0"/>
    <x v="3"/>
    <x v="1"/>
    <x v="0"/>
    <x v="0"/>
    <x v="33"/>
    <x v="2"/>
    <x v="1"/>
    <x v="0"/>
    <x v="0"/>
    <x v="0"/>
    <x v="0"/>
    <x v="0"/>
    <s v="851062"/>
    <s v="Hasseris Gymnasium"/>
    <s v="Institution uden enheder"/>
    <x v="0"/>
    <x v="1"/>
    <s v="Aalborg Kommune"/>
    <s v="Region Nordjylland"/>
    <s v="Ole Droob"/>
    <s v="hg@hasseris-gym.dk"/>
    <n v="0"/>
    <x v="0"/>
    <x v="0"/>
    <x v="0"/>
    <x v="0"/>
  </r>
  <r>
    <s v="Ja"/>
    <s v="Ja"/>
    <s v="For mere end tre år siden"/>
    <s v="I nogen grad"/>
    <s v="I høj grad"/>
    <x v="1"/>
    <x v="4"/>
    <x v="1"/>
    <x v="0"/>
    <x v="0"/>
    <x v="0"/>
    <x v="1"/>
    <x v="0"/>
    <x v="1"/>
    <x v="0"/>
    <x v="0"/>
    <x v="2"/>
    <x v="0"/>
    <x v="1"/>
    <x v="0"/>
    <x v="0"/>
    <x v="0"/>
    <x v="0"/>
    <x v="0"/>
    <x v="0"/>
    <x v="0"/>
    <x v="0"/>
    <x v="3"/>
    <x v="1"/>
    <x v="1"/>
    <x v="1"/>
    <x v="1"/>
    <x v="1"/>
    <x v="0"/>
    <x v="0"/>
    <x v="0"/>
    <x v="0"/>
    <x v="0"/>
    <x v="0"/>
    <x v="0"/>
    <x v="0"/>
    <x v="1"/>
    <x v="0"/>
    <x v="1"/>
    <x v="1"/>
    <x v="0"/>
    <x v="0"/>
    <s v=""/>
    <x v="0"/>
    <x v="0"/>
    <x v="1"/>
    <x v="1"/>
    <x v="0"/>
    <x v="1"/>
    <x v="0"/>
    <x v="0"/>
    <s v=""/>
    <x v="0"/>
    <x v="0"/>
    <x v="0"/>
    <x v="1"/>
    <x v="0"/>
    <x v="0"/>
    <x v="1"/>
    <x v="1"/>
    <x v="1"/>
    <x v="0"/>
    <x v="1"/>
    <x v="1"/>
    <x v="0"/>
    <x v="1"/>
    <x v="0"/>
    <x v="1"/>
    <x v="1"/>
    <x v="0"/>
    <x v="0"/>
    <s v=""/>
    <x v="1"/>
    <x v="1"/>
    <x v="2"/>
    <x v="1"/>
    <x v="1"/>
    <x v="1"/>
    <x v="1"/>
    <x v="1"/>
    <x v="0"/>
    <x v="0"/>
    <x v="0"/>
    <x v="0"/>
    <x v="0"/>
    <x v="2"/>
    <s v=""/>
    <x v="0"/>
    <x v="0"/>
    <x v="2"/>
    <x v="1"/>
    <x v="4"/>
    <x v="0"/>
    <x v="1"/>
    <x v="0"/>
    <x v="1"/>
    <x v="0"/>
    <x v="1"/>
    <x v="2"/>
    <x v="1"/>
    <x v="1"/>
    <x v="0"/>
    <x v="0"/>
    <x v="0"/>
    <s v="280727"/>
    <s v="NEXT UDDANNELSE KØBENHAVN"/>
    <s v="Hovedskole (institution med enheder)"/>
    <x v="1"/>
    <x v="1"/>
    <s v="Københavns Kommune"/>
    <s v="Region Hovedstaden"/>
    <s v="Ole Heinager, direktør"/>
    <s v="next@nextkbh.dk"/>
    <n v="0"/>
    <x v="0"/>
    <x v="0"/>
    <x v="0"/>
    <x v="0"/>
  </r>
  <r>
    <s v="Ja"/>
    <s v="Ja"/>
    <s v="Under et år siden"/>
    <s v="I mindre grad"/>
    <s v="I høj grad"/>
    <x v="0"/>
    <x v="2"/>
    <x v="0"/>
    <x v="0"/>
    <x v="1"/>
    <x v="1"/>
    <x v="1"/>
    <x v="1"/>
    <x v="0"/>
    <x v="0"/>
    <x v="0"/>
    <x v="0"/>
    <x v="0"/>
    <x v="1"/>
    <x v="1"/>
    <x v="1"/>
    <x v="1"/>
    <x v="0"/>
    <x v="0"/>
    <x v="1"/>
    <x v="1"/>
    <x v="38"/>
    <x v="1"/>
    <x v="1"/>
    <x v="1"/>
    <x v="1"/>
    <x v="1"/>
    <x v="1"/>
    <x v="0"/>
    <x v="0"/>
    <x v="0"/>
    <x v="0"/>
    <x v="1"/>
    <x v="0"/>
    <x v="0"/>
    <x v="0"/>
    <x v="0"/>
    <x v="1"/>
    <x v="0"/>
    <x v="0"/>
    <x v="0"/>
    <x v="0"/>
    <s v=""/>
    <x v="0"/>
    <x v="1"/>
    <x v="0"/>
    <x v="1"/>
    <x v="1"/>
    <x v="0"/>
    <x v="0"/>
    <x v="0"/>
    <s v=""/>
    <x v="0"/>
    <x v="0"/>
    <x v="0"/>
    <x v="2"/>
    <x v="3"/>
    <x v="2"/>
    <x v="1"/>
    <x v="0"/>
    <x v="0"/>
    <x v="0"/>
    <x v="1"/>
    <x v="0"/>
    <x v="1"/>
    <x v="0"/>
    <x v="0"/>
    <x v="0"/>
    <x v="0"/>
    <x v="1"/>
    <x v="0"/>
    <s v="Vi bruger spørgeramme arbejdet af DCUM"/>
    <x v="0"/>
    <x v="0"/>
    <x v="0"/>
    <x v="0"/>
    <x v="0"/>
    <x v="0"/>
    <x v="0"/>
    <x v="1"/>
    <x v="1"/>
    <x v="1"/>
    <x v="0"/>
    <x v="0"/>
    <x v="1"/>
    <x v="0"/>
    <s v="vi bruger spørgeramme udarbejdet af DCUM"/>
    <x v="0"/>
    <x v="0"/>
    <x v="0"/>
    <x v="0"/>
    <x v="4"/>
    <x v="3"/>
    <x v="1"/>
    <x v="0"/>
    <x v="2"/>
    <x v="0"/>
    <x v="1"/>
    <x v="2"/>
    <x v="2"/>
    <x v="1"/>
    <x v="0"/>
    <x v="1"/>
    <x v="0"/>
    <s v="615402"/>
    <s v="Learnmark Horsens"/>
    <s v="Hovedskole (institution med enheder)"/>
    <x v="1"/>
    <x v="1"/>
    <s v="Horsens Kommune"/>
    <s v="Region Midtjylland"/>
    <s v="Niels Yde"/>
    <s v="info@learnmark.dk"/>
    <n v="0"/>
    <x v="0"/>
    <x v="0"/>
    <x v="0"/>
    <x v="0"/>
  </r>
  <r>
    <s v="Ja"/>
    <s v="Ja"/>
    <s v="For to år siden"/>
    <s v="Ved ikke"/>
    <s v="I høj grad"/>
    <x v="0"/>
    <x v="3"/>
    <x v="0"/>
    <x v="0"/>
    <x v="1"/>
    <x v="1"/>
    <x v="0"/>
    <x v="0"/>
    <x v="1"/>
    <x v="0"/>
    <x v="0"/>
    <x v="0"/>
    <x v="0"/>
    <x v="1"/>
    <x v="1"/>
    <x v="1"/>
    <x v="1"/>
    <x v="0"/>
    <x v="0"/>
    <x v="3"/>
    <x v="0"/>
    <x v="0"/>
    <x v="3"/>
    <x v="1"/>
    <x v="1"/>
    <x v="1"/>
    <x v="1"/>
    <x v="1"/>
    <x v="1"/>
    <x v="2"/>
    <x v="1"/>
    <x v="1"/>
    <x v="1"/>
    <x v="2"/>
    <x v="0"/>
    <x v="0"/>
    <x v="0"/>
    <x v="0"/>
    <x v="0"/>
    <x v="0"/>
    <x v="0"/>
    <x v="0"/>
    <s v=""/>
    <x v="0"/>
    <x v="1"/>
    <x v="0"/>
    <x v="1"/>
    <x v="0"/>
    <x v="0"/>
    <x v="0"/>
    <x v="0"/>
    <s v=""/>
    <x v="0"/>
    <x v="0"/>
    <x v="0"/>
    <x v="1"/>
    <x v="0"/>
    <x v="2"/>
    <x v="1"/>
    <x v="0"/>
    <x v="0"/>
    <x v="0"/>
    <x v="1"/>
    <x v="1"/>
    <x v="1"/>
    <x v="1"/>
    <x v="0"/>
    <x v="0"/>
    <x v="0"/>
    <x v="0"/>
    <x v="0"/>
    <s v=""/>
    <x v="1"/>
    <x v="1"/>
    <x v="2"/>
    <x v="0"/>
    <x v="1"/>
    <x v="0"/>
    <x v="0"/>
    <x v="1"/>
    <x v="0"/>
    <x v="0"/>
    <x v="0"/>
    <x v="0"/>
    <x v="0"/>
    <x v="0"/>
    <s v=""/>
    <x v="0"/>
    <x v="0"/>
    <x v="0"/>
    <x v="0"/>
    <x v="4"/>
    <x v="1"/>
    <x v="1"/>
    <x v="0"/>
    <x v="0"/>
    <x v="0"/>
    <x v="1"/>
    <x v="3"/>
    <x v="0"/>
    <x v="0"/>
    <x v="0"/>
    <x v="0"/>
    <x v="0"/>
    <s v="280560"/>
    <s v="Rybners"/>
    <s v="Hovedskole (institution med enheder)"/>
    <x v="1"/>
    <x v="1"/>
    <s v="Esbjerg Kommune"/>
    <s v="Region Syddanmark"/>
    <s v="Olaf Rye"/>
    <s v="info@rybners.dk"/>
    <n v="0"/>
    <x v="0"/>
    <x v="0"/>
    <x v="0"/>
    <x v="0"/>
  </r>
  <r>
    <s v="Ja"/>
    <s v="Ja"/>
    <s v="For to år siden"/>
    <s v="I mindre grad"/>
    <s v="I høj grad"/>
    <x v="0"/>
    <x v="1"/>
    <x v="0"/>
    <x v="0"/>
    <x v="0"/>
    <x v="0"/>
    <x v="0"/>
    <x v="1"/>
    <x v="0"/>
    <x v="0"/>
    <x v="0"/>
    <x v="2"/>
    <x v="1"/>
    <x v="0"/>
    <x v="1"/>
    <x v="1"/>
    <x v="0"/>
    <x v="0"/>
    <x v="0"/>
    <x v="1"/>
    <x v="0"/>
    <x v="0"/>
    <x v="3"/>
    <x v="1"/>
    <x v="1"/>
    <x v="1"/>
    <x v="1"/>
    <x v="1"/>
    <x v="1"/>
    <x v="1"/>
    <x v="2"/>
    <x v="1"/>
    <x v="1"/>
    <x v="2"/>
    <x v="0"/>
    <x v="0"/>
    <x v="0"/>
    <x v="1"/>
    <x v="1"/>
    <x v="0"/>
    <x v="0"/>
    <x v="0"/>
    <s v=""/>
    <x v="0"/>
    <x v="1"/>
    <x v="0"/>
    <x v="1"/>
    <x v="0"/>
    <x v="0"/>
    <x v="0"/>
    <x v="0"/>
    <s v=""/>
    <x v="0"/>
    <x v="0"/>
    <x v="1"/>
    <x v="1"/>
    <x v="0"/>
    <x v="0"/>
    <x v="1"/>
    <x v="0"/>
    <x v="0"/>
    <x v="0"/>
    <x v="1"/>
    <x v="1"/>
    <x v="0"/>
    <x v="0"/>
    <x v="0"/>
    <x v="0"/>
    <x v="0"/>
    <x v="0"/>
    <x v="0"/>
    <s v=""/>
    <x v="0"/>
    <x v="0"/>
    <x v="0"/>
    <x v="0"/>
    <x v="0"/>
    <x v="1"/>
    <x v="0"/>
    <x v="1"/>
    <x v="1"/>
    <x v="1"/>
    <x v="0"/>
    <x v="0"/>
    <x v="0"/>
    <x v="0"/>
    <s v=""/>
    <x v="0"/>
    <x v="0"/>
    <x v="0"/>
    <x v="0"/>
    <x v="4"/>
    <x v="3"/>
    <x v="0"/>
    <x v="0"/>
    <x v="0"/>
    <x v="0"/>
    <x v="2"/>
    <x v="1"/>
    <x v="0"/>
    <x v="0"/>
    <x v="0"/>
    <x v="0"/>
    <x v="0"/>
    <s v="315014"/>
    <s v="Stenhus Gymnasium"/>
    <s v="Institution uden enheder"/>
    <x v="0"/>
    <x v="1"/>
    <s v="Holbæk Kommune"/>
    <s v="Region Sjælland"/>
    <s v="Per Henrik Farbøl"/>
    <s v="kontakt@stenhus-gym.dk"/>
    <n v="0"/>
    <x v="0"/>
    <x v="0"/>
    <x v="0"/>
    <x v="0"/>
  </r>
  <r>
    <s v="Ja"/>
    <s v="Ja"/>
    <s v="For mere end tre år siden"/>
    <s v="I høj grad"/>
    <s v="I høj grad"/>
    <x v="1"/>
    <x v="0"/>
    <x v="3"/>
    <x v="0"/>
    <x v="0"/>
    <x v="1"/>
    <x v="1"/>
    <x v="0"/>
    <x v="0"/>
    <x v="0"/>
    <x v="0"/>
    <x v="2"/>
    <x v="0"/>
    <x v="0"/>
    <x v="0"/>
    <x v="1"/>
    <x v="1"/>
    <x v="0"/>
    <x v="0"/>
    <x v="0"/>
    <x v="0"/>
    <x v="0"/>
    <x v="3"/>
    <x v="1"/>
    <x v="1"/>
    <x v="1"/>
    <x v="1"/>
    <x v="1"/>
    <x v="3"/>
    <x v="3"/>
    <x v="2"/>
    <x v="1"/>
    <x v="1"/>
    <x v="2"/>
    <x v="0"/>
    <x v="1"/>
    <x v="0"/>
    <x v="1"/>
    <x v="1"/>
    <x v="0"/>
    <x v="0"/>
    <x v="0"/>
    <s v=""/>
    <x v="0"/>
    <x v="1"/>
    <x v="0"/>
    <x v="0"/>
    <x v="0"/>
    <x v="0"/>
    <x v="0"/>
    <x v="0"/>
    <s v=""/>
    <x v="0"/>
    <x v="0"/>
    <x v="0"/>
    <x v="1"/>
    <x v="5"/>
    <x v="0"/>
    <x v="1"/>
    <x v="0"/>
    <x v="0"/>
    <x v="0"/>
    <x v="1"/>
    <x v="1"/>
    <x v="0"/>
    <x v="1"/>
    <x v="0"/>
    <x v="1"/>
    <x v="1"/>
    <x v="0"/>
    <x v="0"/>
    <s v=""/>
    <x v="0"/>
    <x v="0"/>
    <x v="0"/>
    <x v="0"/>
    <x v="0"/>
    <x v="0"/>
    <x v="0"/>
    <x v="0"/>
    <x v="1"/>
    <x v="1"/>
    <x v="1"/>
    <x v="1"/>
    <x v="0"/>
    <x v="0"/>
    <s v=""/>
    <x v="0"/>
    <x v="0"/>
    <x v="0"/>
    <x v="0"/>
    <x v="5"/>
    <x v="1"/>
    <x v="0"/>
    <x v="0"/>
    <x v="2"/>
    <x v="0"/>
    <x v="1"/>
    <x v="2"/>
    <x v="2"/>
    <x v="1"/>
    <x v="0"/>
    <x v="1"/>
    <x v="0"/>
    <s v="805013"/>
    <s v="Brønderslev Gymnasium og HF"/>
    <s v="Institution uden enheder"/>
    <x v="0"/>
    <x v="1"/>
    <s v="Brønderslev Kommune"/>
    <s v="Region Nordjylland"/>
    <s v="Per Knudsen"/>
    <s v="post@br-gym.dk"/>
    <n v="0"/>
    <x v="0"/>
    <x v="0"/>
    <x v="0"/>
    <x v="0"/>
  </r>
  <r>
    <s v="Ja"/>
    <s v="Ja"/>
    <s v="Under et år siden"/>
    <s v="I mindre grad"/>
    <s v="I høj grad"/>
    <x v="1"/>
    <x v="2"/>
    <x v="0"/>
    <x v="0"/>
    <x v="1"/>
    <x v="1"/>
    <x v="0"/>
    <x v="1"/>
    <x v="1"/>
    <x v="0"/>
    <x v="0"/>
    <x v="0"/>
    <x v="0"/>
    <x v="0"/>
    <x v="1"/>
    <x v="1"/>
    <x v="0"/>
    <x v="0"/>
    <x v="0"/>
    <x v="3"/>
    <x v="0"/>
    <x v="0"/>
    <x v="3"/>
    <x v="1"/>
    <x v="1"/>
    <x v="1"/>
    <x v="1"/>
    <x v="1"/>
    <x v="1"/>
    <x v="2"/>
    <x v="2"/>
    <x v="1"/>
    <x v="1"/>
    <x v="0"/>
    <x v="0"/>
    <x v="1"/>
    <x v="1"/>
    <x v="0"/>
    <x v="1"/>
    <x v="0"/>
    <x v="0"/>
    <x v="0"/>
    <s v=""/>
    <x v="0"/>
    <x v="1"/>
    <x v="1"/>
    <x v="1"/>
    <x v="0"/>
    <x v="0"/>
    <x v="0"/>
    <x v="0"/>
    <s v=""/>
    <x v="0"/>
    <x v="0"/>
    <x v="3"/>
    <x v="2"/>
    <x v="5"/>
    <x v="0"/>
    <x v="1"/>
    <x v="0"/>
    <x v="0"/>
    <x v="1"/>
    <x v="1"/>
    <x v="0"/>
    <x v="0"/>
    <x v="0"/>
    <x v="0"/>
    <x v="0"/>
    <x v="1"/>
    <x v="0"/>
    <x v="0"/>
    <s v=""/>
    <x v="0"/>
    <x v="1"/>
    <x v="0"/>
    <x v="0"/>
    <x v="0"/>
    <x v="1"/>
    <x v="1"/>
    <x v="1"/>
    <x v="0"/>
    <x v="0"/>
    <x v="0"/>
    <x v="0"/>
    <x v="0"/>
    <x v="0"/>
    <s v=""/>
    <x v="0"/>
    <x v="0"/>
    <x v="0"/>
    <x v="3"/>
    <x v="3"/>
    <x v="4"/>
    <x v="3"/>
    <x v="0"/>
    <x v="4"/>
    <x v="0"/>
    <x v="3"/>
    <x v="1"/>
    <x v="3"/>
    <x v="1"/>
    <x v="0"/>
    <x v="0"/>
    <x v="0"/>
    <s v="537010"/>
    <s v="Sønderborg Statsskole"/>
    <s v="Institution uden enheder"/>
    <x v="0"/>
    <x v="1"/>
    <s v="Sønderborg Kommune"/>
    <s v="Region Syddanmark"/>
    <s v="Ole Kamp Hansen"/>
    <s v="post@statsskolen.dk"/>
    <n v="0"/>
    <x v="0"/>
    <x v="1"/>
    <x v="1"/>
    <x v="0"/>
  </r>
  <r>
    <s v="Ja"/>
    <s v="Ja"/>
    <s v="For to år siden"/>
    <s v="Slet ikke"/>
    <s v="I høj grad"/>
    <x v="3"/>
    <x v="1"/>
    <x v="0"/>
    <x v="0"/>
    <x v="1"/>
    <x v="1"/>
    <x v="0"/>
    <x v="0"/>
    <x v="1"/>
    <x v="0"/>
    <x v="0"/>
    <x v="0"/>
    <x v="0"/>
    <x v="0"/>
    <x v="0"/>
    <x v="1"/>
    <x v="0"/>
    <x v="0"/>
    <x v="0"/>
    <x v="3"/>
    <x v="1"/>
    <x v="0"/>
    <x v="1"/>
    <x v="1"/>
    <x v="1"/>
    <x v="1"/>
    <x v="1"/>
    <x v="1"/>
    <x v="0"/>
    <x v="0"/>
    <x v="0"/>
    <x v="0"/>
    <x v="1"/>
    <x v="2"/>
    <x v="0"/>
    <x v="1"/>
    <x v="0"/>
    <x v="0"/>
    <x v="1"/>
    <x v="0"/>
    <x v="0"/>
    <x v="0"/>
    <s v=""/>
    <x v="0"/>
    <x v="1"/>
    <x v="0"/>
    <x v="1"/>
    <x v="0"/>
    <x v="0"/>
    <x v="0"/>
    <x v="0"/>
    <s v=""/>
    <x v="0"/>
    <x v="0"/>
    <x v="0"/>
    <x v="2"/>
    <x v="0"/>
    <x v="0"/>
    <x v="1"/>
    <x v="0"/>
    <x v="0"/>
    <x v="0"/>
    <x v="1"/>
    <x v="1"/>
    <x v="1"/>
    <x v="1"/>
    <x v="0"/>
    <x v="1"/>
    <x v="0"/>
    <x v="0"/>
    <x v="0"/>
    <s v=""/>
    <x v="0"/>
    <x v="0"/>
    <x v="0"/>
    <x v="0"/>
    <x v="0"/>
    <x v="0"/>
    <x v="0"/>
    <x v="0"/>
    <x v="1"/>
    <x v="1"/>
    <x v="1"/>
    <x v="1"/>
    <x v="0"/>
    <x v="0"/>
    <s v=""/>
    <x v="0"/>
    <x v="0"/>
    <x v="0"/>
    <x v="0"/>
    <x v="0"/>
    <x v="5"/>
    <x v="1"/>
    <x v="0"/>
    <x v="2"/>
    <x v="0"/>
    <x v="1"/>
    <x v="2"/>
    <x v="2"/>
    <x v="1"/>
    <x v="0"/>
    <x v="1"/>
    <x v="0"/>
    <s v="101124"/>
    <s v="Ingrid Jespersens Gymnasieskole"/>
    <s v="Institution uden enheder"/>
    <x v="0"/>
    <x v="0"/>
    <s v="Københavns Kommune"/>
    <s v="Region Hovedstaden"/>
    <s v="Otto Strange Møller"/>
    <s v="ijg@ijg.dk"/>
    <n v="0"/>
    <x v="0"/>
    <x v="0"/>
    <x v="0"/>
    <x v="0"/>
  </r>
  <r>
    <s v="Ja"/>
    <s v="Ja"/>
    <s v="Under et år siden"/>
    <s v="I nogen grad"/>
    <s v="I høj grad"/>
    <x v="4"/>
    <x v="1"/>
    <x v="0"/>
    <x v="0"/>
    <x v="1"/>
    <x v="1"/>
    <x v="0"/>
    <x v="1"/>
    <x v="0"/>
    <x v="0"/>
    <x v="0"/>
    <x v="0"/>
    <x v="1"/>
    <x v="0"/>
    <x v="1"/>
    <x v="1"/>
    <x v="0"/>
    <x v="0"/>
    <x v="0"/>
    <x v="3"/>
    <x v="0"/>
    <x v="0"/>
    <x v="0"/>
    <x v="0"/>
    <x v="2"/>
    <x v="2"/>
    <x v="0"/>
    <x v="0"/>
    <x v="0"/>
    <x v="0"/>
    <x v="0"/>
    <x v="0"/>
    <x v="0"/>
    <x v="0"/>
    <x v="0"/>
    <x v="1"/>
    <x v="1"/>
    <x v="1"/>
    <x v="1"/>
    <x v="0"/>
    <x v="0"/>
    <x v="0"/>
    <s v=""/>
    <x v="0"/>
    <x v="1"/>
    <x v="1"/>
    <x v="1"/>
    <x v="0"/>
    <x v="0"/>
    <x v="0"/>
    <x v="0"/>
    <s v=""/>
    <x v="0"/>
    <x v="0"/>
    <x v="0"/>
    <x v="1"/>
    <x v="6"/>
    <x v="0"/>
    <x v="1"/>
    <x v="0"/>
    <x v="0"/>
    <x v="0"/>
    <x v="1"/>
    <x v="1"/>
    <x v="0"/>
    <x v="0"/>
    <x v="0"/>
    <x v="0"/>
    <x v="1"/>
    <x v="0"/>
    <x v="0"/>
    <s v=""/>
    <x v="0"/>
    <x v="0"/>
    <x v="2"/>
    <x v="0"/>
    <x v="1"/>
    <x v="0"/>
    <x v="0"/>
    <x v="0"/>
    <x v="1"/>
    <x v="1"/>
    <x v="0"/>
    <x v="0"/>
    <x v="0"/>
    <x v="0"/>
    <s v=""/>
    <x v="0"/>
    <x v="3"/>
    <x v="1"/>
    <x v="1"/>
    <x v="0"/>
    <x v="0"/>
    <x v="4"/>
    <x v="0"/>
    <x v="2"/>
    <x v="0"/>
    <x v="2"/>
    <x v="1"/>
    <x v="0"/>
    <x v="0"/>
    <x v="0"/>
    <x v="0"/>
    <x v="0"/>
    <s v="323012"/>
    <s v="Kalundborg Gymnasium og HF"/>
    <s v="Institution uden enheder"/>
    <x v="0"/>
    <x v="1"/>
    <s v="Kalundborg Kommune"/>
    <s v="Region Sjælland"/>
    <s v="Peter Abildgaard Andersen"/>
    <s v="kontor@kalgym.dk"/>
    <n v="0"/>
    <x v="0"/>
    <x v="0"/>
    <x v="0"/>
    <x v="0"/>
  </r>
  <r>
    <s v="Ja"/>
    <s v="Ja"/>
    <s v="For mere end tre år siden"/>
    <s v="I mindre grad"/>
    <s v="I nogen grad"/>
    <x v="4"/>
    <x v="3"/>
    <x v="1"/>
    <x v="0"/>
    <x v="1"/>
    <x v="1"/>
    <x v="1"/>
    <x v="0"/>
    <x v="0"/>
    <x v="0"/>
    <x v="0"/>
    <x v="1"/>
    <x v="1"/>
    <x v="0"/>
    <x v="0"/>
    <x v="0"/>
    <x v="0"/>
    <x v="2"/>
    <x v="0"/>
    <x v="0"/>
    <x v="2"/>
    <x v="0"/>
    <x v="0"/>
    <x v="0"/>
    <x v="0"/>
    <x v="2"/>
    <x v="2"/>
    <x v="0"/>
    <x v="0"/>
    <x v="0"/>
    <x v="0"/>
    <x v="0"/>
    <x v="0"/>
    <x v="0"/>
    <x v="0"/>
    <x v="1"/>
    <x v="0"/>
    <x v="1"/>
    <x v="0"/>
    <x v="0"/>
    <x v="0"/>
    <x v="1"/>
    <s v=""/>
    <x v="0"/>
    <x v="1"/>
    <x v="0"/>
    <x v="0"/>
    <x v="1"/>
    <x v="0"/>
    <x v="0"/>
    <x v="1"/>
    <s v=""/>
    <x v="0"/>
    <x v="0"/>
    <x v="0"/>
    <x v="0"/>
    <x v="0"/>
    <x v="2"/>
    <x v="0"/>
    <x v="0"/>
    <x v="0"/>
    <x v="0"/>
    <x v="1"/>
    <x v="1"/>
    <x v="0"/>
    <x v="0"/>
    <x v="0"/>
    <x v="0"/>
    <x v="1"/>
    <x v="0"/>
    <x v="0"/>
    <s v=""/>
    <x v="0"/>
    <x v="1"/>
    <x v="0"/>
    <x v="0"/>
    <x v="0"/>
    <x v="0"/>
    <x v="0"/>
    <x v="0"/>
    <x v="1"/>
    <x v="1"/>
    <x v="0"/>
    <x v="0"/>
    <x v="0"/>
    <x v="0"/>
    <s v=""/>
    <x v="1"/>
    <x v="1"/>
    <x v="2"/>
    <x v="1"/>
    <x v="0"/>
    <x v="0"/>
    <x v="1"/>
    <x v="0"/>
    <x v="1"/>
    <x v="0"/>
    <x v="1"/>
    <x v="2"/>
    <x v="2"/>
    <x v="1"/>
    <x v="0"/>
    <x v="2"/>
    <x v="0"/>
    <s v="661015"/>
    <s v="Holstebro Gymnasium og HF"/>
    <s v="Institution uden enheder"/>
    <x v="0"/>
    <x v="1"/>
    <s v="Holstebro Kommune"/>
    <s v="Region Midtjylland"/>
    <s v="Peter Damgaard Lunde"/>
    <s v="hogym@hogym.dk"/>
    <n v="0"/>
    <x v="0"/>
    <x v="0"/>
    <x v="0"/>
    <x v="0"/>
  </r>
  <r>
    <s v="Ja"/>
    <s v="Ja"/>
    <s v="For mere end tre år siden"/>
    <s v="I høj grad"/>
    <s v="I høj grad"/>
    <x v="1"/>
    <x v="0"/>
    <x v="0"/>
    <x v="0"/>
    <x v="1"/>
    <x v="0"/>
    <x v="0"/>
    <x v="1"/>
    <x v="0"/>
    <x v="0"/>
    <x v="0"/>
    <x v="0"/>
    <x v="0"/>
    <x v="1"/>
    <x v="1"/>
    <x v="1"/>
    <x v="1"/>
    <x v="0"/>
    <x v="0"/>
    <x v="1"/>
    <x v="1"/>
    <x v="0"/>
    <x v="1"/>
    <x v="1"/>
    <x v="1"/>
    <x v="1"/>
    <x v="1"/>
    <x v="1"/>
    <x v="0"/>
    <x v="0"/>
    <x v="0"/>
    <x v="0"/>
    <x v="1"/>
    <x v="2"/>
    <x v="0"/>
    <x v="1"/>
    <x v="1"/>
    <x v="1"/>
    <x v="0"/>
    <x v="0"/>
    <x v="0"/>
    <x v="0"/>
    <s v=""/>
    <x v="0"/>
    <x v="1"/>
    <x v="1"/>
    <x v="0"/>
    <x v="1"/>
    <x v="0"/>
    <x v="0"/>
    <x v="1"/>
    <s v=""/>
    <x v="0"/>
    <x v="2"/>
    <x v="2"/>
    <x v="3"/>
    <x v="2"/>
    <x v="1"/>
    <x v="2"/>
    <x v="2"/>
    <x v="2"/>
    <x v="2"/>
    <x v="2"/>
    <x v="2"/>
    <x v="2"/>
    <x v="2"/>
    <x v="2"/>
    <x v="2"/>
    <x v="2"/>
    <x v="2"/>
    <x v="1"/>
    <s v=""/>
    <x v="2"/>
    <x v="2"/>
    <x v="1"/>
    <x v="2"/>
    <x v="2"/>
    <x v="2"/>
    <x v="2"/>
    <x v="2"/>
    <x v="2"/>
    <x v="2"/>
    <x v="2"/>
    <x v="2"/>
    <x v="2"/>
    <x v="1"/>
    <s v=""/>
    <x v="2"/>
    <x v="2"/>
    <x v="3"/>
    <x v="1"/>
    <x v="3"/>
    <x v="4"/>
    <x v="3"/>
    <x v="0"/>
    <x v="1"/>
    <x v="0"/>
    <x v="2"/>
    <x v="1"/>
    <x v="0"/>
    <x v="0"/>
    <x v="0"/>
    <x v="0"/>
    <x v="0"/>
    <s v="537011"/>
    <s v="Alssundgymnasiet Sønderborg"/>
    <s v="Institution uden enheder"/>
    <x v="0"/>
    <x v="1"/>
    <s v="Sønderborg Kommune"/>
    <s v="Region Syddanmark"/>
    <s v="Per Møller"/>
    <s v="ags@ags.dk"/>
    <n v="0"/>
    <x v="0"/>
    <x v="0"/>
    <x v="0"/>
    <x v="0"/>
  </r>
  <r>
    <s v="Ja"/>
    <s v="Ja"/>
    <s v="For mere end tre år siden"/>
    <s v="I høj grad"/>
    <s v="I høj grad"/>
    <x v="4"/>
    <x v="3"/>
    <x v="0"/>
    <x v="0"/>
    <x v="0"/>
    <x v="1"/>
    <x v="1"/>
    <x v="0"/>
    <x v="0"/>
    <x v="0"/>
    <x v="0"/>
    <x v="0"/>
    <x v="0"/>
    <x v="1"/>
    <x v="1"/>
    <x v="1"/>
    <x v="1"/>
    <x v="0"/>
    <x v="0"/>
    <x v="0"/>
    <x v="0"/>
    <x v="39"/>
    <x v="0"/>
    <x v="0"/>
    <x v="0"/>
    <x v="0"/>
    <x v="0"/>
    <x v="0"/>
    <x v="0"/>
    <x v="0"/>
    <x v="0"/>
    <x v="0"/>
    <x v="0"/>
    <x v="0"/>
    <x v="0"/>
    <x v="0"/>
    <x v="1"/>
    <x v="0"/>
    <x v="1"/>
    <x v="0"/>
    <x v="0"/>
    <x v="0"/>
    <s v=""/>
    <x v="0"/>
    <x v="0"/>
    <x v="1"/>
    <x v="1"/>
    <x v="0"/>
    <x v="0"/>
    <x v="0"/>
    <x v="0"/>
    <s v=""/>
    <x v="0"/>
    <x v="0"/>
    <x v="1"/>
    <x v="1"/>
    <x v="0"/>
    <x v="0"/>
    <x v="0"/>
    <x v="0"/>
    <x v="0"/>
    <x v="0"/>
    <x v="1"/>
    <x v="1"/>
    <x v="0"/>
    <x v="0"/>
    <x v="0"/>
    <x v="0"/>
    <x v="0"/>
    <x v="1"/>
    <x v="0"/>
    <s v="Der er et fritekstfelt som man kan skrive i hvis spørgeskemaet ikke er udtømmende i forhold til valget af kategorier"/>
    <x v="0"/>
    <x v="0"/>
    <x v="2"/>
    <x v="0"/>
    <x v="0"/>
    <x v="1"/>
    <x v="0"/>
    <x v="1"/>
    <x v="1"/>
    <x v="1"/>
    <x v="1"/>
    <x v="1"/>
    <x v="0"/>
    <x v="0"/>
    <s v=""/>
    <x v="0"/>
    <x v="0"/>
    <x v="0"/>
    <x v="2"/>
    <x v="5"/>
    <x v="1"/>
    <x v="4"/>
    <x v="0"/>
    <x v="5"/>
    <x v="34"/>
    <x v="1"/>
    <x v="2"/>
    <x v="2"/>
    <x v="1"/>
    <x v="0"/>
    <x v="2"/>
    <x v="0"/>
    <s v="621022"/>
    <s v="Munkensdam Gymnasium"/>
    <s v="Institution uden enheder"/>
    <x v="0"/>
    <x v="1"/>
    <s v="Kolding Kommune"/>
    <s v="Region Syddanmark"/>
    <s v="Per Møller"/>
    <s v="munkensdam@munkensdam.dk"/>
    <n v="0"/>
    <x v="0"/>
    <x v="0"/>
    <x v="0"/>
    <x v="0"/>
  </r>
  <r>
    <s v="Ja"/>
    <s v="Ja"/>
    <s v="For to år siden"/>
    <s v="I nogen grad"/>
    <s v="I høj grad"/>
    <x v="4"/>
    <x v="0"/>
    <x v="0"/>
    <x v="0"/>
    <x v="0"/>
    <x v="1"/>
    <x v="0"/>
    <x v="0"/>
    <x v="1"/>
    <x v="0"/>
    <x v="0"/>
    <x v="2"/>
    <x v="0"/>
    <x v="0"/>
    <x v="0"/>
    <x v="0"/>
    <x v="1"/>
    <x v="0"/>
    <x v="0"/>
    <x v="3"/>
    <x v="0"/>
    <x v="0"/>
    <x v="0"/>
    <x v="0"/>
    <x v="2"/>
    <x v="2"/>
    <x v="0"/>
    <x v="0"/>
    <x v="0"/>
    <x v="0"/>
    <x v="0"/>
    <x v="0"/>
    <x v="0"/>
    <x v="0"/>
    <x v="0"/>
    <x v="1"/>
    <x v="0"/>
    <x v="1"/>
    <x v="0"/>
    <x v="0"/>
    <x v="0"/>
    <x v="1"/>
    <s v=""/>
    <x v="0"/>
    <x v="1"/>
    <x v="0"/>
    <x v="0"/>
    <x v="1"/>
    <x v="0"/>
    <x v="0"/>
    <x v="1"/>
    <s v=""/>
    <x v="0"/>
    <x v="0"/>
    <x v="1"/>
    <x v="1"/>
    <x v="0"/>
    <x v="2"/>
    <x v="0"/>
    <x v="1"/>
    <x v="1"/>
    <x v="1"/>
    <x v="0"/>
    <x v="0"/>
    <x v="0"/>
    <x v="0"/>
    <x v="0"/>
    <x v="0"/>
    <x v="1"/>
    <x v="1"/>
    <x v="2"/>
    <s v="Vi har ikke systematisk indsamlet alle ovenstående områder, men har brugt de bemærkninger der er kommet i forbindelse med undersøgelsen"/>
    <x v="0"/>
    <x v="0"/>
    <x v="0"/>
    <x v="0"/>
    <x v="1"/>
    <x v="1"/>
    <x v="1"/>
    <x v="1"/>
    <x v="0"/>
    <x v="0"/>
    <x v="0"/>
    <x v="0"/>
    <x v="0"/>
    <x v="0"/>
    <s v=""/>
    <x v="1"/>
    <x v="1"/>
    <x v="0"/>
    <x v="2"/>
    <x v="2"/>
    <x v="5"/>
    <x v="1"/>
    <x v="0"/>
    <x v="1"/>
    <x v="0"/>
    <x v="1"/>
    <x v="2"/>
    <x v="2"/>
    <x v="1"/>
    <x v="0"/>
    <x v="2"/>
    <x v="0"/>
    <s v="175011"/>
    <s v="Rødovre Gymnasium"/>
    <s v="Institution uden enheder"/>
    <x v="0"/>
    <x v="1"/>
    <s v="Rødovre Kommune"/>
    <s v="Region Hovedstaden"/>
    <s v="Peter Ditlev Olsen"/>
    <s v="rg@rg.dk"/>
    <n v="0"/>
    <x v="0"/>
    <x v="0"/>
    <x v="0"/>
    <x v="0"/>
  </r>
  <r>
    <s v="Ja"/>
    <s v="Ja"/>
    <s v="For mere end tre år siden"/>
    <s v="I nogen grad"/>
    <s v="I høj grad"/>
    <x v="0"/>
    <x v="2"/>
    <x v="0"/>
    <x v="0"/>
    <x v="1"/>
    <x v="1"/>
    <x v="1"/>
    <x v="1"/>
    <x v="0"/>
    <x v="0"/>
    <x v="0"/>
    <x v="0"/>
    <x v="0"/>
    <x v="1"/>
    <x v="1"/>
    <x v="1"/>
    <x v="1"/>
    <x v="0"/>
    <x v="0"/>
    <x v="3"/>
    <x v="1"/>
    <x v="0"/>
    <x v="1"/>
    <x v="1"/>
    <x v="1"/>
    <x v="1"/>
    <x v="1"/>
    <x v="1"/>
    <x v="0"/>
    <x v="0"/>
    <x v="0"/>
    <x v="0"/>
    <x v="0"/>
    <x v="0"/>
    <x v="0"/>
    <x v="1"/>
    <x v="1"/>
    <x v="0"/>
    <x v="0"/>
    <x v="0"/>
    <x v="0"/>
    <x v="0"/>
    <s v=""/>
    <x v="0"/>
    <x v="1"/>
    <x v="1"/>
    <x v="1"/>
    <x v="0"/>
    <x v="0"/>
    <x v="0"/>
    <x v="0"/>
    <s v=""/>
    <x v="0"/>
    <x v="2"/>
    <x v="2"/>
    <x v="3"/>
    <x v="2"/>
    <x v="1"/>
    <x v="2"/>
    <x v="2"/>
    <x v="2"/>
    <x v="2"/>
    <x v="2"/>
    <x v="2"/>
    <x v="2"/>
    <x v="2"/>
    <x v="2"/>
    <x v="2"/>
    <x v="2"/>
    <x v="2"/>
    <x v="1"/>
    <s v=""/>
    <x v="2"/>
    <x v="2"/>
    <x v="1"/>
    <x v="2"/>
    <x v="2"/>
    <x v="2"/>
    <x v="2"/>
    <x v="2"/>
    <x v="2"/>
    <x v="2"/>
    <x v="2"/>
    <x v="2"/>
    <x v="2"/>
    <x v="1"/>
    <s v=""/>
    <x v="2"/>
    <x v="2"/>
    <x v="3"/>
    <x v="1"/>
    <x v="3"/>
    <x v="4"/>
    <x v="3"/>
    <x v="0"/>
    <x v="1"/>
    <x v="0"/>
    <x v="0"/>
    <x v="2"/>
    <x v="2"/>
    <x v="1"/>
    <x v="0"/>
    <x v="2"/>
    <x v="0"/>
    <s v="367008"/>
    <s v="Nakskov Gymnasium og HF"/>
    <s v="Hovedskole (institution med enheder)"/>
    <x v="0"/>
    <x v="1"/>
    <s v="Lolland Kommune"/>
    <s v="Region Sjælland"/>
    <s v="Lars Erik Petersen"/>
    <s v="gymnasiet@nakskov-gym.dk"/>
    <n v="0"/>
    <x v="0"/>
    <x v="0"/>
    <x v="0"/>
    <x v="0"/>
  </r>
  <r>
    <s v="Ja"/>
    <s v="Nej"/>
    <s v="Vi har ikke revideret vores antimobbestrategi"/>
    <s v="Slet ikke"/>
    <s v="I høj grad"/>
    <x v="1"/>
    <x v="2"/>
    <x v="0"/>
    <x v="0"/>
    <x v="1"/>
    <x v="1"/>
    <x v="1"/>
    <x v="1"/>
    <x v="0"/>
    <x v="0"/>
    <x v="0"/>
    <x v="0"/>
    <x v="0"/>
    <x v="0"/>
    <x v="1"/>
    <x v="1"/>
    <x v="1"/>
    <x v="0"/>
    <x v="0"/>
    <x v="2"/>
    <x v="1"/>
    <x v="0"/>
    <x v="0"/>
    <x v="0"/>
    <x v="2"/>
    <x v="2"/>
    <x v="2"/>
    <x v="0"/>
    <x v="0"/>
    <x v="0"/>
    <x v="0"/>
    <x v="0"/>
    <x v="1"/>
    <x v="2"/>
    <x v="0"/>
    <x v="1"/>
    <x v="1"/>
    <x v="1"/>
    <x v="0"/>
    <x v="0"/>
    <x v="0"/>
    <x v="0"/>
    <s v=""/>
    <x v="0"/>
    <x v="1"/>
    <x v="1"/>
    <x v="0"/>
    <x v="1"/>
    <x v="0"/>
    <x v="0"/>
    <x v="0"/>
    <s v=""/>
    <x v="0"/>
    <x v="0"/>
    <x v="0"/>
    <x v="0"/>
    <x v="5"/>
    <x v="2"/>
    <x v="0"/>
    <x v="0"/>
    <x v="0"/>
    <x v="0"/>
    <x v="1"/>
    <x v="1"/>
    <x v="1"/>
    <x v="1"/>
    <x v="0"/>
    <x v="0"/>
    <x v="1"/>
    <x v="0"/>
    <x v="0"/>
    <s v=""/>
    <x v="0"/>
    <x v="1"/>
    <x v="2"/>
    <x v="1"/>
    <x v="0"/>
    <x v="0"/>
    <x v="1"/>
    <x v="1"/>
    <x v="1"/>
    <x v="0"/>
    <x v="0"/>
    <x v="0"/>
    <x v="0"/>
    <x v="0"/>
    <s v=""/>
    <x v="0"/>
    <x v="0"/>
    <x v="0"/>
    <x v="0"/>
    <x v="2"/>
    <x v="3"/>
    <x v="1"/>
    <x v="0"/>
    <x v="2"/>
    <x v="0"/>
    <x v="0"/>
    <x v="0"/>
    <x v="0"/>
    <x v="0"/>
    <x v="0"/>
    <x v="0"/>
    <x v="0"/>
    <s v="751398"/>
    <s v="Jordbrugets UddannelsesCenter Århus"/>
    <s v="Hovedskole (institution med enheder)"/>
    <x v="1"/>
    <x v="1"/>
    <s v="Aarhus Kommune"/>
    <s v="Region Midtjylland"/>
    <s v="Peter Lund Moesgaard"/>
    <s v="ju@ju.dk"/>
    <n v="0"/>
    <x v="0"/>
    <x v="0"/>
    <x v="0"/>
    <x v="0"/>
  </r>
  <r>
    <s v="Ja"/>
    <s v="Ja"/>
    <s v="For mere end tre år siden"/>
    <s v="Slet ikke"/>
    <s v="I høj grad"/>
    <x v="0"/>
    <x v="1"/>
    <x v="0"/>
    <x v="0"/>
    <x v="1"/>
    <x v="1"/>
    <x v="1"/>
    <x v="1"/>
    <x v="0"/>
    <x v="0"/>
    <x v="0"/>
    <x v="0"/>
    <x v="0"/>
    <x v="1"/>
    <x v="1"/>
    <x v="1"/>
    <x v="1"/>
    <x v="0"/>
    <x v="0"/>
    <x v="0"/>
    <x v="0"/>
    <x v="0"/>
    <x v="2"/>
    <x v="1"/>
    <x v="1"/>
    <x v="1"/>
    <x v="1"/>
    <x v="1"/>
    <x v="0"/>
    <x v="0"/>
    <x v="0"/>
    <x v="0"/>
    <x v="0"/>
    <x v="0"/>
    <x v="0"/>
    <x v="1"/>
    <x v="1"/>
    <x v="0"/>
    <x v="0"/>
    <x v="0"/>
    <x v="0"/>
    <x v="0"/>
    <s v=""/>
    <x v="0"/>
    <x v="1"/>
    <x v="1"/>
    <x v="1"/>
    <x v="1"/>
    <x v="0"/>
    <x v="0"/>
    <x v="0"/>
    <s v=""/>
    <x v="0"/>
    <x v="0"/>
    <x v="0"/>
    <x v="0"/>
    <x v="5"/>
    <x v="0"/>
    <x v="1"/>
    <x v="0"/>
    <x v="1"/>
    <x v="1"/>
    <x v="1"/>
    <x v="1"/>
    <x v="0"/>
    <x v="1"/>
    <x v="0"/>
    <x v="0"/>
    <x v="1"/>
    <x v="0"/>
    <x v="0"/>
    <s v=""/>
    <x v="0"/>
    <x v="1"/>
    <x v="0"/>
    <x v="0"/>
    <x v="1"/>
    <x v="0"/>
    <x v="0"/>
    <x v="1"/>
    <x v="1"/>
    <x v="0"/>
    <x v="0"/>
    <x v="0"/>
    <x v="0"/>
    <x v="0"/>
    <s v=""/>
    <x v="0"/>
    <x v="0"/>
    <x v="0"/>
    <x v="0"/>
    <x v="4"/>
    <x v="0"/>
    <x v="1"/>
    <x v="0"/>
    <x v="1"/>
    <x v="0"/>
    <x v="1"/>
    <x v="2"/>
    <x v="2"/>
    <x v="1"/>
    <x v="0"/>
    <x v="3"/>
    <x v="0"/>
    <s v="851420"/>
    <s v="AMU Nordjylland"/>
    <s v="Hovedskole (institution med enheder)"/>
    <x v="1"/>
    <x v="1"/>
    <s v="Aalborg Kommune"/>
    <s v="Region Nordjylland"/>
    <s v="Peter Thomsen"/>
    <s v="aalborg@amunordjylland.dk"/>
    <n v="0"/>
    <x v="0"/>
    <x v="0"/>
    <x v="0"/>
    <x v="0"/>
  </r>
  <r>
    <s v="Ja"/>
    <s v="Ja"/>
    <s v="For et år siden"/>
    <s v="I nogen grad"/>
    <s v="I høj grad"/>
    <x v="1"/>
    <x v="1"/>
    <x v="0"/>
    <x v="0"/>
    <x v="1"/>
    <x v="1"/>
    <x v="1"/>
    <x v="1"/>
    <x v="0"/>
    <x v="0"/>
    <x v="0"/>
    <x v="2"/>
    <x v="1"/>
    <x v="0"/>
    <x v="0"/>
    <x v="1"/>
    <x v="0"/>
    <x v="0"/>
    <x v="0"/>
    <x v="2"/>
    <x v="3"/>
    <x v="40"/>
    <x v="0"/>
    <x v="0"/>
    <x v="2"/>
    <x v="2"/>
    <x v="2"/>
    <x v="0"/>
    <x v="0"/>
    <x v="0"/>
    <x v="0"/>
    <x v="0"/>
    <x v="1"/>
    <x v="2"/>
    <x v="0"/>
    <x v="1"/>
    <x v="0"/>
    <x v="1"/>
    <x v="0"/>
    <x v="0"/>
    <x v="0"/>
    <x v="1"/>
    <s v=""/>
    <x v="0"/>
    <x v="1"/>
    <x v="0"/>
    <x v="0"/>
    <x v="1"/>
    <x v="0"/>
    <x v="0"/>
    <x v="1"/>
    <s v=""/>
    <x v="15"/>
    <x v="0"/>
    <x v="0"/>
    <x v="1"/>
    <x v="5"/>
    <x v="0"/>
    <x v="1"/>
    <x v="0"/>
    <x v="0"/>
    <x v="0"/>
    <x v="1"/>
    <x v="1"/>
    <x v="0"/>
    <x v="0"/>
    <x v="0"/>
    <x v="0"/>
    <x v="1"/>
    <x v="0"/>
    <x v="0"/>
    <s v=""/>
    <x v="0"/>
    <x v="0"/>
    <x v="0"/>
    <x v="0"/>
    <x v="0"/>
    <x v="0"/>
    <x v="0"/>
    <x v="0"/>
    <x v="1"/>
    <x v="1"/>
    <x v="1"/>
    <x v="1"/>
    <x v="0"/>
    <x v="0"/>
    <s v=""/>
    <x v="0"/>
    <x v="0"/>
    <x v="0"/>
    <x v="0"/>
    <x v="4"/>
    <x v="3"/>
    <x v="0"/>
    <x v="0"/>
    <x v="1"/>
    <x v="35"/>
    <x v="0"/>
    <x v="3"/>
    <x v="0"/>
    <x v="4"/>
    <x v="28"/>
    <x v="0"/>
    <x v="0"/>
    <s v="745401"/>
    <s v="Skanderborg-Odder Center for Uddannelse"/>
    <s v="Hovedskole (institution med enheder)"/>
    <x v="1"/>
    <x v="1"/>
    <s v="Skanderborg Kommune"/>
    <s v="Region Midtjylland"/>
    <s v="Pia Agerbæk Marlo"/>
    <s v="info@scu.dk"/>
    <n v="0"/>
    <x v="0"/>
    <x v="0"/>
    <x v="0"/>
    <x v="0"/>
  </r>
  <r>
    <s v="Ja"/>
    <s v="Ja"/>
    <s v="For mere end tre år siden"/>
    <s v="I høj grad"/>
    <s v="I høj grad"/>
    <x v="0"/>
    <x v="3"/>
    <x v="0"/>
    <x v="0"/>
    <x v="1"/>
    <x v="1"/>
    <x v="1"/>
    <x v="1"/>
    <x v="0"/>
    <x v="0"/>
    <x v="0"/>
    <x v="0"/>
    <x v="1"/>
    <x v="0"/>
    <x v="0"/>
    <x v="1"/>
    <x v="0"/>
    <x v="0"/>
    <x v="0"/>
    <x v="1"/>
    <x v="0"/>
    <x v="0"/>
    <x v="3"/>
    <x v="1"/>
    <x v="1"/>
    <x v="1"/>
    <x v="1"/>
    <x v="1"/>
    <x v="1"/>
    <x v="4"/>
    <x v="2"/>
    <x v="1"/>
    <x v="0"/>
    <x v="0"/>
    <x v="0"/>
    <x v="1"/>
    <x v="1"/>
    <x v="1"/>
    <x v="1"/>
    <x v="0"/>
    <x v="0"/>
    <x v="0"/>
    <s v=""/>
    <x v="0"/>
    <x v="1"/>
    <x v="1"/>
    <x v="1"/>
    <x v="0"/>
    <x v="0"/>
    <x v="0"/>
    <x v="0"/>
    <s v=""/>
    <x v="0"/>
    <x v="0"/>
    <x v="0"/>
    <x v="0"/>
    <x v="3"/>
    <x v="0"/>
    <x v="1"/>
    <x v="0"/>
    <x v="0"/>
    <x v="0"/>
    <x v="1"/>
    <x v="1"/>
    <x v="1"/>
    <x v="1"/>
    <x v="1"/>
    <x v="1"/>
    <x v="0"/>
    <x v="0"/>
    <x v="0"/>
    <s v=""/>
    <x v="0"/>
    <x v="1"/>
    <x v="2"/>
    <x v="0"/>
    <x v="1"/>
    <x v="0"/>
    <x v="1"/>
    <x v="1"/>
    <x v="1"/>
    <x v="0"/>
    <x v="0"/>
    <x v="0"/>
    <x v="0"/>
    <x v="0"/>
    <s v=""/>
    <x v="1"/>
    <x v="0"/>
    <x v="0"/>
    <x v="0"/>
    <x v="5"/>
    <x v="1"/>
    <x v="1"/>
    <x v="0"/>
    <x v="0"/>
    <x v="0"/>
    <x v="1"/>
    <x v="2"/>
    <x v="2"/>
    <x v="1"/>
    <x v="0"/>
    <x v="2"/>
    <x v="0"/>
    <s v="259014"/>
    <s v="Køge Gymnasium"/>
    <s v="Institution uden enheder"/>
    <x v="0"/>
    <x v="1"/>
    <s v="Køge Kommune"/>
    <s v="Region Sjælland"/>
    <s v="Peter Schiødt"/>
    <s v="kggym@kggym.dk"/>
    <n v="0"/>
    <x v="0"/>
    <x v="0"/>
    <x v="0"/>
    <x v="0"/>
  </r>
  <r>
    <s v="Ja"/>
    <s v="Nej"/>
    <s v="Vi har ikke revideret vores antimobbestrategi"/>
    <s v="I høj grad"/>
    <s v="I høj grad"/>
    <x v="1"/>
    <x v="2"/>
    <x v="0"/>
    <x v="1"/>
    <x v="0"/>
    <x v="0"/>
    <x v="0"/>
    <x v="0"/>
    <x v="1"/>
    <x v="1"/>
    <x v="2"/>
    <x v="0"/>
    <x v="2"/>
    <x v="2"/>
    <x v="2"/>
    <x v="2"/>
    <x v="2"/>
    <x v="1"/>
    <x v="0"/>
    <x v="6"/>
    <x v="1"/>
    <x v="41"/>
    <x v="3"/>
    <x v="1"/>
    <x v="1"/>
    <x v="1"/>
    <x v="1"/>
    <x v="1"/>
    <x v="3"/>
    <x v="4"/>
    <x v="5"/>
    <x v="2"/>
    <x v="0"/>
    <x v="0"/>
    <x v="0"/>
    <x v="1"/>
    <x v="1"/>
    <x v="1"/>
    <x v="0"/>
    <x v="0"/>
    <x v="0"/>
    <x v="0"/>
    <s v=""/>
    <x v="0"/>
    <x v="1"/>
    <x v="1"/>
    <x v="0"/>
    <x v="1"/>
    <x v="0"/>
    <x v="0"/>
    <x v="0"/>
    <s v=""/>
    <x v="16"/>
    <x v="0"/>
    <x v="3"/>
    <x v="0"/>
    <x v="5"/>
    <x v="0"/>
    <x v="1"/>
    <x v="0"/>
    <x v="0"/>
    <x v="1"/>
    <x v="0"/>
    <x v="0"/>
    <x v="0"/>
    <x v="0"/>
    <x v="0"/>
    <x v="0"/>
    <x v="0"/>
    <x v="0"/>
    <x v="0"/>
    <s v=""/>
    <x v="0"/>
    <x v="1"/>
    <x v="0"/>
    <x v="0"/>
    <x v="0"/>
    <x v="0"/>
    <x v="0"/>
    <x v="1"/>
    <x v="1"/>
    <x v="1"/>
    <x v="1"/>
    <x v="1"/>
    <x v="0"/>
    <x v="0"/>
    <s v=""/>
    <x v="0"/>
    <x v="0"/>
    <x v="0"/>
    <x v="0"/>
    <x v="5"/>
    <x v="1"/>
    <x v="0"/>
    <x v="0"/>
    <x v="2"/>
    <x v="0"/>
    <x v="1"/>
    <x v="0"/>
    <x v="0"/>
    <x v="0"/>
    <x v="0"/>
    <x v="0"/>
    <x v="0"/>
    <s v="101573"/>
    <s v="Træningsskolens Arbejdsmarkedsuddannelser"/>
    <s v="Institution uden enheder"/>
    <x v="1"/>
    <x v="1"/>
    <s v="Dragør Kommune"/>
    <s v="Region Hovedstaden"/>
    <s v="Peter Staun Kastholm"/>
    <s v="tamu.info@tamu.dk"/>
    <n v="0"/>
    <x v="0"/>
    <x v="0"/>
    <x v="0"/>
    <x v="0"/>
  </r>
  <r>
    <s v="Ja"/>
    <s v="Ja"/>
    <s v="Under et år siden"/>
    <s v="I mindre grad"/>
    <s v="I høj grad"/>
    <x v="1"/>
    <x v="0"/>
    <x v="0"/>
    <x v="0"/>
    <x v="1"/>
    <x v="1"/>
    <x v="1"/>
    <x v="1"/>
    <x v="0"/>
    <x v="0"/>
    <x v="0"/>
    <x v="2"/>
    <x v="1"/>
    <x v="0"/>
    <x v="0"/>
    <x v="0"/>
    <x v="0"/>
    <x v="2"/>
    <x v="0"/>
    <x v="3"/>
    <x v="0"/>
    <x v="42"/>
    <x v="3"/>
    <x v="1"/>
    <x v="1"/>
    <x v="1"/>
    <x v="1"/>
    <x v="1"/>
    <x v="1"/>
    <x v="3"/>
    <x v="5"/>
    <x v="1"/>
    <x v="0"/>
    <x v="0"/>
    <x v="0"/>
    <x v="0"/>
    <x v="0"/>
    <x v="1"/>
    <x v="0"/>
    <x v="0"/>
    <x v="0"/>
    <x v="0"/>
    <s v=""/>
    <x v="0"/>
    <x v="0"/>
    <x v="0"/>
    <x v="0"/>
    <x v="1"/>
    <x v="0"/>
    <x v="0"/>
    <x v="0"/>
    <s v=""/>
    <x v="0"/>
    <x v="0"/>
    <x v="0"/>
    <x v="1"/>
    <x v="0"/>
    <x v="0"/>
    <x v="1"/>
    <x v="0"/>
    <x v="0"/>
    <x v="0"/>
    <x v="1"/>
    <x v="1"/>
    <x v="1"/>
    <x v="1"/>
    <x v="0"/>
    <x v="0"/>
    <x v="1"/>
    <x v="0"/>
    <x v="0"/>
    <s v=""/>
    <x v="0"/>
    <x v="0"/>
    <x v="0"/>
    <x v="0"/>
    <x v="0"/>
    <x v="1"/>
    <x v="0"/>
    <x v="0"/>
    <x v="1"/>
    <x v="1"/>
    <x v="0"/>
    <x v="1"/>
    <x v="0"/>
    <x v="0"/>
    <s v=""/>
    <x v="0"/>
    <x v="3"/>
    <x v="0"/>
    <x v="2"/>
    <x v="5"/>
    <x v="1"/>
    <x v="0"/>
    <x v="0"/>
    <x v="2"/>
    <x v="36"/>
    <x v="1"/>
    <x v="2"/>
    <x v="0"/>
    <x v="4"/>
    <x v="29"/>
    <x v="0"/>
    <x v="0"/>
    <s v="153015"/>
    <s v="Brøndby Gymnasium"/>
    <s v="Institution uden enheder"/>
    <x v="0"/>
    <x v="0"/>
    <s v="Brøndby Kommune"/>
    <s v="Region Hovedstaden"/>
    <s v="Pia Sadolin"/>
    <s v="brondby-gym@brondby-gym.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280128"/>
    <s v="Havredal Praktiske Landbrugsskole"/>
    <s v="Institution uden enheder"/>
    <x v="1"/>
    <x v="0"/>
    <s v="Viborg Kommune"/>
    <s v="Region Midtjylland"/>
    <s v="Poul Erik Clausen"/>
    <s v="detny@havredal.dk"/>
    <n v="0"/>
    <x v="1"/>
    <x v="0"/>
    <x v="1"/>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157035"/>
    <s v="Øregård Gymnasium"/>
    <s v="Institution uden enheder"/>
    <x v="0"/>
    <x v="1"/>
    <s v="Gentofte Kommune"/>
    <s v="Region Hovedstaden"/>
    <s v="Pia Nyring"/>
    <s v="post@orgd.dk"/>
    <n v="0"/>
    <x v="1"/>
    <x v="0"/>
    <x v="1"/>
    <x v="0"/>
  </r>
  <r>
    <s v="Ja"/>
    <s v="Ja"/>
    <s v="Under et år siden"/>
    <s v="Ved ikke"/>
    <s v="I høj grad"/>
    <x v="0"/>
    <x v="4"/>
    <x v="0"/>
    <x v="0"/>
    <x v="0"/>
    <x v="0"/>
    <x v="0"/>
    <x v="0"/>
    <x v="1"/>
    <x v="0"/>
    <x v="0"/>
    <x v="0"/>
    <x v="0"/>
    <x v="0"/>
    <x v="1"/>
    <x v="1"/>
    <x v="0"/>
    <x v="0"/>
    <x v="0"/>
    <x v="2"/>
    <x v="0"/>
    <x v="43"/>
    <x v="0"/>
    <x v="0"/>
    <x v="2"/>
    <x v="2"/>
    <x v="0"/>
    <x v="0"/>
    <x v="0"/>
    <x v="0"/>
    <x v="0"/>
    <x v="0"/>
    <x v="0"/>
    <x v="0"/>
    <x v="0"/>
    <x v="1"/>
    <x v="1"/>
    <x v="0"/>
    <x v="1"/>
    <x v="0"/>
    <x v="0"/>
    <x v="0"/>
    <s v=""/>
    <x v="0"/>
    <x v="1"/>
    <x v="1"/>
    <x v="0"/>
    <x v="0"/>
    <x v="0"/>
    <x v="0"/>
    <x v="0"/>
    <s v=""/>
    <x v="0"/>
    <x v="0"/>
    <x v="0"/>
    <x v="2"/>
    <x v="0"/>
    <x v="2"/>
    <x v="1"/>
    <x v="0"/>
    <x v="0"/>
    <x v="0"/>
    <x v="1"/>
    <x v="1"/>
    <x v="1"/>
    <x v="0"/>
    <x v="0"/>
    <x v="0"/>
    <x v="0"/>
    <x v="1"/>
    <x v="0"/>
    <s v="Bl.a Stole og borde, Faglokaler, laboratorier og værksteder, Områder til gruppearbejde"/>
    <x v="0"/>
    <x v="0"/>
    <x v="0"/>
    <x v="0"/>
    <x v="0"/>
    <x v="0"/>
    <x v="0"/>
    <x v="0"/>
    <x v="1"/>
    <x v="0"/>
    <x v="0"/>
    <x v="0"/>
    <x v="0"/>
    <x v="0"/>
    <s v=""/>
    <x v="0"/>
    <x v="0"/>
    <x v="1"/>
    <x v="1"/>
    <x v="1"/>
    <x v="2"/>
    <x v="1"/>
    <x v="0"/>
    <x v="2"/>
    <x v="37"/>
    <x v="2"/>
    <x v="1"/>
    <x v="0"/>
    <x v="0"/>
    <x v="0"/>
    <x v="0"/>
    <x v="0"/>
    <s v="400405"/>
    <s v="Bornholms Sundheds- og Sygeplejeskole"/>
    <s v="Institution uden enheder"/>
    <x v="1"/>
    <x v="1"/>
    <s v="Bornholms Regionskommune"/>
    <s v="Region Hovedstaden"/>
    <s v="Pia Palnæs Hansen"/>
    <s v="bhsund@bhsund.dk"/>
    <n v="0"/>
    <x v="0"/>
    <x v="0"/>
    <x v="0"/>
    <x v="0"/>
  </r>
  <r>
    <s v="Ja"/>
    <s v="Ja"/>
    <s v="Ved ikke"/>
    <s v="Ved ikke"/>
    <s v="Ved ikke"/>
    <x v="2"/>
    <x v="4"/>
    <x v="1"/>
    <x v="0"/>
    <x v="0"/>
    <x v="0"/>
    <x v="0"/>
    <x v="0"/>
    <x v="0"/>
    <x v="0"/>
    <x v="0"/>
    <x v="2"/>
    <x v="0"/>
    <x v="1"/>
    <x v="0"/>
    <x v="0"/>
    <x v="1"/>
    <x v="0"/>
    <x v="0"/>
    <x v="3"/>
    <x v="0"/>
    <x v="0"/>
    <x v="2"/>
    <x v="1"/>
    <x v="1"/>
    <x v="1"/>
    <x v="1"/>
    <x v="1"/>
    <x v="0"/>
    <x v="0"/>
    <x v="0"/>
    <x v="0"/>
    <x v="0"/>
    <x v="0"/>
    <x v="0"/>
    <x v="1"/>
    <x v="0"/>
    <x v="1"/>
    <x v="0"/>
    <x v="1"/>
    <x v="0"/>
    <x v="0"/>
    <s v=""/>
    <x v="0"/>
    <x v="1"/>
    <x v="0"/>
    <x v="1"/>
    <x v="1"/>
    <x v="0"/>
    <x v="0"/>
    <x v="0"/>
    <s v=""/>
    <x v="0"/>
    <x v="0"/>
    <x v="0"/>
    <x v="0"/>
    <x v="0"/>
    <x v="0"/>
    <x v="1"/>
    <x v="0"/>
    <x v="0"/>
    <x v="0"/>
    <x v="1"/>
    <x v="1"/>
    <x v="1"/>
    <x v="1"/>
    <x v="0"/>
    <x v="0"/>
    <x v="0"/>
    <x v="0"/>
    <x v="0"/>
    <s v=""/>
    <x v="1"/>
    <x v="1"/>
    <x v="2"/>
    <x v="1"/>
    <x v="1"/>
    <x v="1"/>
    <x v="1"/>
    <x v="1"/>
    <x v="0"/>
    <x v="0"/>
    <x v="0"/>
    <x v="0"/>
    <x v="1"/>
    <x v="0"/>
    <s v="Disse er kortlagt i ETU'en"/>
    <x v="0"/>
    <x v="0"/>
    <x v="0"/>
    <x v="0"/>
    <x v="4"/>
    <x v="5"/>
    <x v="4"/>
    <x v="0"/>
    <x v="0"/>
    <x v="0"/>
    <x v="2"/>
    <x v="1"/>
    <x v="0"/>
    <x v="4"/>
    <x v="30"/>
    <x v="0"/>
    <x v="0"/>
    <s v="515017"/>
    <s v="Haderslev Katedralskole"/>
    <s v="Institution uden enheder"/>
    <x v="0"/>
    <x v="1"/>
    <s v="Haderslev Kommune"/>
    <s v="Region Syddanmark"/>
    <s v="Ruth Funder"/>
    <s v="adm@haderslev-gym.dk"/>
    <n v="0"/>
    <x v="0"/>
    <x v="0"/>
    <x v="0"/>
    <x v="0"/>
  </r>
  <r>
    <s v="Ja"/>
    <s v="Ja"/>
    <s v="Under et år siden"/>
    <s v="I høj grad"/>
    <s v="I høj grad"/>
    <x v="1"/>
    <x v="2"/>
    <x v="0"/>
    <x v="0"/>
    <x v="1"/>
    <x v="1"/>
    <x v="1"/>
    <x v="1"/>
    <x v="0"/>
    <x v="0"/>
    <x v="0"/>
    <x v="0"/>
    <x v="0"/>
    <x v="1"/>
    <x v="1"/>
    <x v="1"/>
    <x v="1"/>
    <x v="0"/>
    <x v="0"/>
    <x v="0"/>
    <x v="1"/>
    <x v="0"/>
    <x v="0"/>
    <x v="0"/>
    <x v="0"/>
    <x v="0"/>
    <x v="0"/>
    <x v="0"/>
    <x v="0"/>
    <x v="0"/>
    <x v="0"/>
    <x v="0"/>
    <x v="0"/>
    <x v="2"/>
    <x v="0"/>
    <x v="1"/>
    <x v="0"/>
    <x v="1"/>
    <x v="0"/>
    <x v="0"/>
    <x v="0"/>
    <x v="1"/>
    <s v=""/>
    <x v="0"/>
    <x v="1"/>
    <x v="0"/>
    <x v="1"/>
    <x v="0"/>
    <x v="0"/>
    <x v="0"/>
    <x v="0"/>
    <s v=""/>
    <x v="0"/>
    <x v="0"/>
    <x v="0"/>
    <x v="0"/>
    <x v="0"/>
    <x v="2"/>
    <x v="1"/>
    <x v="0"/>
    <x v="1"/>
    <x v="0"/>
    <x v="1"/>
    <x v="1"/>
    <x v="1"/>
    <x v="0"/>
    <x v="0"/>
    <x v="0"/>
    <x v="0"/>
    <x v="1"/>
    <x v="0"/>
    <s v="Digitale platforme og tjenester i undervisningen, samt IT-hjælp."/>
    <x v="1"/>
    <x v="1"/>
    <x v="2"/>
    <x v="1"/>
    <x v="1"/>
    <x v="1"/>
    <x v="1"/>
    <x v="1"/>
    <x v="0"/>
    <x v="0"/>
    <x v="0"/>
    <x v="0"/>
    <x v="1"/>
    <x v="0"/>
    <s v="Denne del har vi lagt ind under elevtrivselsundersøgelsen - se vores hjemmeside."/>
    <x v="0"/>
    <x v="0"/>
    <x v="0"/>
    <x v="0"/>
    <x v="5"/>
    <x v="1"/>
    <x v="0"/>
    <x v="0"/>
    <x v="0"/>
    <x v="0"/>
    <x v="1"/>
    <x v="0"/>
    <x v="0"/>
    <x v="4"/>
    <x v="31"/>
    <x v="0"/>
    <x v="0"/>
    <s v="223009"/>
    <s v="Rungsted Gymnasium"/>
    <s v="Institution uden enheder"/>
    <x v="0"/>
    <x v="1"/>
    <s v="Hørsholm Kommune"/>
    <s v="Region Hovedstaden"/>
    <s v="Ruth Kornbo Kirkegaard"/>
    <s v="gymnasiet@rungsted-gym.dk"/>
    <n v="0"/>
    <x v="0"/>
    <x v="0"/>
    <x v="0"/>
    <x v="0"/>
  </r>
  <r>
    <s v="Ja"/>
    <s v="Ja"/>
    <s v="For mere end tre år siden"/>
    <s v="I høj grad"/>
    <s v="I høj grad"/>
    <x v="1"/>
    <x v="3"/>
    <x v="0"/>
    <x v="0"/>
    <x v="0"/>
    <x v="0"/>
    <x v="0"/>
    <x v="0"/>
    <x v="0"/>
    <x v="0"/>
    <x v="0"/>
    <x v="0"/>
    <x v="1"/>
    <x v="0"/>
    <x v="1"/>
    <x v="1"/>
    <x v="0"/>
    <x v="0"/>
    <x v="0"/>
    <x v="6"/>
    <x v="1"/>
    <x v="0"/>
    <x v="0"/>
    <x v="0"/>
    <x v="2"/>
    <x v="0"/>
    <x v="0"/>
    <x v="0"/>
    <x v="0"/>
    <x v="0"/>
    <x v="0"/>
    <x v="0"/>
    <x v="0"/>
    <x v="2"/>
    <x v="0"/>
    <x v="1"/>
    <x v="0"/>
    <x v="1"/>
    <x v="1"/>
    <x v="0"/>
    <x v="0"/>
    <x v="0"/>
    <s v=""/>
    <x v="0"/>
    <x v="1"/>
    <x v="0"/>
    <x v="0"/>
    <x v="0"/>
    <x v="0"/>
    <x v="0"/>
    <x v="0"/>
    <s v=""/>
    <x v="0"/>
    <x v="0"/>
    <x v="0"/>
    <x v="1"/>
    <x v="0"/>
    <x v="0"/>
    <x v="1"/>
    <x v="0"/>
    <x v="0"/>
    <x v="0"/>
    <x v="1"/>
    <x v="1"/>
    <x v="1"/>
    <x v="1"/>
    <x v="0"/>
    <x v="0"/>
    <x v="0"/>
    <x v="0"/>
    <x v="0"/>
    <s v=""/>
    <x v="0"/>
    <x v="0"/>
    <x v="0"/>
    <x v="0"/>
    <x v="0"/>
    <x v="0"/>
    <x v="0"/>
    <x v="0"/>
    <x v="1"/>
    <x v="0"/>
    <x v="0"/>
    <x v="0"/>
    <x v="0"/>
    <x v="0"/>
    <s v=""/>
    <x v="0"/>
    <x v="0"/>
    <x v="0"/>
    <x v="0"/>
    <x v="2"/>
    <x v="1"/>
    <x v="0"/>
    <x v="0"/>
    <x v="2"/>
    <x v="0"/>
    <x v="2"/>
    <x v="1"/>
    <x v="0"/>
    <x v="4"/>
    <x v="32"/>
    <x v="0"/>
    <x v="0"/>
    <s v="607019"/>
    <s v="Fredericia Gymnasium"/>
    <s v="Institution uden enheder"/>
    <x v="0"/>
    <x v="1"/>
    <s v="Fredericia Kommune"/>
    <s v="Region Syddanmark"/>
    <s v="Poul Erik Madsen"/>
    <s v="adm@fredericia-gym.dk"/>
    <n v="0"/>
    <x v="0"/>
    <x v="0"/>
    <x v="0"/>
    <x v="0"/>
  </r>
  <r>
    <s v="Ja"/>
    <s v="Ja"/>
    <s v="For et år siden"/>
    <s v="I høj grad"/>
    <s v="I høj grad"/>
    <x v="1"/>
    <x v="0"/>
    <x v="0"/>
    <x v="0"/>
    <x v="1"/>
    <x v="1"/>
    <x v="1"/>
    <x v="1"/>
    <x v="0"/>
    <x v="0"/>
    <x v="0"/>
    <x v="0"/>
    <x v="0"/>
    <x v="1"/>
    <x v="1"/>
    <x v="1"/>
    <x v="1"/>
    <x v="0"/>
    <x v="0"/>
    <x v="1"/>
    <x v="1"/>
    <x v="0"/>
    <x v="3"/>
    <x v="1"/>
    <x v="1"/>
    <x v="1"/>
    <x v="1"/>
    <x v="1"/>
    <x v="1"/>
    <x v="1"/>
    <x v="3"/>
    <x v="1"/>
    <x v="1"/>
    <x v="2"/>
    <x v="0"/>
    <x v="1"/>
    <x v="0"/>
    <x v="0"/>
    <x v="1"/>
    <x v="0"/>
    <x v="0"/>
    <x v="0"/>
    <s v=""/>
    <x v="0"/>
    <x v="1"/>
    <x v="0"/>
    <x v="1"/>
    <x v="0"/>
    <x v="0"/>
    <x v="0"/>
    <x v="0"/>
    <s v=""/>
    <x v="0"/>
    <x v="0"/>
    <x v="0"/>
    <x v="0"/>
    <x v="0"/>
    <x v="0"/>
    <x v="1"/>
    <x v="0"/>
    <x v="0"/>
    <x v="0"/>
    <x v="1"/>
    <x v="1"/>
    <x v="1"/>
    <x v="0"/>
    <x v="0"/>
    <x v="1"/>
    <x v="0"/>
    <x v="0"/>
    <x v="0"/>
    <s v=""/>
    <x v="0"/>
    <x v="0"/>
    <x v="0"/>
    <x v="0"/>
    <x v="0"/>
    <x v="0"/>
    <x v="0"/>
    <x v="0"/>
    <x v="1"/>
    <x v="1"/>
    <x v="1"/>
    <x v="1"/>
    <x v="0"/>
    <x v="0"/>
    <s v=""/>
    <x v="0"/>
    <x v="0"/>
    <x v="0"/>
    <x v="0"/>
    <x v="0"/>
    <x v="0"/>
    <x v="0"/>
    <x v="0"/>
    <x v="2"/>
    <x v="0"/>
    <x v="2"/>
    <x v="1"/>
    <x v="0"/>
    <x v="4"/>
    <x v="33"/>
    <x v="0"/>
    <x v="0"/>
    <s v="851402"/>
    <s v="Aalborg Handelsskole, Hovedafdeling"/>
    <s v="Hovedskole (institution med enheder)"/>
    <x v="1"/>
    <x v="1"/>
    <s v="Aalborg Kommune"/>
    <s v="Region Nordjylland"/>
    <s v="Rikke Christoffersen"/>
    <s v="ah@ah.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280955"/>
    <s v="Rudolf Steiner skolen i Gentofte, Vidar Skolen (HF)"/>
    <s v="Institution uden enheder"/>
    <x v="0"/>
    <x v="0"/>
    <s v="Gentofte Kommune"/>
    <s v="Region Hovedstaden"/>
    <s v="Sara Jahn, konst."/>
    <s v="kontor@vidarskolen.dk"/>
    <n v="0"/>
    <x v="1"/>
    <x v="0"/>
    <x v="1"/>
    <x v="0"/>
  </r>
  <r>
    <s v="Ja"/>
    <s v="Ja"/>
    <s v="For mere end tre år siden"/>
    <s v="I mindre grad"/>
    <s v="I høj grad"/>
    <x v="1"/>
    <x v="0"/>
    <x v="0"/>
    <x v="0"/>
    <x v="1"/>
    <x v="0"/>
    <x v="0"/>
    <x v="0"/>
    <x v="1"/>
    <x v="0"/>
    <x v="0"/>
    <x v="0"/>
    <x v="0"/>
    <x v="1"/>
    <x v="1"/>
    <x v="1"/>
    <x v="1"/>
    <x v="0"/>
    <x v="0"/>
    <x v="0"/>
    <x v="1"/>
    <x v="0"/>
    <x v="2"/>
    <x v="1"/>
    <x v="1"/>
    <x v="1"/>
    <x v="1"/>
    <x v="1"/>
    <x v="0"/>
    <x v="0"/>
    <x v="0"/>
    <x v="0"/>
    <x v="1"/>
    <x v="2"/>
    <x v="0"/>
    <x v="1"/>
    <x v="0"/>
    <x v="0"/>
    <x v="0"/>
    <x v="0"/>
    <x v="1"/>
    <x v="0"/>
    <s v="Hvordan man holder øje med digital mobning"/>
    <x v="0"/>
    <x v="1"/>
    <x v="0"/>
    <x v="1"/>
    <x v="0"/>
    <x v="0"/>
    <x v="0"/>
    <x v="0"/>
    <s v=""/>
    <x v="0"/>
    <x v="1"/>
    <x v="2"/>
    <x v="3"/>
    <x v="2"/>
    <x v="1"/>
    <x v="2"/>
    <x v="2"/>
    <x v="2"/>
    <x v="2"/>
    <x v="2"/>
    <x v="2"/>
    <x v="2"/>
    <x v="2"/>
    <x v="2"/>
    <x v="2"/>
    <x v="2"/>
    <x v="2"/>
    <x v="1"/>
    <s v=""/>
    <x v="2"/>
    <x v="2"/>
    <x v="1"/>
    <x v="2"/>
    <x v="2"/>
    <x v="2"/>
    <x v="2"/>
    <x v="2"/>
    <x v="2"/>
    <x v="2"/>
    <x v="2"/>
    <x v="2"/>
    <x v="2"/>
    <x v="1"/>
    <s v=""/>
    <x v="2"/>
    <x v="2"/>
    <x v="3"/>
    <x v="1"/>
    <x v="3"/>
    <x v="4"/>
    <x v="3"/>
    <x v="15"/>
    <x v="1"/>
    <x v="0"/>
    <x v="1"/>
    <x v="2"/>
    <x v="2"/>
    <x v="1"/>
    <x v="0"/>
    <x v="1"/>
    <x v="0"/>
    <s v="101171"/>
    <s v="Det frie Gymnasium"/>
    <s v="Institution uden enheder"/>
    <x v="0"/>
    <x v="0"/>
    <s v="Københavns Kommune"/>
    <s v="Region Hovedstaden"/>
    <s v="Sara Mac Dalland"/>
    <s v="adm@detfri.dk"/>
    <n v="0"/>
    <x v="0"/>
    <x v="0"/>
    <x v="0"/>
    <x v="0"/>
  </r>
  <r>
    <s v="Ja"/>
    <s v="Ja"/>
    <s v="Under et år siden"/>
    <s v="I nogen grad"/>
    <s v="I høj grad"/>
    <x v="0"/>
    <x v="1"/>
    <x v="0"/>
    <x v="0"/>
    <x v="1"/>
    <x v="1"/>
    <x v="0"/>
    <x v="1"/>
    <x v="0"/>
    <x v="0"/>
    <x v="0"/>
    <x v="0"/>
    <x v="0"/>
    <x v="0"/>
    <x v="0"/>
    <x v="0"/>
    <x v="0"/>
    <x v="0"/>
    <x v="0"/>
    <x v="0"/>
    <x v="0"/>
    <x v="44"/>
    <x v="3"/>
    <x v="1"/>
    <x v="1"/>
    <x v="1"/>
    <x v="1"/>
    <x v="1"/>
    <x v="1"/>
    <x v="2"/>
    <x v="4"/>
    <x v="1"/>
    <x v="0"/>
    <x v="0"/>
    <x v="0"/>
    <x v="1"/>
    <x v="0"/>
    <x v="0"/>
    <x v="0"/>
    <x v="0"/>
    <x v="0"/>
    <x v="0"/>
    <s v=""/>
    <x v="0"/>
    <x v="1"/>
    <x v="0"/>
    <x v="1"/>
    <x v="0"/>
    <x v="0"/>
    <x v="0"/>
    <x v="0"/>
    <s v=""/>
    <x v="17"/>
    <x v="0"/>
    <x v="0"/>
    <x v="0"/>
    <x v="0"/>
    <x v="2"/>
    <x v="1"/>
    <x v="0"/>
    <x v="0"/>
    <x v="0"/>
    <x v="1"/>
    <x v="1"/>
    <x v="0"/>
    <x v="0"/>
    <x v="0"/>
    <x v="1"/>
    <x v="0"/>
    <x v="0"/>
    <x v="0"/>
    <s v=""/>
    <x v="0"/>
    <x v="0"/>
    <x v="0"/>
    <x v="0"/>
    <x v="0"/>
    <x v="0"/>
    <x v="0"/>
    <x v="0"/>
    <x v="1"/>
    <x v="1"/>
    <x v="0"/>
    <x v="0"/>
    <x v="0"/>
    <x v="0"/>
    <s v=""/>
    <x v="0"/>
    <x v="0"/>
    <x v="0"/>
    <x v="0"/>
    <x v="2"/>
    <x v="0"/>
    <x v="0"/>
    <x v="0"/>
    <x v="0"/>
    <x v="38"/>
    <x v="1"/>
    <x v="2"/>
    <x v="0"/>
    <x v="3"/>
    <x v="0"/>
    <x v="0"/>
    <x v="24"/>
    <s v="515402"/>
    <s v="Haderslev Handelsskole"/>
    <s v="Institution uden enheder"/>
    <x v="1"/>
    <x v="1"/>
    <s v="Haderslev Kommune"/>
    <s v="Region Syddanmark"/>
    <s v="Samuel Friberg"/>
    <s v="info@hhs.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157042"/>
    <s v="Copenhagen International School"/>
    <s v="Institution uden enheder"/>
    <x v="0"/>
    <x v="0"/>
    <s v="Københavns Kommune"/>
    <s v="Region Hovedstaden"/>
    <s v="Sandy Mackenzie"/>
    <s v="cis@cis.dk"/>
    <n v="0"/>
    <x v="1"/>
    <x v="0"/>
    <x v="1"/>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431013"/>
    <s v="Faaborg Gymnasium"/>
    <s v="Institution uden enheder"/>
    <x v="0"/>
    <x v="1"/>
    <s v="Faaborg-Midtfyn Kommune"/>
    <s v="Region Syddanmark"/>
    <s v="Sophie Holm Higgins"/>
    <s v="post@faaborg-gym.dk"/>
    <n v="0"/>
    <x v="1"/>
    <x v="0"/>
    <x v="1"/>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280554"/>
    <s v="Taastrup City Gymnasium"/>
    <s v="Institution uden enheder"/>
    <x v="0"/>
    <x v="0"/>
    <s v="Høje-Taastrup Kommune"/>
    <s v="Region Hovedstaden"/>
    <s v="Servet Dönmez"/>
    <s v="info@htpg.dk"/>
    <n v="0"/>
    <x v="1"/>
    <x v="0"/>
    <x v="1"/>
    <x v="0"/>
  </r>
  <r>
    <s v="Ja"/>
    <s v="Ja"/>
    <s v="For tre år siden"/>
    <s v="I mindre grad"/>
    <s v="I høj grad"/>
    <x v="4"/>
    <x v="3"/>
    <x v="0"/>
    <x v="0"/>
    <x v="1"/>
    <x v="1"/>
    <x v="0"/>
    <x v="0"/>
    <x v="0"/>
    <x v="1"/>
    <x v="0"/>
    <x v="0"/>
    <x v="2"/>
    <x v="2"/>
    <x v="2"/>
    <x v="2"/>
    <x v="2"/>
    <x v="1"/>
    <x v="0"/>
    <x v="0"/>
    <x v="0"/>
    <x v="45"/>
    <x v="2"/>
    <x v="1"/>
    <x v="1"/>
    <x v="1"/>
    <x v="1"/>
    <x v="1"/>
    <x v="0"/>
    <x v="0"/>
    <x v="0"/>
    <x v="0"/>
    <x v="0"/>
    <x v="0"/>
    <x v="0"/>
    <x v="1"/>
    <x v="0"/>
    <x v="1"/>
    <x v="1"/>
    <x v="1"/>
    <x v="0"/>
    <x v="0"/>
    <s v=""/>
    <x v="0"/>
    <x v="1"/>
    <x v="0"/>
    <x v="0"/>
    <x v="0"/>
    <x v="1"/>
    <x v="0"/>
    <x v="0"/>
    <s v=""/>
    <x v="0"/>
    <x v="0"/>
    <x v="0"/>
    <x v="1"/>
    <x v="0"/>
    <x v="0"/>
    <x v="1"/>
    <x v="0"/>
    <x v="0"/>
    <x v="0"/>
    <x v="1"/>
    <x v="0"/>
    <x v="0"/>
    <x v="0"/>
    <x v="0"/>
    <x v="0"/>
    <x v="0"/>
    <x v="0"/>
    <x v="0"/>
    <s v=""/>
    <x v="0"/>
    <x v="0"/>
    <x v="0"/>
    <x v="0"/>
    <x v="1"/>
    <x v="0"/>
    <x v="1"/>
    <x v="0"/>
    <x v="0"/>
    <x v="1"/>
    <x v="0"/>
    <x v="0"/>
    <x v="0"/>
    <x v="0"/>
    <s v=""/>
    <x v="0"/>
    <x v="3"/>
    <x v="1"/>
    <x v="1"/>
    <x v="4"/>
    <x v="3"/>
    <x v="4"/>
    <x v="0"/>
    <x v="0"/>
    <x v="39"/>
    <x v="2"/>
    <x v="1"/>
    <x v="0"/>
    <x v="2"/>
    <x v="0"/>
    <x v="0"/>
    <x v="25"/>
    <s v="280950"/>
    <s v="Hovedstadens Kristne Gymnasium"/>
    <s v="Institution uden enheder"/>
    <x v="0"/>
    <x v="0"/>
    <s v="Københavns Kommune"/>
    <s v="Region Hovedstaden"/>
    <s v="Sigbjørn Sørensen"/>
    <s v="kontor@hkgym.dk"/>
    <n v="0"/>
    <x v="0"/>
    <x v="0"/>
    <x v="0"/>
    <x v="0"/>
  </r>
  <r>
    <s v="Ja"/>
    <s v="Nej"/>
    <s v="Vi har ikke revideret vores antimobbestrategi"/>
    <s v="Slet ikke"/>
    <s v="I høj grad"/>
    <x v="0"/>
    <x v="2"/>
    <x v="0"/>
    <x v="0"/>
    <x v="1"/>
    <x v="0"/>
    <x v="0"/>
    <x v="0"/>
    <x v="1"/>
    <x v="1"/>
    <x v="0"/>
    <x v="2"/>
    <x v="2"/>
    <x v="2"/>
    <x v="2"/>
    <x v="2"/>
    <x v="2"/>
    <x v="1"/>
    <x v="0"/>
    <x v="3"/>
    <x v="0"/>
    <x v="0"/>
    <x v="0"/>
    <x v="0"/>
    <x v="2"/>
    <x v="2"/>
    <x v="0"/>
    <x v="0"/>
    <x v="0"/>
    <x v="0"/>
    <x v="0"/>
    <x v="0"/>
    <x v="0"/>
    <x v="0"/>
    <x v="0"/>
    <x v="1"/>
    <x v="0"/>
    <x v="1"/>
    <x v="0"/>
    <x v="0"/>
    <x v="0"/>
    <x v="1"/>
    <s v=""/>
    <x v="0"/>
    <x v="1"/>
    <x v="0"/>
    <x v="0"/>
    <x v="1"/>
    <x v="0"/>
    <x v="0"/>
    <x v="1"/>
    <s v=""/>
    <x v="0"/>
    <x v="0"/>
    <x v="0"/>
    <x v="1"/>
    <x v="0"/>
    <x v="2"/>
    <x v="1"/>
    <x v="0"/>
    <x v="0"/>
    <x v="0"/>
    <x v="1"/>
    <x v="1"/>
    <x v="0"/>
    <x v="0"/>
    <x v="0"/>
    <x v="0"/>
    <x v="1"/>
    <x v="0"/>
    <x v="0"/>
    <s v=""/>
    <x v="0"/>
    <x v="1"/>
    <x v="2"/>
    <x v="0"/>
    <x v="0"/>
    <x v="0"/>
    <x v="0"/>
    <x v="0"/>
    <x v="1"/>
    <x v="1"/>
    <x v="0"/>
    <x v="0"/>
    <x v="0"/>
    <x v="0"/>
    <s v=""/>
    <x v="0"/>
    <x v="3"/>
    <x v="1"/>
    <x v="1"/>
    <x v="4"/>
    <x v="3"/>
    <x v="4"/>
    <x v="0"/>
    <x v="3"/>
    <x v="0"/>
    <x v="2"/>
    <x v="1"/>
    <x v="0"/>
    <x v="0"/>
    <x v="0"/>
    <x v="0"/>
    <x v="0"/>
    <s v="369409"/>
    <s v="SOSU Nykøbing F."/>
    <s v="Institution uden enheder"/>
    <x v="1"/>
    <x v="1"/>
    <s v="Guldborgsund Kommune"/>
    <s v="Region Sjælland"/>
    <s v="Steen Frederiksen"/>
    <s v="sosunyk@sosunyk.dk"/>
    <n v="0"/>
    <x v="0"/>
    <x v="0"/>
    <x v="0"/>
    <x v="0"/>
  </r>
  <r>
    <s v="Ja"/>
    <s v="Ja"/>
    <s v="Under et år siden"/>
    <s v="I høj grad"/>
    <s v="I høj grad"/>
    <x v="1"/>
    <x v="0"/>
    <x v="0"/>
    <x v="0"/>
    <x v="1"/>
    <x v="1"/>
    <x v="1"/>
    <x v="1"/>
    <x v="0"/>
    <x v="0"/>
    <x v="0"/>
    <x v="0"/>
    <x v="0"/>
    <x v="0"/>
    <x v="1"/>
    <x v="1"/>
    <x v="0"/>
    <x v="0"/>
    <x v="0"/>
    <x v="0"/>
    <x v="0"/>
    <x v="46"/>
    <x v="0"/>
    <x v="0"/>
    <x v="2"/>
    <x v="0"/>
    <x v="0"/>
    <x v="0"/>
    <x v="0"/>
    <x v="0"/>
    <x v="0"/>
    <x v="0"/>
    <x v="1"/>
    <x v="2"/>
    <x v="0"/>
    <x v="1"/>
    <x v="0"/>
    <x v="1"/>
    <x v="0"/>
    <x v="0"/>
    <x v="0"/>
    <x v="1"/>
    <s v=""/>
    <x v="0"/>
    <x v="1"/>
    <x v="0"/>
    <x v="0"/>
    <x v="1"/>
    <x v="0"/>
    <x v="0"/>
    <x v="1"/>
    <s v=""/>
    <x v="0"/>
    <x v="0"/>
    <x v="0"/>
    <x v="0"/>
    <x v="0"/>
    <x v="0"/>
    <x v="1"/>
    <x v="0"/>
    <x v="0"/>
    <x v="0"/>
    <x v="1"/>
    <x v="1"/>
    <x v="1"/>
    <x v="0"/>
    <x v="0"/>
    <x v="0"/>
    <x v="0"/>
    <x v="0"/>
    <x v="0"/>
    <s v=""/>
    <x v="0"/>
    <x v="0"/>
    <x v="0"/>
    <x v="0"/>
    <x v="0"/>
    <x v="0"/>
    <x v="0"/>
    <x v="0"/>
    <x v="1"/>
    <x v="1"/>
    <x v="1"/>
    <x v="1"/>
    <x v="0"/>
    <x v="0"/>
    <s v=""/>
    <x v="0"/>
    <x v="0"/>
    <x v="0"/>
    <x v="0"/>
    <x v="0"/>
    <x v="3"/>
    <x v="0"/>
    <x v="0"/>
    <x v="0"/>
    <x v="0"/>
    <x v="1"/>
    <x v="2"/>
    <x v="0"/>
    <x v="3"/>
    <x v="0"/>
    <x v="0"/>
    <x v="0"/>
    <s v="461051"/>
    <s v="Sct. Knuds Gymnasium"/>
    <s v="Institution uden enheder"/>
    <x v="0"/>
    <x v="1"/>
    <s v="Odense Kommune"/>
    <s v="Region Syddanmark"/>
    <s v="Susan Mose"/>
    <s v="mail@sctknud-gym.dk"/>
    <n v="0"/>
    <x v="0"/>
    <x v="0"/>
    <x v="0"/>
    <x v="0"/>
  </r>
  <r>
    <s v="Ja"/>
    <s v="Ja"/>
    <s v="For et år siden"/>
    <s v="I høj grad"/>
    <s v="I høj grad"/>
    <x v="0"/>
    <x v="3"/>
    <x v="0"/>
    <x v="0"/>
    <x v="1"/>
    <x v="0"/>
    <x v="1"/>
    <x v="1"/>
    <x v="0"/>
    <x v="0"/>
    <x v="0"/>
    <x v="2"/>
    <x v="0"/>
    <x v="1"/>
    <x v="1"/>
    <x v="1"/>
    <x v="1"/>
    <x v="0"/>
    <x v="0"/>
    <x v="0"/>
    <x v="1"/>
    <x v="0"/>
    <x v="3"/>
    <x v="1"/>
    <x v="1"/>
    <x v="1"/>
    <x v="1"/>
    <x v="1"/>
    <x v="1"/>
    <x v="1"/>
    <x v="2"/>
    <x v="1"/>
    <x v="0"/>
    <x v="0"/>
    <x v="0"/>
    <x v="1"/>
    <x v="1"/>
    <x v="0"/>
    <x v="1"/>
    <x v="0"/>
    <x v="0"/>
    <x v="0"/>
    <s v=""/>
    <x v="0"/>
    <x v="1"/>
    <x v="1"/>
    <x v="1"/>
    <x v="0"/>
    <x v="0"/>
    <x v="0"/>
    <x v="0"/>
    <s v=""/>
    <x v="0"/>
    <x v="0"/>
    <x v="0"/>
    <x v="2"/>
    <x v="0"/>
    <x v="0"/>
    <x v="0"/>
    <x v="0"/>
    <x v="1"/>
    <x v="0"/>
    <x v="1"/>
    <x v="1"/>
    <x v="1"/>
    <x v="0"/>
    <x v="0"/>
    <x v="0"/>
    <x v="0"/>
    <x v="1"/>
    <x v="0"/>
    <s v="Mulighed for kommentarer"/>
    <x v="0"/>
    <x v="0"/>
    <x v="0"/>
    <x v="0"/>
    <x v="0"/>
    <x v="0"/>
    <x v="0"/>
    <x v="0"/>
    <x v="1"/>
    <x v="1"/>
    <x v="0"/>
    <x v="0"/>
    <x v="0"/>
    <x v="0"/>
    <s v=""/>
    <x v="0"/>
    <x v="0"/>
    <x v="0"/>
    <x v="3"/>
    <x v="0"/>
    <x v="5"/>
    <x v="1"/>
    <x v="0"/>
    <x v="0"/>
    <x v="0"/>
    <x v="1"/>
    <x v="2"/>
    <x v="2"/>
    <x v="1"/>
    <x v="0"/>
    <x v="2"/>
    <x v="0"/>
    <s v="373020"/>
    <s v="Næstved Gymnasium og HF"/>
    <s v="Institution uden enheder"/>
    <x v="0"/>
    <x v="1"/>
    <s v="Næstved Kommune"/>
    <s v="Region Sjælland"/>
    <s v="Susanne Stubgaard"/>
    <s v="skolen@naestved-gym.dk"/>
    <n v="0"/>
    <x v="0"/>
    <x v="0"/>
    <x v="0"/>
    <x v="0"/>
  </r>
  <r>
    <s v="Ja"/>
    <s v="Ja"/>
    <s v="For to år siden"/>
    <s v="Slet ikke"/>
    <s v="I høj grad"/>
    <x v="1"/>
    <x v="2"/>
    <x v="0"/>
    <x v="0"/>
    <x v="1"/>
    <x v="1"/>
    <x v="0"/>
    <x v="1"/>
    <x v="0"/>
    <x v="0"/>
    <x v="0"/>
    <x v="0"/>
    <x v="0"/>
    <x v="0"/>
    <x v="1"/>
    <x v="1"/>
    <x v="1"/>
    <x v="0"/>
    <x v="0"/>
    <x v="0"/>
    <x v="0"/>
    <x v="47"/>
    <x v="3"/>
    <x v="1"/>
    <x v="1"/>
    <x v="1"/>
    <x v="1"/>
    <x v="1"/>
    <x v="3"/>
    <x v="5"/>
    <x v="4"/>
    <x v="2"/>
    <x v="0"/>
    <x v="2"/>
    <x v="0"/>
    <x v="1"/>
    <x v="0"/>
    <x v="1"/>
    <x v="1"/>
    <x v="0"/>
    <x v="0"/>
    <x v="0"/>
    <s v=""/>
    <x v="0"/>
    <x v="1"/>
    <x v="0"/>
    <x v="1"/>
    <x v="1"/>
    <x v="0"/>
    <x v="0"/>
    <x v="0"/>
    <s v=""/>
    <x v="0"/>
    <x v="0"/>
    <x v="0"/>
    <x v="0"/>
    <x v="5"/>
    <x v="0"/>
    <x v="1"/>
    <x v="0"/>
    <x v="0"/>
    <x v="0"/>
    <x v="1"/>
    <x v="1"/>
    <x v="1"/>
    <x v="1"/>
    <x v="0"/>
    <x v="0"/>
    <x v="1"/>
    <x v="0"/>
    <x v="0"/>
    <s v=""/>
    <x v="0"/>
    <x v="0"/>
    <x v="0"/>
    <x v="0"/>
    <x v="0"/>
    <x v="0"/>
    <x v="0"/>
    <x v="1"/>
    <x v="1"/>
    <x v="0"/>
    <x v="0"/>
    <x v="0"/>
    <x v="0"/>
    <x v="0"/>
    <s v=""/>
    <x v="1"/>
    <x v="1"/>
    <x v="0"/>
    <x v="0"/>
    <x v="4"/>
    <x v="3"/>
    <x v="4"/>
    <x v="0"/>
    <x v="2"/>
    <x v="0"/>
    <x v="1"/>
    <x v="2"/>
    <x v="1"/>
    <x v="1"/>
    <x v="0"/>
    <x v="0"/>
    <x v="0"/>
    <s v="315412"/>
    <s v="Nordvestsjællands Erhvervs- og Gymnasieuddannelser"/>
    <s v="Hovedskole (institution med enheder)"/>
    <x v="1"/>
    <x v="1"/>
    <s v="Holbæk Kommune"/>
    <s v="Region Sjælland"/>
    <s v="Steffen Lund, direktør"/>
    <s v="eucnvs@eucnvs.dk"/>
    <n v="0"/>
    <x v="0"/>
    <x v="0"/>
    <x v="0"/>
    <x v="0"/>
  </r>
  <r>
    <s v="Ja"/>
    <s v="Ja"/>
    <s v="For mere end tre år siden"/>
    <s v="I mindre grad"/>
    <s v="I høj grad"/>
    <x v="1"/>
    <x v="0"/>
    <x v="0"/>
    <x v="0"/>
    <x v="1"/>
    <x v="0"/>
    <x v="1"/>
    <x v="1"/>
    <x v="0"/>
    <x v="0"/>
    <x v="0"/>
    <x v="0"/>
    <x v="0"/>
    <x v="0"/>
    <x v="0"/>
    <x v="0"/>
    <x v="1"/>
    <x v="0"/>
    <x v="0"/>
    <x v="0"/>
    <x v="0"/>
    <x v="0"/>
    <x v="3"/>
    <x v="1"/>
    <x v="1"/>
    <x v="1"/>
    <x v="1"/>
    <x v="1"/>
    <x v="1"/>
    <x v="1"/>
    <x v="3"/>
    <x v="1"/>
    <x v="0"/>
    <x v="0"/>
    <x v="0"/>
    <x v="1"/>
    <x v="1"/>
    <x v="1"/>
    <x v="1"/>
    <x v="0"/>
    <x v="0"/>
    <x v="0"/>
    <s v=""/>
    <x v="0"/>
    <x v="1"/>
    <x v="1"/>
    <x v="0"/>
    <x v="0"/>
    <x v="0"/>
    <x v="0"/>
    <x v="0"/>
    <s v=""/>
    <x v="0"/>
    <x v="0"/>
    <x v="0"/>
    <x v="0"/>
    <x v="0"/>
    <x v="0"/>
    <x v="1"/>
    <x v="0"/>
    <x v="0"/>
    <x v="0"/>
    <x v="1"/>
    <x v="1"/>
    <x v="1"/>
    <x v="1"/>
    <x v="1"/>
    <x v="1"/>
    <x v="0"/>
    <x v="0"/>
    <x v="0"/>
    <s v=""/>
    <x v="0"/>
    <x v="0"/>
    <x v="0"/>
    <x v="0"/>
    <x v="0"/>
    <x v="0"/>
    <x v="0"/>
    <x v="0"/>
    <x v="1"/>
    <x v="1"/>
    <x v="1"/>
    <x v="1"/>
    <x v="0"/>
    <x v="0"/>
    <s v=""/>
    <x v="0"/>
    <x v="0"/>
    <x v="0"/>
    <x v="0"/>
    <x v="0"/>
    <x v="1"/>
    <x v="1"/>
    <x v="0"/>
    <x v="0"/>
    <x v="40"/>
    <x v="2"/>
    <x v="1"/>
    <x v="0"/>
    <x v="0"/>
    <x v="0"/>
    <x v="0"/>
    <x v="0"/>
    <s v="621021"/>
    <s v="Kolding Gymnasium, HF-Kursus og IB School"/>
    <s v="Institution uden enheder"/>
    <x v="0"/>
    <x v="1"/>
    <s v="Kolding Kommune"/>
    <s v="Region Syddanmark"/>
    <s v="Sune Hother Petersen"/>
    <s v="kg@kolding-gym.dk"/>
    <n v="0"/>
    <x v="0"/>
    <x v="0"/>
    <x v="0"/>
    <x v="0"/>
  </r>
  <r>
    <s v="Ja"/>
    <s v="Ja"/>
    <s v="Under et år siden"/>
    <s v="I høj grad"/>
    <s v="I høj grad"/>
    <x v="1"/>
    <x v="2"/>
    <x v="0"/>
    <x v="0"/>
    <x v="1"/>
    <x v="1"/>
    <x v="1"/>
    <x v="1"/>
    <x v="0"/>
    <x v="0"/>
    <x v="0"/>
    <x v="0"/>
    <x v="1"/>
    <x v="0"/>
    <x v="1"/>
    <x v="0"/>
    <x v="0"/>
    <x v="0"/>
    <x v="0"/>
    <x v="3"/>
    <x v="1"/>
    <x v="0"/>
    <x v="2"/>
    <x v="1"/>
    <x v="1"/>
    <x v="1"/>
    <x v="1"/>
    <x v="1"/>
    <x v="0"/>
    <x v="0"/>
    <x v="0"/>
    <x v="0"/>
    <x v="0"/>
    <x v="0"/>
    <x v="0"/>
    <x v="0"/>
    <x v="1"/>
    <x v="0"/>
    <x v="0"/>
    <x v="0"/>
    <x v="0"/>
    <x v="0"/>
    <s v=""/>
    <x v="0"/>
    <x v="0"/>
    <x v="1"/>
    <x v="1"/>
    <x v="1"/>
    <x v="0"/>
    <x v="0"/>
    <x v="0"/>
    <s v=""/>
    <x v="0"/>
    <x v="2"/>
    <x v="2"/>
    <x v="3"/>
    <x v="2"/>
    <x v="1"/>
    <x v="2"/>
    <x v="2"/>
    <x v="2"/>
    <x v="2"/>
    <x v="2"/>
    <x v="2"/>
    <x v="2"/>
    <x v="2"/>
    <x v="2"/>
    <x v="2"/>
    <x v="2"/>
    <x v="2"/>
    <x v="1"/>
    <s v=""/>
    <x v="2"/>
    <x v="2"/>
    <x v="1"/>
    <x v="2"/>
    <x v="2"/>
    <x v="2"/>
    <x v="2"/>
    <x v="2"/>
    <x v="2"/>
    <x v="2"/>
    <x v="2"/>
    <x v="2"/>
    <x v="2"/>
    <x v="1"/>
    <s v=""/>
    <x v="2"/>
    <x v="2"/>
    <x v="3"/>
    <x v="1"/>
    <x v="3"/>
    <x v="4"/>
    <x v="3"/>
    <x v="0"/>
    <x v="1"/>
    <x v="0"/>
    <x v="1"/>
    <x v="3"/>
    <x v="0"/>
    <x v="4"/>
    <x v="34"/>
    <x v="0"/>
    <x v="0"/>
    <s v="281345"/>
    <s v="Trafikskolen ApS"/>
    <s v="Institution uden enheder"/>
    <x v="1"/>
    <x v="3"/>
    <s v="Esbjerg Kommune"/>
    <s v="Region Syddanmark"/>
    <s v="Syrak Underbjerg"/>
    <s v="info@trafikskolen.dk"/>
    <n v="0"/>
    <x v="0"/>
    <x v="0"/>
    <x v="0"/>
    <x v="0"/>
  </r>
  <r>
    <s v="Ja"/>
    <s v="Ja"/>
    <s v="Under et år siden"/>
    <s v="I mindre grad"/>
    <s v="I høj grad"/>
    <x v="1"/>
    <x v="3"/>
    <x v="0"/>
    <x v="0"/>
    <x v="1"/>
    <x v="0"/>
    <x v="0"/>
    <x v="0"/>
    <x v="1"/>
    <x v="0"/>
    <x v="0"/>
    <x v="0"/>
    <x v="0"/>
    <x v="0"/>
    <x v="0"/>
    <x v="1"/>
    <x v="0"/>
    <x v="0"/>
    <x v="0"/>
    <x v="2"/>
    <x v="0"/>
    <x v="48"/>
    <x v="0"/>
    <x v="0"/>
    <x v="2"/>
    <x v="2"/>
    <x v="0"/>
    <x v="0"/>
    <x v="0"/>
    <x v="0"/>
    <x v="0"/>
    <x v="0"/>
    <x v="1"/>
    <x v="2"/>
    <x v="0"/>
    <x v="1"/>
    <x v="1"/>
    <x v="1"/>
    <x v="1"/>
    <x v="0"/>
    <x v="0"/>
    <x v="0"/>
    <s v=""/>
    <x v="0"/>
    <x v="1"/>
    <x v="1"/>
    <x v="1"/>
    <x v="1"/>
    <x v="0"/>
    <x v="0"/>
    <x v="0"/>
    <s v=""/>
    <x v="0"/>
    <x v="0"/>
    <x v="0"/>
    <x v="1"/>
    <x v="5"/>
    <x v="0"/>
    <x v="1"/>
    <x v="0"/>
    <x v="0"/>
    <x v="0"/>
    <x v="1"/>
    <x v="0"/>
    <x v="0"/>
    <x v="0"/>
    <x v="0"/>
    <x v="0"/>
    <x v="1"/>
    <x v="0"/>
    <x v="0"/>
    <s v=""/>
    <x v="1"/>
    <x v="0"/>
    <x v="0"/>
    <x v="0"/>
    <x v="0"/>
    <x v="0"/>
    <x v="0"/>
    <x v="1"/>
    <x v="1"/>
    <x v="1"/>
    <x v="0"/>
    <x v="0"/>
    <x v="0"/>
    <x v="0"/>
    <s v=""/>
    <x v="0"/>
    <x v="0"/>
    <x v="0"/>
    <x v="0"/>
    <x v="0"/>
    <x v="3"/>
    <x v="1"/>
    <x v="0"/>
    <x v="0"/>
    <x v="41"/>
    <x v="1"/>
    <x v="3"/>
    <x v="0"/>
    <x v="0"/>
    <x v="0"/>
    <x v="0"/>
    <x v="0"/>
    <s v="280004"/>
    <s v="Syddjurs Gymnasium"/>
    <s v="Institution uden enheder"/>
    <x v="0"/>
    <x v="1"/>
    <s v="Syddjurs Kommune"/>
    <s v="Region Midtjylland"/>
    <s v="Sven Gaardbo"/>
    <s v="kontor@syddjurs-gym.dk"/>
    <n v="0"/>
    <x v="0"/>
    <x v="0"/>
    <x v="0"/>
    <x v="0"/>
  </r>
  <r>
    <s v="Ja"/>
    <s v="Nej"/>
    <s v="Under et år siden"/>
    <s v="I høj grad"/>
    <s v="I høj grad"/>
    <x v="1"/>
    <x v="2"/>
    <x v="1"/>
    <x v="1"/>
    <x v="1"/>
    <x v="1"/>
    <x v="0"/>
    <x v="1"/>
    <x v="0"/>
    <x v="0"/>
    <x v="0"/>
    <x v="0"/>
    <x v="1"/>
    <x v="1"/>
    <x v="1"/>
    <x v="0"/>
    <x v="0"/>
    <x v="0"/>
    <x v="0"/>
    <x v="2"/>
    <x v="1"/>
    <x v="0"/>
    <x v="0"/>
    <x v="2"/>
    <x v="0"/>
    <x v="2"/>
    <x v="2"/>
    <x v="0"/>
    <x v="0"/>
    <x v="0"/>
    <x v="0"/>
    <x v="0"/>
    <x v="1"/>
    <x v="2"/>
    <x v="0"/>
    <x v="1"/>
    <x v="0"/>
    <x v="0"/>
    <x v="0"/>
    <x v="0"/>
    <x v="0"/>
    <x v="0"/>
    <s v=""/>
    <x v="0"/>
    <x v="1"/>
    <x v="1"/>
    <x v="0"/>
    <x v="1"/>
    <x v="0"/>
    <x v="0"/>
    <x v="0"/>
    <s v=""/>
    <x v="0"/>
    <x v="0"/>
    <x v="1"/>
    <x v="0"/>
    <x v="3"/>
    <x v="0"/>
    <x v="1"/>
    <x v="0"/>
    <x v="0"/>
    <x v="0"/>
    <x v="1"/>
    <x v="1"/>
    <x v="0"/>
    <x v="0"/>
    <x v="0"/>
    <x v="1"/>
    <x v="0"/>
    <x v="0"/>
    <x v="0"/>
    <s v=""/>
    <x v="0"/>
    <x v="0"/>
    <x v="0"/>
    <x v="0"/>
    <x v="0"/>
    <x v="0"/>
    <x v="0"/>
    <x v="0"/>
    <x v="1"/>
    <x v="1"/>
    <x v="0"/>
    <x v="1"/>
    <x v="0"/>
    <x v="0"/>
    <s v=""/>
    <x v="3"/>
    <x v="0"/>
    <x v="0"/>
    <x v="0"/>
    <x v="0"/>
    <x v="0"/>
    <x v="1"/>
    <x v="0"/>
    <x v="2"/>
    <x v="0"/>
    <x v="2"/>
    <x v="1"/>
    <x v="0"/>
    <x v="4"/>
    <x v="35"/>
    <x v="0"/>
    <x v="0"/>
    <s v="280011"/>
    <s v="Sankt Petri skole - Gymnasium"/>
    <s v="Institution uden enheder"/>
    <x v="0"/>
    <x v="0"/>
    <s v="Københavns Kommune"/>
    <s v="Region Hovedstaden"/>
    <s v="Svenja Kuhfuss"/>
    <s v="kontor@adm.sanktpetriskole.dk"/>
    <n v="0"/>
    <x v="0"/>
    <x v="0"/>
    <x v="0"/>
    <x v="0"/>
  </r>
  <r>
    <s v="Ja"/>
    <s v="Ja"/>
    <s v="For to år siden"/>
    <s v="Slet ikke"/>
    <s v="I høj grad"/>
    <x v="4"/>
    <x v="2"/>
    <x v="0"/>
    <x v="0"/>
    <x v="0"/>
    <x v="0"/>
    <x v="0"/>
    <x v="0"/>
    <x v="0"/>
    <x v="0"/>
    <x v="0"/>
    <x v="2"/>
    <x v="0"/>
    <x v="1"/>
    <x v="0"/>
    <x v="0"/>
    <x v="0"/>
    <x v="0"/>
    <x v="0"/>
    <x v="0"/>
    <x v="2"/>
    <x v="49"/>
    <x v="0"/>
    <x v="0"/>
    <x v="2"/>
    <x v="2"/>
    <x v="0"/>
    <x v="0"/>
    <x v="0"/>
    <x v="0"/>
    <x v="0"/>
    <x v="0"/>
    <x v="0"/>
    <x v="0"/>
    <x v="0"/>
    <x v="0"/>
    <x v="0"/>
    <x v="1"/>
    <x v="1"/>
    <x v="0"/>
    <x v="0"/>
    <x v="0"/>
    <s v=""/>
    <x v="0"/>
    <x v="1"/>
    <x v="0"/>
    <x v="1"/>
    <x v="0"/>
    <x v="0"/>
    <x v="0"/>
    <x v="0"/>
    <s v=""/>
    <x v="0"/>
    <x v="0"/>
    <x v="1"/>
    <x v="1"/>
    <x v="0"/>
    <x v="0"/>
    <x v="1"/>
    <x v="0"/>
    <x v="0"/>
    <x v="0"/>
    <x v="1"/>
    <x v="1"/>
    <x v="1"/>
    <x v="1"/>
    <x v="1"/>
    <x v="1"/>
    <x v="0"/>
    <x v="0"/>
    <x v="0"/>
    <s v=""/>
    <x v="0"/>
    <x v="0"/>
    <x v="0"/>
    <x v="0"/>
    <x v="0"/>
    <x v="0"/>
    <x v="0"/>
    <x v="0"/>
    <x v="1"/>
    <x v="1"/>
    <x v="1"/>
    <x v="1"/>
    <x v="0"/>
    <x v="0"/>
    <s v=""/>
    <x v="3"/>
    <x v="3"/>
    <x v="1"/>
    <x v="1"/>
    <x v="0"/>
    <x v="0"/>
    <x v="1"/>
    <x v="0"/>
    <x v="1"/>
    <x v="0"/>
    <x v="1"/>
    <x v="2"/>
    <x v="2"/>
    <x v="1"/>
    <x v="0"/>
    <x v="2"/>
    <x v="0"/>
    <s v="157031"/>
    <s v="Ordrup Gymnasium"/>
    <s v="Institution uden enheder"/>
    <x v="0"/>
    <x v="1"/>
    <s v="Gentofte Kommune"/>
    <s v="Region Hovedstaden"/>
    <s v="Søren Helstrup"/>
    <s v="kontor@ordrup-gym.dk"/>
    <n v="0"/>
    <x v="0"/>
    <x v="0"/>
    <x v="0"/>
    <x v="0"/>
  </r>
  <r>
    <s v="Ved ikke"/>
    <s v=""/>
    <s v=""/>
    <s v=""/>
    <s v=""/>
    <x v="5"/>
    <x v="5"/>
    <x v="2"/>
    <x v="2"/>
    <x v="2"/>
    <x v="2"/>
    <x v="2"/>
    <x v="2"/>
    <x v="2"/>
    <x v="2"/>
    <x v="1"/>
    <x v="3"/>
    <x v="2"/>
    <x v="2"/>
    <x v="2"/>
    <x v="2"/>
    <x v="2"/>
    <x v="1"/>
    <x v="0"/>
    <x v="3"/>
    <x v="1"/>
    <x v="50"/>
    <x v="1"/>
    <x v="1"/>
    <x v="1"/>
    <x v="1"/>
    <x v="1"/>
    <x v="1"/>
    <x v="0"/>
    <x v="0"/>
    <x v="0"/>
    <x v="0"/>
    <x v="4"/>
    <x v="4"/>
    <x v="0"/>
    <x v="1"/>
    <x v="1"/>
    <x v="1"/>
    <x v="0"/>
    <x v="0"/>
    <x v="0"/>
    <x v="0"/>
    <s v=""/>
    <x v="0"/>
    <x v="1"/>
    <x v="1"/>
    <x v="0"/>
    <x v="1"/>
    <x v="0"/>
    <x v="0"/>
    <x v="0"/>
    <s v=""/>
    <x v="0"/>
    <x v="2"/>
    <x v="2"/>
    <x v="3"/>
    <x v="2"/>
    <x v="1"/>
    <x v="2"/>
    <x v="2"/>
    <x v="2"/>
    <x v="2"/>
    <x v="2"/>
    <x v="2"/>
    <x v="2"/>
    <x v="2"/>
    <x v="2"/>
    <x v="2"/>
    <x v="2"/>
    <x v="2"/>
    <x v="1"/>
    <s v=""/>
    <x v="2"/>
    <x v="2"/>
    <x v="1"/>
    <x v="2"/>
    <x v="2"/>
    <x v="2"/>
    <x v="2"/>
    <x v="2"/>
    <x v="2"/>
    <x v="2"/>
    <x v="2"/>
    <x v="2"/>
    <x v="2"/>
    <x v="1"/>
    <s v=""/>
    <x v="2"/>
    <x v="2"/>
    <x v="3"/>
    <x v="1"/>
    <x v="3"/>
    <x v="4"/>
    <x v="3"/>
    <x v="0"/>
    <x v="2"/>
    <x v="42"/>
    <x v="1"/>
    <x v="0"/>
    <x v="1"/>
    <x v="1"/>
    <x v="0"/>
    <x v="0"/>
    <x v="26"/>
    <s v="280942"/>
    <s v="Skive College"/>
    <s v="Hovedskole (institution med enheder)"/>
    <x v="1"/>
    <x v="1"/>
    <s v="Skive Kommune"/>
    <s v="Region Midtjylland"/>
    <s v="Søren Christensen"/>
    <s v="skivecollege@skivecollege.dk"/>
    <n v="0"/>
    <x v="0"/>
    <x v="0"/>
    <x v="0"/>
    <x v="0"/>
  </r>
  <r>
    <s v="Ja"/>
    <s v="Nej"/>
    <s v="For mere end tre år siden"/>
    <s v="I mindre grad"/>
    <s v="I høj grad"/>
    <x v="0"/>
    <x v="3"/>
    <x v="0"/>
    <x v="0"/>
    <x v="0"/>
    <x v="1"/>
    <x v="0"/>
    <x v="0"/>
    <x v="1"/>
    <x v="0"/>
    <x v="0"/>
    <x v="2"/>
    <x v="0"/>
    <x v="1"/>
    <x v="0"/>
    <x v="0"/>
    <x v="0"/>
    <x v="0"/>
    <x v="0"/>
    <x v="3"/>
    <x v="0"/>
    <x v="51"/>
    <x v="0"/>
    <x v="0"/>
    <x v="2"/>
    <x v="2"/>
    <x v="0"/>
    <x v="0"/>
    <x v="0"/>
    <x v="0"/>
    <x v="0"/>
    <x v="0"/>
    <x v="1"/>
    <x v="2"/>
    <x v="0"/>
    <x v="0"/>
    <x v="0"/>
    <x v="1"/>
    <x v="0"/>
    <x v="1"/>
    <x v="0"/>
    <x v="0"/>
    <s v=""/>
    <x v="0"/>
    <x v="1"/>
    <x v="0"/>
    <x v="0"/>
    <x v="1"/>
    <x v="1"/>
    <x v="0"/>
    <x v="0"/>
    <s v=""/>
    <x v="0"/>
    <x v="0"/>
    <x v="1"/>
    <x v="1"/>
    <x v="0"/>
    <x v="2"/>
    <x v="1"/>
    <x v="1"/>
    <x v="1"/>
    <x v="1"/>
    <x v="0"/>
    <x v="0"/>
    <x v="0"/>
    <x v="0"/>
    <x v="0"/>
    <x v="0"/>
    <x v="1"/>
    <x v="1"/>
    <x v="0"/>
    <s v="Skolens indretning og udseende, skolens fysiskundervisningsforhold, vedligeholdelse, IT-udstyr"/>
    <x v="0"/>
    <x v="0"/>
    <x v="0"/>
    <x v="0"/>
    <x v="0"/>
    <x v="0"/>
    <x v="0"/>
    <x v="0"/>
    <x v="1"/>
    <x v="1"/>
    <x v="1"/>
    <x v="1"/>
    <x v="0"/>
    <x v="0"/>
    <s v=""/>
    <x v="3"/>
    <x v="3"/>
    <x v="0"/>
    <x v="2"/>
    <x v="4"/>
    <x v="0"/>
    <x v="0"/>
    <x v="0"/>
    <x v="1"/>
    <x v="0"/>
    <x v="1"/>
    <x v="2"/>
    <x v="2"/>
    <x v="1"/>
    <x v="0"/>
    <x v="2"/>
    <x v="0"/>
    <s v="787023"/>
    <s v="Thisted Gymnasium, STX og HF"/>
    <s v="Institution uden enheder"/>
    <x v="0"/>
    <x v="1"/>
    <s v="Thisted Kommune"/>
    <s v="Region Nordjylland"/>
    <s v="Søren Christensen"/>
    <s v="post@thisted-gymnasium.dk"/>
    <n v="0"/>
    <x v="0"/>
    <x v="0"/>
    <x v="0"/>
    <x v="0"/>
  </r>
  <r>
    <s v="Ja"/>
    <s v="Nej"/>
    <s v="Under et år siden"/>
    <s v="I mindre grad"/>
    <s v="I høj grad"/>
    <x v="1"/>
    <x v="2"/>
    <x v="0"/>
    <x v="0"/>
    <x v="1"/>
    <x v="0"/>
    <x v="1"/>
    <x v="1"/>
    <x v="0"/>
    <x v="0"/>
    <x v="0"/>
    <x v="2"/>
    <x v="0"/>
    <x v="0"/>
    <x v="0"/>
    <x v="0"/>
    <x v="0"/>
    <x v="0"/>
    <x v="0"/>
    <x v="0"/>
    <x v="0"/>
    <x v="0"/>
    <x v="0"/>
    <x v="0"/>
    <x v="0"/>
    <x v="2"/>
    <x v="0"/>
    <x v="0"/>
    <x v="0"/>
    <x v="0"/>
    <x v="0"/>
    <x v="0"/>
    <x v="0"/>
    <x v="0"/>
    <x v="1"/>
    <x v="0"/>
    <x v="0"/>
    <x v="0"/>
    <x v="1"/>
    <x v="0"/>
    <x v="0"/>
    <x v="0"/>
    <s v=""/>
    <x v="0"/>
    <x v="1"/>
    <x v="0"/>
    <x v="1"/>
    <x v="0"/>
    <x v="0"/>
    <x v="0"/>
    <x v="0"/>
    <s v=""/>
    <x v="0"/>
    <x v="0"/>
    <x v="1"/>
    <x v="0"/>
    <x v="5"/>
    <x v="0"/>
    <x v="1"/>
    <x v="0"/>
    <x v="1"/>
    <x v="0"/>
    <x v="1"/>
    <x v="1"/>
    <x v="1"/>
    <x v="1"/>
    <x v="0"/>
    <x v="0"/>
    <x v="0"/>
    <x v="1"/>
    <x v="0"/>
    <s v="tavler, AV-udstyr, netværk, printer, kantinen,"/>
    <x v="1"/>
    <x v="1"/>
    <x v="2"/>
    <x v="1"/>
    <x v="1"/>
    <x v="1"/>
    <x v="1"/>
    <x v="1"/>
    <x v="0"/>
    <x v="0"/>
    <x v="0"/>
    <x v="0"/>
    <x v="0"/>
    <x v="2"/>
    <s v=""/>
    <x v="0"/>
    <x v="0"/>
    <x v="0"/>
    <x v="0"/>
    <x v="2"/>
    <x v="0"/>
    <x v="1"/>
    <x v="0"/>
    <x v="0"/>
    <x v="0"/>
    <x v="1"/>
    <x v="3"/>
    <x v="0"/>
    <x v="0"/>
    <x v="0"/>
    <x v="0"/>
    <x v="0"/>
    <s v="433006"/>
    <s v="Vestfyns Gymnasium"/>
    <s v="Institution uden enheder"/>
    <x v="0"/>
    <x v="1"/>
    <s v="Assens Kommune"/>
    <s v="Region Syddanmark"/>
    <s v="Søren Hjelholt Hansen"/>
    <s v="rs@vestfyns-gym.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823007"/>
    <s v="Mariagerfjord Gymnasium"/>
    <s v="Institution uden enheder"/>
    <x v="0"/>
    <x v="1"/>
    <s v="Mariagerfjord Kommune"/>
    <s v="Region Nordjylland"/>
    <s v="Søren Urup"/>
    <s v="mf@mf-gym.dk"/>
    <n v="0"/>
    <x v="1"/>
    <x v="0"/>
    <x v="1"/>
    <x v="0"/>
  </r>
  <r>
    <s v="Ja"/>
    <s v="Ja"/>
    <s v="For mere end tre år siden"/>
    <s v="I nogen grad"/>
    <s v="I høj grad"/>
    <x v="1"/>
    <x v="0"/>
    <x v="0"/>
    <x v="1"/>
    <x v="0"/>
    <x v="0"/>
    <x v="1"/>
    <x v="0"/>
    <x v="0"/>
    <x v="0"/>
    <x v="0"/>
    <x v="0"/>
    <x v="0"/>
    <x v="0"/>
    <x v="1"/>
    <x v="0"/>
    <x v="1"/>
    <x v="0"/>
    <x v="0"/>
    <x v="3"/>
    <x v="1"/>
    <x v="52"/>
    <x v="3"/>
    <x v="1"/>
    <x v="1"/>
    <x v="1"/>
    <x v="1"/>
    <x v="1"/>
    <x v="1"/>
    <x v="2"/>
    <x v="3"/>
    <x v="1"/>
    <x v="0"/>
    <x v="0"/>
    <x v="0"/>
    <x v="1"/>
    <x v="1"/>
    <x v="1"/>
    <x v="1"/>
    <x v="0"/>
    <x v="0"/>
    <x v="0"/>
    <s v=""/>
    <x v="0"/>
    <x v="1"/>
    <x v="1"/>
    <x v="0"/>
    <x v="0"/>
    <x v="0"/>
    <x v="0"/>
    <x v="0"/>
    <s v=""/>
    <x v="0"/>
    <x v="0"/>
    <x v="0"/>
    <x v="1"/>
    <x v="0"/>
    <x v="0"/>
    <x v="1"/>
    <x v="0"/>
    <x v="0"/>
    <x v="0"/>
    <x v="1"/>
    <x v="1"/>
    <x v="0"/>
    <x v="0"/>
    <x v="0"/>
    <x v="0"/>
    <x v="1"/>
    <x v="0"/>
    <x v="0"/>
    <s v=""/>
    <x v="0"/>
    <x v="0"/>
    <x v="0"/>
    <x v="0"/>
    <x v="0"/>
    <x v="0"/>
    <x v="0"/>
    <x v="0"/>
    <x v="1"/>
    <x v="0"/>
    <x v="0"/>
    <x v="0"/>
    <x v="0"/>
    <x v="0"/>
    <s v=""/>
    <x v="0"/>
    <x v="0"/>
    <x v="0"/>
    <x v="0"/>
    <x v="2"/>
    <x v="0"/>
    <x v="1"/>
    <x v="0"/>
    <x v="0"/>
    <x v="0"/>
    <x v="1"/>
    <x v="2"/>
    <x v="0"/>
    <x v="0"/>
    <x v="0"/>
    <x v="0"/>
    <x v="0"/>
    <s v="851061"/>
    <s v="Nørresundby Gymnasium og HF"/>
    <s v="Institution uden enheder"/>
    <x v="0"/>
    <x v="1"/>
    <s v="Aalborg Kommune"/>
    <s v="Region Nordjylland"/>
    <s v="Søren Hindsholm"/>
    <s v="post@nghf.dk"/>
    <n v="0"/>
    <x v="0"/>
    <x v="0"/>
    <x v="0"/>
    <x v="0"/>
  </r>
  <r>
    <s v="Nej"/>
    <s v=""/>
    <s v=""/>
    <s v=""/>
    <s v=""/>
    <x v="5"/>
    <x v="5"/>
    <x v="2"/>
    <x v="2"/>
    <x v="2"/>
    <x v="2"/>
    <x v="2"/>
    <x v="2"/>
    <x v="2"/>
    <x v="2"/>
    <x v="1"/>
    <x v="3"/>
    <x v="2"/>
    <x v="2"/>
    <x v="2"/>
    <x v="2"/>
    <x v="2"/>
    <x v="1"/>
    <x v="11"/>
    <x v="3"/>
    <x v="5"/>
    <x v="53"/>
    <x v="2"/>
    <x v="1"/>
    <x v="1"/>
    <x v="1"/>
    <x v="1"/>
    <x v="1"/>
    <x v="0"/>
    <x v="0"/>
    <x v="0"/>
    <x v="0"/>
    <x v="1"/>
    <x v="2"/>
    <x v="0"/>
    <x v="1"/>
    <x v="0"/>
    <x v="1"/>
    <x v="0"/>
    <x v="0"/>
    <x v="0"/>
    <x v="1"/>
    <s v=""/>
    <x v="0"/>
    <x v="1"/>
    <x v="0"/>
    <x v="0"/>
    <x v="1"/>
    <x v="0"/>
    <x v="0"/>
    <x v="1"/>
    <s v=""/>
    <x v="0"/>
    <x v="1"/>
    <x v="2"/>
    <x v="3"/>
    <x v="2"/>
    <x v="1"/>
    <x v="2"/>
    <x v="2"/>
    <x v="2"/>
    <x v="2"/>
    <x v="2"/>
    <x v="2"/>
    <x v="2"/>
    <x v="2"/>
    <x v="2"/>
    <x v="2"/>
    <x v="2"/>
    <x v="2"/>
    <x v="1"/>
    <s v=""/>
    <x v="2"/>
    <x v="2"/>
    <x v="1"/>
    <x v="2"/>
    <x v="2"/>
    <x v="2"/>
    <x v="2"/>
    <x v="2"/>
    <x v="2"/>
    <x v="2"/>
    <x v="2"/>
    <x v="2"/>
    <x v="2"/>
    <x v="1"/>
    <s v=""/>
    <x v="2"/>
    <x v="2"/>
    <x v="3"/>
    <x v="1"/>
    <x v="3"/>
    <x v="4"/>
    <x v="3"/>
    <x v="16"/>
    <x v="1"/>
    <x v="0"/>
    <x v="2"/>
    <x v="1"/>
    <x v="0"/>
    <x v="4"/>
    <x v="36"/>
    <x v="0"/>
    <x v="0"/>
    <s v="281352"/>
    <s v="Scania Danmark A/S"/>
    <s v="Institution uden enheder"/>
    <x v="1"/>
    <x v="3"/>
    <s v="Ishøj Kommune"/>
    <s v="Region Hovedstaden"/>
    <s v="Thomas Skov Rasmussen"/>
    <s v="sdk.mail.sd.amu@scania.com"/>
    <n v="0"/>
    <x v="0"/>
    <x v="0"/>
    <x v="0"/>
    <x v="0"/>
  </r>
  <r>
    <s v="Ja"/>
    <s v="Ja"/>
    <s v="For mere end tre år siden"/>
    <s v="I nogen grad"/>
    <s v="I høj grad"/>
    <x v="1"/>
    <x v="3"/>
    <x v="0"/>
    <x v="0"/>
    <x v="1"/>
    <x v="0"/>
    <x v="0"/>
    <x v="0"/>
    <x v="0"/>
    <x v="0"/>
    <x v="0"/>
    <x v="1"/>
    <x v="1"/>
    <x v="0"/>
    <x v="0"/>
    <x v="0"/>
    <x v="0"/>
    <x v="2"/>
    <x v="0"/>
    <x v="0"/>
    <x v="2"/>
    <x v="54"/>
    <x v="0"/>
    <x v="0"/>
    <x v="2"/>
    <x v="0"/>
    <x v="0"/>
    <x v="0"/>
    <x v="0"/>
    <x v="0"/>
    <x v="0"/>
    <x v="0"/>
    <x v="0"/>
    <x v="0"/>
    <x v="0"/>
    <x v="0"/>
    <x v="0"/>
    <x v="1"/>
    <x v="0"/>
    <x v="0"/>
    <x v="0"/>
    <x v="0"/>
    <s v=""/>
    <x v="0"/>
    <x v="0"/>
    <x v="0"/>
    <x v="0"/>
    <x v="0"/>
    <x v="0"/>
    <x v="0"/>
    <x v="0"/>
    <s v=""/>
    <x v="0"/>
    <x v="0"/>
    <x v="0"/>
    <x v="1"/>
    <x v="5"/>
    <x v="2"/>
    <x v="0"/>
    <x v="1"/>
    <x v="1"/>
    <x v="1"/>
    <x v="0"/>
    <x v="0"/>
    <x v="0"/>
    <x v="0"/>
    <x v="0"/>
    <x v="0"/>
    <x v="1"/>
    <x v="0"/>
    <x v="2"/>
    <s v=""/>
    <x v="0"/>
    <x v="0"/>
    <x v="0"/>
    <x v="0"/>
    <x v="0"/>
    <x v="0"/>
    <x v="0"/>
    <x v="0"/>
    <x v="1"/>
    <x v="1"/>
    <x v="0"/>
    <x v="0"/>
    <x v="0"/>
    <x v="0"/>
    <s v=""/>
    <x v="0"/>
    <x v="0"/>
    <x v="0"/>
    <x v="2"/>
    <x v="2"/>
    <x v="5"/>
    <x v="0"/>
    <x v="0"/>
    <x v="2"/>
    <x v="43"/>
    <x v="1"/>
    <x v="2"/>
    <x v="0"/>
    <x v="3"/>
    <x v="0"/>
    <x v="0"/>
    <x v="27"/>
    <s v="813012"/>
    <s v="Frederikshavn Gymnasium"/>
    <s v="Institution uden enheder"/>
    <x v="0"/>
    <x v="1"/>
    <s v="Frederikshavn Kommune"/>
    <s v="Region Nordjylland"/>
    <s v="Thomas Svane Christensen"/>
    <s v="kontakt@frhavn-gym.dk"/>
    <n v="0"/>
    <x v="0"/>
    <x v="0"/>
    <x v="0"/>
    <x v="0"/>
  </r>
  <r>
    <s v="Ja"/>
    <s v="Ja"/>
    <s v="Under et år siden"/>
    <s v="I nogen grad"/>
    <s v="I høj grad"/>
    <x v="1"/>
    <x v="2"/>
    <x v="0"/>
    <x v="0"/>
    <x v="1"/>
    <x v="0"/>
    <x v="1"/>
    <x v="1"/>
    <x v="1"/>
    <x v="0"/>
    <x v="0"/>
    <x v="0"/>
    <x v="0"/>
    <x v="0"/>
    <x v="0"/>
    <x v="0"/>
    <x v="0"/>
    <x v="0"/>
    <x v="0"/>
    <x v="0"/>
    <x v="4"/>
    <x v="0"/>
    <x v="4"/>
    <x v="1"/>
    <x v="1"/>
    <x v="1"/>
    <x v="1"/>
    <x v="1"/>
    <x v="0"/>
    <x v="0"/>
    <x v="0"/>
    <x v="0"/>
    <x v="3"/>
    <x v="3"/>
    <x v="2"/>
    <x v="2"/>
    <x v="2"/>
    <x v="2"/>
    <x v="2"/>
    <x v="2"/>
    <x v="2"/>
    <x v="2"/>
    <m/>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167012"/>
    <s v="Hvidovre Gymnasium &amp; HF"/>
    <s v="Institution uden enheder"/>
    <x v="0"/>
    <x v="1"/>
    <s v="Hvidovre Kommune"/>
    <s v="Region Hovedstaden"/>
    <s v="Tania Sheikh Larsen"/>
    <s v="info@hvidovregymnasium.dk"/>
    <n v="0"/>
    <x v="0"/>
    <x v="1"/>
    <x v="1"/>
    <x v="0"/>
  </r>
  <r>
    <s v="Ja"/>
    <s v="Ja"/>
    <s v="Vi har ikke revideret vores antimobbestrategi"/>
    <s v="I nogen grad"/>
    <s v="I høj grad"/>
    <x v="0"/>
    <x v="2"/>
    <x v="0"/>
    <x v="0"/>
    <x v="1"/>
    <x v="1"/>
    <x v="1"/>
    <x v="1"/>
    <x v="0"/>
    <x v="0"/>
    <x v="0"/>
    <x v="0"/>
    <x v="0"/>
    <x v="0"/>
    <x v="1"/>
    <x v="1"/>
    <x v="1"/>
    <x v="0"/>
    <x v="0"/>
    <x v="1"/>
    <x v="1"/>
    <x v="0"/>
    <x v="2"/>
    <x v="1"/>
    <x v="1"/>
    <x v="1"/>
    <x v="1"/>
    <x v="1"/>
    <x v="0"/>
    <x v="0"/>
    <x v="0"/>
    <x v="0"/>
    <x v="1"/>
    <x v="2"/>
    <x v="0"/>
    <x v="1"/>
    <x v="1"/>
    <x v="1"/>
    <x v="0"/>
    <x v="0"/>
    <x v="0"/>
    <x v="0"/>
    <s v=""/>
    <x v="0"/>
    <x v="1"/>
    <x v="1"/>
    <x v="0"/>
    <x v="1"/>
    <x v="0"/>
    <x v="0"/>
    <x v="0"/>
    <s v=""/>
    <x v="0"/>
    <x v="0"/>
    <x v="0"/>
    <x v="0"/>
    <x v="0"/>
    <x v="2"/>
    <x v="1"/>
    <x v="1"/>
    <x v="1"/>
    <x v="1"/>
    <x v="1"/>
    <x v="1"/>
    <x v="1"/>
    <x v="1"/>
    <x v="1"/>
    <x v="1"/>
    <x v="0"/>
    <x v="0"/>
    <x v="0"/>
    <s v=""/>
    <x v="1"/>
    <x v="1"/>
    <x v="2"/>
    <x v="1"/>
    <x v="1"/>
    <x v="1"/>
    <x v="0"/>
    <x v="0"/>
    <x v="0"/>
    <x v="0"/>
    <x v="0"/>
    <x v="0"/>
    <x v="0"/>
    <x v="0"/>
    <s v=""/>
    <x v="0"/>
    <x v="0"/>
    <x v="1"/>
    <x v="1"/>
    <x v="0"/>
    <x v="0"/>
    <x v="1"/>
    <x v="0"/>
    <x v="2"/>
    <x v="0"/>
    <x v="1"/>
    <x v="2"/>
    <x v="0"/>
    <x v="4"/>
    <x v="37"/>
    <x v="0"/>
    <x v="0"/>
    <s v="151023"/>
    <s v="Borupgaard Gymnasium"/>
    <s v="Institution uden enheder"/>
    <x v="0"/>
    <x v="1"/>
    <s v="Ballerup Kommune"/>
    <s v="Region Hovedstaden"/>
    <s v="Thomas Jørgensen"/>
    <s v="boag@boag.nu"/>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227007"/>
    <s v="Nordsjællands Grundskole og Gymnasium samt HF"/>
    <s v="Institution uden enheder"/>
    <x v="0"/>
    <x v="0"/>
    <s v="Fredensborg Kommune"/>
    <s v="Region Hovedstaden"/>
    <s v="Thomas Thrane"/>
    <s v="ngg@ngg.dk"/>
    <n v="0"/>
    <x v="1"/>
    <x v="0"/>
    <x v="1"/>
    <x v="0"/>
  </r>
  <r>
    <s v="Ja"/>
    <s v="Ja"/>
    <s v="Under et år siden"/>
    <s v="I mindre grad"/>
    <s v="I høj grad"/>
    <x v="1"/>
    <x v="2"/>
    <x v="0"/>
    <x v="0"/>
    <x v="1"/>
    <x v="0"/>
    <x v="1"/>
    <x v="1"/>
    <x v="0"/>
    <x v="0"/>
    <x v="0"/>
    <x v="2"/>
    <x v="0"/>
    <x v="0"/>
    <x v="1"/>
    <x v="1"/>
    <x v="1"/>
    <x v="0"/>
    <x v="0"/>
    <x v="2"/>
    <x v="1"/>
    <x v="0"/>
    <x v="0"/>
    <x v="0"/>
    <x v="2"/>
    <x v="0"/>
    <x v="0"/>
    <x v="0"/>
    <x v="0"/>
    <x v="0"/>
    <x v="0"/>
    <x v="0"/>
    <x v="0"/>
    <x v="2"/>
    <x v="0"/>
    <x v="0"/>
    <x v="0"/>
    <x v="1"/>
    <x v="0"/>
    <x v="0"/>
    <x v="0"/>
    <x v="0"/>
    <s v=""/>
    <x v="0"/>
    <x v="0"/>
    <x v="0"/>
    <x v="0"/>
    <x v="1"/>
    <x v="0"/>
    <x v="0"/>
    <x v="0"/>
    <s v=""/>
    <x v="0"/>
    <x v="0"/>
    <x v="0"/>
    <x v="0"/>
    <x v="0"/>
    <x v="0"/>
    <x v="1"/>
    <x v="0"/>
    <x v="0"/>
    <x v="0"/>
    <x v="1"/>
    <x v="1"/>
    <x v="1"/>
    <x v="0"/>
    <x v="0"/>
    <x v="1"/>
    <x v="0"/>
    <x v="0"/>
    <x v="0"/>
    <s v=""/>
    <x v="0"/>
    <x v="0"/>
    <x v="0"/>
    <x v="0"/>
    <x v="0"/>
    <x v="0"/>
    <x v="0"/>
    <x v="0"/>
    <x v="1"/>
    <x v="1"/>
    <x v="1"/>
    <x v="1"/>
    <x v="0"/>
    <x v="0"/>
    <s v=""/>
    <x v="0"/>
    <x v="0"/>
    <x v="0"/>
    <x v="0"/>
    <x v="4"/>
    <x v="1"/>
    <x v="1"/>
    <x v="0"/>
    <x v="0"/>
    <x v="0"/>
    <x v="1"/>
    <x v="2"/>
    <x v="2"/>
    <x v="1"/>
    <x v="0"/>
    <x v="1"/>
    <x v="0"/>
    <s v="259401"/>
    <s v="Køge Handelsskole"/>
    <s v="Institution uden enheder"/>
    <x v="1"/>
    <x v="1"/>
    <s v="Køge Kommune"/>
    <s v="Region Sjælland"/>
    <s v="Tim Christensen"/>
    <s v="khs@khs.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667015"/>
    <s v="Ringkjøbing Gymnasium"/>
    <s v="Institution uden enheder"/>
    <x v="0"/>
    <x v="1"/>
    <s v="Ringkøbing-Skjern Kommune"/>
    <s v="Region Midtjylland"/>
    <s v="Tonny Hansen"/>
    <s v="post@rkbgym.dk"/>
    <n v="0"/>
    <x v="1"/>
    <x v="0"/>
    <x v="1"/>
    <x v="0"/>
  </r>
  <r>
    <s v="Ja"/>
    <s v="Ja"/>
    <s v="For mere end tre år siden"/>
    <s v="I nogen grad"/>
    <s v="I høj grad"/>
    <x v="1"/>
    <x v="3"/>
    <x v="0"/>
    <x v="0"/>
    <x v="1"/>
    <x v="0"/>
    <x v="0"/>
    <x v="1"/>
    <x v="0"/>
    <x v="0"/>
    <x v="0"/>
    <x v="0"/>
    <x v="0"/>
    <x v="1"/>
    <x v="1"/>
    <x v="1"/>
    <x v="0"/>
    <x v="0"/>
    <x v="0"/>
    <x v="3"/>
    <x v="0"/>
    <x v="55"/>
    <x v="3"/>
    <x v="1"/>
    <x v="1"/>
    <x v="1"/>
    <x v="1"/>
    <x v="1"/>
    <x v="1"/>
    <x v="1"/>
    <x v="2"/>
    <x v="1"/>
    <x v="0"/>
    <x v="0"/>
    <x v="0"/>
    <x v="1"/>
    <x v="1"/>
    <x v="0"/>
    <x v="1"/>
    <x v="0"/>
    <x v="0"/>
    <x v="0"/>
    <s v=""/>
    <x v="0"/>
    <x v="1"/>
    <x v="1"/>
    <x v="1"/>
    <x v="0"/>
    <x v="0"/>
    <x v="0"/>
    <x v="0"/>
    <s v=""/>
    <x v="0"/>
    <x v="0"/>
    <x v="0"/>
    <x v="0"/>
    <x v="0"/>
    <x v="2"/>
    <x v="0"/>
    <x v="1"/>
    <x v="1"/>
    <x v="1"/>
    <x v="0"/>
    <x v="0"/>
    <x v="0"/>
    <x v="0"/>
    <x v="0"/>
    <x v="0"/>
    <x v="1"/>
    <x v="1"/>
    <x v="0"/>
    <s v="Kortlagt er et særligt begreb - men en lang række af ovennævnte indgår i vurderingen."/>
    <x v="0"/>
    <x v="0"/>
    <x v="0"/>
    <x v="0"/>
    <x v="0"/>
    <x v="0"/>
    <x v="0"/>
    <x v="0"/>
    <x v="1"/>
    <x v="1"/>
    <x v="1"/>
    <x v="0"/>
    <x v="0"/>
    <x v="0"/>
    <s v=""/>
    <x v="0"/>
    <x v="0"/>
    <x v="0"/>
    <x v="0"/>
    <x v="5"/>
    <x v="1"/>
    <x v="1"/>
    <x v="0"/>
    <x v="2"/>
    <x v="0"/>
    <x v="1"/>
    <x v="2"/>
    <x v="2"/>
    <x v="1"/>
    <x v="0"/>
    <x v="2"/>
    <x v="0"/>
    <s v="743019"/>
    <s v="Silkeborg Gymnasium"/>
    <s v="Institution uden enheder"/>
    <x v="0"/>
    <x v="1"/>
    <s v="Silkeborg Kommune"/>
    <s v="Region Midtjylland"/>
    <s v="Tina Riis Mikkelsen, konst."/>
    <s v="sg@gymnasiet.dk"/>
    <n v="0"/>
    <x v="0"/>
    <x v="0"/>
    <x v="0"/>
    <x v="0"/>
  </r>
  <r>
    <s v="Ja"/>
    <s v="Nej"/>
    <s v="For to år siden"/>
    <s v="I nogen grad"/>
    <s v="I høj grad"/>
    <x v="4"/>
    <x v="1"/>
    <x v="0"/>
    <x v="1"/>
    <x v="0"/>
    <x v="1"/>
    <x v="0"/>
    <x v="0"/>
    <x v="1"/>
    <x v="0"/>
    <x v="0"/>
    <x v="0"/>
    <x v="1"/>
    <x v="0"/>
    <x v="0"/>
    <x v="0"/>
    <x v="0"/>
    <x v="2"/>
    <x v="0"/>
    <x v="3"/>
    <x v="0"/>
    <x v="56"/>
    <x v="2"/>
    <x v="1"/>
    <x v="1"/>
    <x v="1"/>
    <x v="1"/>
    <x v="1"/>
    <x v="0"/>
    <x v="0"/>
    <x v="0"/>
    <x v="0"/>
    <x v="0"/>
    <x v="0"/>
    <x v="0"/>
    <x v="1"/>
    <x v="0"/>
    <x v="1"/>
    <x v="0"/>
    <x v="0"/>
    <x v="0"/>
    <x v="1"/>
    <s v=""/>
    <x v="0"/>
    <x v="1"/>
    <x v="0"/>
    <x v="0"/>
    <x v="1"/>
    <x v="1"/>
    <x v="0"/>
    <x v="0"/>
    <s v=""/>
    <x v="18"/>
    <x v="2"/>
    <x v="2"/>
    <x v="3"/>
    <x v="2"/>
    <x v="1"/>
    <x v="2"/>
    <x v="2"/>
    <x v="2"/>
    <x v="2"/>
    <x v="2"/>
    <x v="2"/>
    <x v="2"/>
    <x v="2"/>
    <x v="2"/>
    <x v="2"/>
    <x v="2"/>
    <x v="2"/>
    <x v="1"/>
    <s v=""/>
    <x v="2"/>
    <x v="2"/>
    <x v="1"/>
    <x v="2"/>
    <x v="2"/>
    <x v="2"/>
    <x v="2"/>
    <x v="2"/>
    <x v="2"/>
    <x v="2"/>
    <x v="2"/>
    <x v="2"/>
    <x v="2"/>
    <x v="1"/>
    <s v=""/>
    <x v="2"/>
    <x v="2"/>
    <x v="3"/>
    <x v="1"/>
    <x v="3"/>
    <x v="4"/>
    <x v="3"/>
    <x v="0"/>
    <x v="1"/>
    <x v="0"/>
    <x v="2"/>
    <x v="1"/>
    <x v="0"/>
    <x v="4"/>
    <x v="38"/>
    <x v="0"/>
    <x v="0"/>
    <s v="223401"/>
    <s v="Forsikringsakademiet A/S"/>
    <s v="Institution uden enheder"/>
    <x v="1"/>
    <x v="3"/>
    <s v="Hørsholm Kommune"/>
    <s v="Region Hovedstaden"/>
    <s v="Helle Havgaard"/>
    <s v="uddannelse@forsikringsakademiet.dk"/>
    <n v="0"/>
    <x v="0"/>
    <x v="0"/>
    <x v="0"/>
    <x v="0"/>
  </r>
  <r>
    <s v="Ja"/>
    <s v="Ja"/>
    <s v="For tre år siden"/>
    <s v="I nogen grad"/>
    <s v="I høj grad"/>
    <x v="1"/>
    <x v="2"/>
    <x v="0"/>
    <x v="0"/>
    <x v="1"/>
    <x v="0"/>
    <x v="0"/>
    <x v="0"/>
    <x v="1"/>
    <x v="0"/>
    <x v="0"/>
    <x v="0"/>
    <x v="1"/>
    <x v="0"/>
    <x v="0"/>
    <x v="0"/>
    <x v="0"/>
    <x v="2"/>
    <x v="0"/>
    <x v="3"/>
    <x v="2"/>
    <x v="0"/>
    <x v="0"/>
    <x v="0"/>
    <x v="2"/>
    <x v="0"/>
    <x v="0"/>
    <x v="0"/>
    <x v="0"/>
    <x v="0"/>
    <x v="0"/>
    <x v="0"/>
    <x v="0"/>
    <x v="0"/>
    <x v="0"/>
    <x v="1"/>
    <x v="1"/>
    <x v="1"/>
    <x v="0"/>
    <x v="0"/>
    <x v="0"/>
    <x v="0"/>
    <s v=""/>
    <x v="0"/>
    <x v="1"/>
    <x v="1"/>
    <x v="0"/>
    <x v="1"/>
    <x v="0"/>
    <x v="0"/>
    <x v="0"/>
    <s v=""/>
    <x v="0"/>
    <x v="0"/>
    <x v="0"/>
    <x v="2"/>
    <x v="3"/>
    <x v="2"/>
    <x v="1"/>
    <x v="0"/>
    <x v="0"/>
    <x v="0"/>
    <x v="1"/>
    <x v="1"/>
    <x v="0"/>
    <x v="1"/>
    <x v="0"/>
    <x v="1"/>
    <x v="0"/>
    <x v="0"/>
    <x v="0"/>
    <s v=""/>
    <x v="0"/>
    <x v="0"/>
    <x v="0"/>
    <x v="0"/>
    <x v="0"/>
    <x v="0"/>
    <x v="0"/>
    <x v="0"/>
    <x v="1"/>
    <x v="1"/>
    <x v="1"/>
    <x v="1"/>
    <x v="0"/>
    <x v="0"/>
    <s v=""/>
    <x v="0"/>
    <x v="0"/>
    <x v="0"/>
    <x v="3"/>
    <x v="0"/>
    <x v="0"/>
    <x v="1"/>
    <x v="0"/>
    <x v="0"/>
    <x v="0"/>
    <x v="1"/>
    <x v="0"/>
    <x v="0"/>
    <x v="0"/>
    <x v="0"/>
    <x v="0"/>
    <x v="0"/>
    <s v="461052"/>
    <s v="Mulernes Legatskole"/>
    <s v="Institution uden enheder"/>
    <x v="0"/>
    <x v="1"/>
    <s v="Odense Kommune"/>
    <s v="Region Syddanmark"/>
    <s v="Torben Jakobsen"/>
    <s v="mail@mulerne-gym.dk"/>
    <n v="0"/>
    <x v="0"/>
    <x v="0"/>
    <x v="0"/>
    <x v="0"/>
  </r>
  <r>
    <s v="Ja"/>
    <s v="Ja"/>
    <s v="For et år siden"/>
    <s v="I nogen grad"/>
    <s v="I høj grad"/>
    <x v="1"/>
    <x v="1"/>
    <x v="0"/>
    <x v="0"/>
    <x v="1"/>
    <x v="1"/>
    <x v="0"/>
    <x v="0"/>
    <x v="1"/>
    <x v="0"/>
    <x v="0"/>
    <x v="0"/>
    <x v="0"/>
    <x v="0"/>
    <x v="0"/>
    <x v="0"/>
    <x v="0"/>
    <x v="0"/>
    <x v="0"/>
    <x v="1"/>
    <x v="2"/>
    <x v="0"/>
    <x v="3"/>
    <x v="1"/>
    <x v="1"/>
    <x v="1"/>
    <x v="1"/>
    <x v="1"/>
    <x v="1"/>
    <x v="2"/>
    <x v="5"/>
    <x v="4"/>
    <x v="0"/>
    <x v="0"/>
    <x v="0"/>
    <x v="1"/>
    <x v="0"/>
    <x v="1"/>
    <x v="0"/>
    <x v="0"/>
    <x v="0"/>
    <x v="1"/>
    <s v=""/>
    <x v="0"/>
    <x v="1"/>
    <x v="0"/>
    <x v="0"/>
    <x v="1"/>
    <x v="0"/>
    <x v="0"/>
    <x v="1"/>
    <s v=""/>
    <x v="0"/>
    <x v="1"/>
    <x v="2"/>
    <x v="3"/>
    <x v="2"/>
    <x v="1"/>
    <x v="2"/>
    <x v="2"/>
    <x v="2"/>
    <x v="2"/>
    <x v="2"/>
    <x v="2"/>
    <x v="2"/>
    <x v="2"/>
    <x v="2"/>
    <x v="2"/>
    <x v="2"/>
    <x v="2"/>
    <x v="1"/>
    <s v=""/>
    <x v="2"/>
    <x v="2"/>
    <x v="1"/>
    <x v="2"/>
    <x v="2"/>
    <x v="2"/>
    <x v="2"/>
    <x v="2"/>
    <x v="2"/>
    <x v="2"/>
    <x v="2"/>
    <x v="2"/>
    <x v="2"/>
    <x v="1"/>
    <s v=""/>
    <x v="2"/>
    <x v="2"/>
    <x v="3"/>
    <x v="1"/>
    <x v="3"/>
    <x v="4"/>
    <x v="3"/>
    <x v="14"/>
    <x v="1"/>
    <x v="20"/>
    <x v="2"/>
    <x v="1"/>
    <x v="0"/>
    <x v="4"/>
    <x v="21"/>
    <x v="0"/>
    <x v="0"/>
    <s v="575404"/>
    <s v="DEKRA Sydjylland A/S"/>
    <s v="Institution uden enheder"/>
    <x v="1"/>
    <x v="3"/>
    <s v="Vejen Kommune"/>
    <s v="Region Syddanmark"/>
    <s v="Torben Lauesen"/>
    <s v="sydjylland@dekra.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461440"/>
    <s v="DEKRA Fyn ApS"/>
    <s v="Institution uden enheder"/>
    <x v="1"/>
    <x v="3"/>
    <s v="Odense Kommune"/>
    <s v="Region Syddanmark"/>
    <s v="Torben Lauesen"/>
    <s v="fyn@dekra.dk"/>
    <n v="0"/>
    <x v="1"/>
    <x v="0"/>
    <x v="1"/>
    <x v="0"/>
  </r>
  <r>
    <s v="Ja"/>
    <s v="Ja"/>
    <s v="For to år siden"/>
    <s v="I høj grad"/>
    <s v="I høj grad"/>
    <x v="1"/>
    <x v="3"/>
    <x v="3"/>
    <x v="0"/>
    <x v="1"/>
    <x v="1"/>
    <x v="0"/>
    <x v="0"/>
    <x v="1"/>
    <x v="0"/>
    <x v="0"/>
    <x v="0"/>
    <x v="0"/>
    <x v="1"/>
    <x v="1"/>
    <x v="1"/>
    <x v="1"/>
    <x v="0"/>
    <x v="0"/>
    <x v="6"/>
    <x v="1"/>
    <x v="0"/>
    <x v="2"/>
    <x v="1"/>
    <x v="1"/>
    <x v="1"/>
    <x v="1"/>
    <x v="1"/>
    <x v="0"/>
    <x v="0"/>
    <x v="0"/>
    <x v="0"/>
    <x v="0"/>
    <x v="2"/>
    <x v="0"/>
    <x v="1"/>
    <x v="0"/>
    <x v="0"/>
    <x v="1"/>
    <x v="0"/>
    <x v="0"/>
    <x v="0"/>
    <s v=""/>
    <x v="0"/>
    <x v="1"/>
    <x v="1"/>
    <x v="1"/>
    <x v="1"/>
    <x v="0"/>
    <x v="0"/>
    <x v="0"/>
    <s v=""/>
    <x v="0"/>
    <x v="0"/>
    <x v="0"/>
    <x v="0"/>
    <x v="5"/>
    <x v="0"/>
    <x v="1"/>
    <x v="0"/>
    <x v="0"/>
    <x v="0"/>
    <x v="1"/>
    <x v="1"/>
    <x v="1"/>
    <x v="0"/>
    <x v="0"/>
    <x v="0"/>
    <x v="1"/>
    <x v="0"/>
    <x v="0"/>
    <s v=""/>
    <x v="0"/>
    <x v="0"/>
    <x v="0"/>
    <x v="0"/>
    <x v="0"/>
    <x v="0"/>
    <x v="0"/>
    <x v="0"/>
    <x v="1"/>
    <x v="1"/>
    <x v="1"/>
    <x v="1"/>
    <x v="0"/>
    <x v="0"/>
    <s v=""/>
    <x v="0"/>
    <x v="0"/>
    <x v="0"/>
    <x v="0"/>
    <x v="4"/>
    <x v="3"/>
    <x v="1"/>
    <x v="0"/>
    <x v="2"/>
    <x v="0"/>
    <x v="1"/>
    <x v="3"/>
    <x v="0"/>
    <x v="0"/>
    <x v="0"/>
    <x v="0"/>
    <x v="0"/>
    <s v="851059"/>
    <s v="Aalborghus Gymnasium"/>
    <s v="Institution uden enheder"/>
    <x v="0"/>
    <x v="1"/>
    <s v="Aalborg Kommune"/>
    <s v="Region Nordjylland"/>
    <s v="Torben Poulsen"/>
    <s v="post@aalborghus.dk"/>
    <n v="0"/>
    <x v="0"/>
    <x v="0"/>
    <x v="0"/>
    <x v="0"/>
  </r>
  <r>
    <s v="Ja"/>
    <s v="Ja"/>
    <s v="For mere end tre år siden"/>
    <s v="I nogen grad"/>
    <s v="I høj grad"/>
    <x v="0"/>
    <x v="0"/>
    <x v="0"/>
    <x v="0"/>
    <x v="0"/>
    <x v="0"/>
    <x v="1"/>
    <x v="0"/>
    <x v="0"/>
    <x v="0"/>
    <x v="0"/>
    <x v="0"/>
    <x v="0"/>
    <x v="1"/>
    <x v="1"/>
    <x v="0"/>
    <x v="1"/>
    <x v="0"/>
    <x v="0"/>
    <x v="1"/>
    <x v="1"/>
    <x v="0"/>
    <x v="2"/>
    <x v="1"/>
    <x v="1"/>
    <x v="1"/>
    <x v="1"/>
    <x v="1"/>
    <x v="0"/>
    <x v="0"/>
    <x v="0"/>
    <x v="0"/>
    <x v="1"/>
    <x v="2"/>
    <x v="0"/>
    <x v="1"/>
    <x v="1"/>
    <x v="0"/>
    <x v="0"/>
    <x v="0"/>
    <x v="0"/>
    <x v="0"/>
    <s v=""/>
    <x v="0"/>
    <x v="1"/>
    <x v="1"/>
    <x v="1"/>
    <x v="0"/>
    <x v="0"/>
    <x v="0"/>
    <x v="0"/>
    <s v=""/>
    <x v="0"/>
    <x v="0"/>
    <x v="0"/>
    <x v="0"/>
    <x v="0"/>
    <x v="0"/>
    <x v="1"/>
    <x v="0"/>
    <x v="1"/>
    <x v="0"/>
    <x v="0"/>
    <x v="0"/>
    <x v="0"/>
    <x v="1"/>
    <x v="0"/>
    <x v="0"/>
    <x v="1"/>
    <x v="0"/>
    <x v="0"/>
    <s v=""/>
    <x v="0"/>
    <x v="0"/>
    <x v="0"/>
    <x v="0"/>
    <x v="1"/>
    <x v="0"/>
    <x v="0"/>
    <x v="1"/>
    <x v="1"/>
    <x v="1"/>
    <x v="0"/>
    <x v="0"/>
    <x v="0"/>
    <x v="0"/>
    <s v=""/>
    <x v="0"/>
    <x v="0"/>
    <x v="0"/>
    <x v="0"/>
    <x v="5"/>
    <x v="1"/>
    <x v="0"/>
    <x v="0"/>
    <x v="0"/>
    <x v="44"/>
    <x v="1"/>
    <x v="2"/>
    <x v="2"/>
    <x v="1"/>
    <x v="0"/>
    <x v="1"/>
    <x v="0"/>
    <s v="101118"/>
    <s v="Christianshavns Gymnasium"/>
    <s v="Institution uden enheder"/>
    <x v="0"/>
    <x v="1"/>
    <s v="Københavns Kommune"/>
    <s v="Region Hovedstaden"/>
    <s v="Troels Vang Andersen"/>
    <s v="cg@cg-gym.dk"/>
    <n v="0"/>
    <x v="0"/>
    <x v="0"/>
    <x v="0"/>
    <x v="0"/>
  </r>
  <r>
    <s v=""/>
    <s v=""/>
    <s v=""/>
    <s v=""/>
    <s v=""/>
    <x v="5"/>
    <x v="5"/>
    <x v="2"/>
    <x v="2"/>
    <x v="2"/>
    <x v="2"/>
    <x v="2"/>
    <x v="2"/>
    <x v="2"/>
    <x v="2"/>
    <x v="1"/>
    <x v="3"/>
    <x v="2"/>
    <x v="2"/>
    <x v="2"/>
    <x v="2"/>
    <x v="2"/>
    <x v="1"/>
    <x v="0"/>
    <x v="5"/>
    <x v="4"/>
    <x v="0"/>
    <x v="4"/>
    <x v="1"/>
    <x v="1"/>
    <x v="1"/>
    <x v="1"/>
    <x v="1"/>
    <x v="0"/>
    <x v="0"/>
    <x v="0"/>
    <x v="0"/>
    <x v="3"/>
    <x v="3"/>
    <x v="2"/>
    <x v="2"/>
    <x v="2"/>
    <x v="2"/>
    <x v="2"/>
    <x v="2"/>
    <x v="2"/>
    <x v="2"/>
    <s v=""/>
    <x v="2"/>
    <x v="2"/>
    <x v="2"/>
    <x v="2"/>
    <x v="2"/>
    <x v="2"/>
    <x v="2"/>
    <x v="2"/>
    <s v=""/>
    <x v="0"/>
    <x v="3"/>
    <x v="2"/>
    <x v="3"/>
    <x v="2"/>
    <x v="1"/>
    <x v="2"/>
    <x v="2"/>
    <x v="2"/>
    <x v="2"/>
    <x v="2"/>
    <x v="2"/>
    <x v="2"/>
    <x v="2"/>
    <x v="2"/>
    <x v="2"/>
    <x v="2"/>
    <x v="2"/>
    <x v="1"/>
    <s v=""/>
    <x v="2"/>
    <x v="2"/>
    <x v="1"/>
    <x v="2"/>
    <x v="2"/>
    <x v="2"/>
    <x v="2"/>
    <x v="2"/>
    <x v="2"/>
    <x v="2"/>
    <x v="2"/>
    <x v="2"/>
    <x v="2"/>
    <x v="1"/>
    <s v=""/>
    <x v="2"/>
    <x v="2"/>
    <x v="3"/>
    <x v="1"/>
    <x v="3"/>
    <x v="4"/>
    <x v="3"/>
    <x v="0"/>
    <x v="4"/>
    <x v="0"/>
    <x v="3"/>
    <x v="1"/>
    <x v="3"/>
    <x v="1"/>
    <x v="0"/>
    <x v="0"/>
    <x v="0"/>
    <s v="861403"/>
    <s v="Himmerlands Erhvervs- og Gymnasieuddannelser"/>
    <s v="Hovedskole (institution med enheder)"/>
    <x v="1"/>
    <x v="1"/>
    <s v="Vesthimmerlands Kommune"/>
    <s v="Region Nordjylland"/>
    <s v="Ulf Givskov Bender"/>
    <s v="heg@heguddannelser.dk"/>
    <n v="0"/>
    <x v="1"/>
    <x v="0"/>
    <x v="1"/>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5C8EEB8-3B99-4028-8338-0CFF4352CF69}" name="Pivottabel1"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4">
  <location ref="A3:B7" firstHeaderRow="1" firstDataRow="1" firstDataCol="1"/>
  <pivotFields count="123">
    <pivotField axis="axisRow" dataField="1">
      <items count="5">
        <item h="1" x="3"/>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numFmtId="1" showAll="0"/>
  </pivotFields>
  <rowFields count="1">
    <field x="0"/>
  </rowFields>
  <rowItems count="4">
    <i>
      <x v="1"/>
    </i>
    <i>
      <x v="2"/>
    </i>
    <i>
      <x v="3"/>
    </i>
    <i t="grand">
      <x/>
    </i>
  </rowItems>
  <colItems count="1">
    <i/>
  </colItems>
  <dataFields count="1">
    <dataField name="Antal af Har I en antimobbestrategi?" fld="0" subtotal="count" showDataAs="percentOfTotal" baseField="0" baseItem="0" numFmtId="10"/>
  </dataFields>
  <formats count="1">
    <format dxfId="125">
      <pivotArea collapsedLevelsAreSubtotals="1" fieldPosition="0">
        <references count="1">
          <reference field="0" count="0"/>
        </references>
      </pivotArea>
    </format>
  </formats>
  <chartFormats count="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0" count="1" selected="0">
            <x v="1"/>
          </reference>
        </references>
      </pivotArea>
    </chartFormat>
    <chartFormat chart="0" format="2">
      <pivotArea type="data" outline="0" fieldPosition="0">
        <references count="2">
          <reference field="4294967294" count="1" selected="0">
            <x v="0"/>
          </reference>
          <reference field="0" count="1" selected="0">
            <x v="2"/>
          </reference>
        </references>
      </pivotArea>
    </chartFormat>
    <chartFormat chart="0" format="3">
      <pivotArea type="data" outline="0" fieldPosition="0">
        <references count="2">
          <reference field="4294967294" count="1" selected="0">
            <x v="0"/>
          </reference>
          <reference field="0" count="1" selected="0">
            <x v="3"/>
          </reference>
        </references>
      </pivotArea>
    </chartFormat>
    <chartFormat chart="3" format="8" series="1">
      <pivotArea type="data" outline="0" fieldPosition="0">
        <references count="1">
          <reference field="4294967294" count="1" selected="0">
            <x v="0"/>
          </reference>
        </references>
      </pivotArea>
    </chartFormat>
    <chartFormat chart="3" format="9">
      <pivotArea type="data" outline="0" fieldPosition="0">
        <references count="2">
          <reference field="4294967294" count="1" selected="0">
            <x v="0"/>
          </reference>
          <reference field="0" count="1" selected="0">
            <x v="1"/>
          </reference>
        </references>
      </pivotArea>
    </chartFormat>
    <chartFormat chart="3" format="10">
      <pivotArea type="data" outline="0" fieldPosition="0">
        <references count="2">
          <reference field="4294967294" count="1" selected="0">
            <x v="0"/>
          </reference>
          <reference field="0" count="1" selected="0">
            <x v="2"/>
          </reference>
        </references>
      </pivotArea>
    </chartFormat>
    <chartFormat chart="3" format="11">
      <pivotArea type="data" outline="0" fieldPosition="0">
        <references count="2">
          <reference field="4294967294" count="1" selected="0">
            <x v="0"/>
          </reference>
          <reference field="0"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9510B3C1-4F64-40C6-95A7-835C6C5C6E03}" name="Pivottabel7"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9" firstHeaderRow="1" firstDataRow="1" firstDataCol="1"/>
  <pivotFields count="123">
    <pivotField showAll="0"/>
    <pivotField showAll="0"/>
    <pivotField showAll="0"/>
    <pivotField showAll="0"/>
    <pivotField showAll="0"/>
    <pivotField axis="axisRow" dataField="1" showAll="0">
      <items count="7">
        <item h="1" x="5"/>
        <item x="1"/>
        <item x="4"/>
        <item x="0"/>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5"/>
  </rowFields>
  <rowItems count="6">
    <i>
      <x v="1"/>
    </i>
    <i>
      <x v="2"/>
    </i>
    <i>
      <x v="3"/>
    </i>
    <i>
      <x v="4"/>
    </i>
    <i>
      <x v="5"/>
    </i>
    <i t="grand">
      <x/>
    </i>
  </rowItems>
  <colItems count="1">
    <i/>
  </colItems>
  <dataFields count="1">
    <dataField name="Antal af I hvilken grad er følgende parter blevet inddraget i udarbejdelsen af jeres antimobbestrategi? - Lærere og pædagoger" fld="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0.xml><?xml version="1.0" encoding="utf-8"?>
<pivotTableDefinition xmlns="http://schemas.openxmlformats.org/spreadsheetml/2006/main" xmlns:mc="http://schemas.openxmlformats.org/markup-compatibility/2006" xmlns:xr="http://schemas.microsoft.com/office/spreadsheetml/2014/revision" mc:Ignorable="xr" xr:uid="{9385F1BB-721D-49D0-B02F-0B5C2C6B3A80}" name="Pivottabel1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1:B34"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69"/>
  </rowFields>
  <rowItems count="3">
    <i>
      <x/>
    </i>
    <i>
      <x v="1"/>
    </i>
    <i t="grand">
      <x/>
    </i>
  </rowItems>
  <colItems count="1">
    <i/>
  </colItems>
  <dataFields count="1">
    <dataField name="Antal af Hvilke forhold af jeres fysiske og æstetiske undervisningsmiljø har I kortlagt i jeres undervisningsmiljøvurdering? - Udearealer" fld="6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1.xml><?xml version="1.0" encoding="utf-8"?>
<pivotTableDefinition xmlns="http://schemas.openxmlformats.org/spreadsheetml/2006/main" xmlns:mc="http://schemas.openxmlformats.org/markup-compatibility/2006" xmlns:xr="http://schemas.microsoft.com/office/spreadsheetml/2014/revision" mc:Ignorable="xr" xr:uid="{DA10C337-8DF9-4E9C-94AE-8AE5EB3587D1}" name="Pivottabel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62"/>
  </rowFields>
  <rowItems count="3">
    <i>
      <x/>
    </i>
    <i>
      <x v="1"/>
    </i>
    <i t="grand">
      <x/>
    </i>
  </rowItems>
  <colItems count="1">
    <i/>
  </colItems>
  <dataFields count="1">
    <dataField name="Antal af Hvilke forhold af jeres fysiske og æstetiske undervisningsmiljø har I kortlagt i jeres undervisningsmiljøvurdering? - Toilet og sanitære forhold" fld="6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2.xml><?xml version="1.0" encoding="utf-8"?>
<pivotTableDefinition xmlns="http://schemas.openxmlformats.org/spreadsheetml/2006/main" xmlns:mc="http://schemas.openxmlformats.org/markup-compatibility/2006" xmlns:xr="http://schemas.microsoft.com/office/spreadsheetml/2014/revision" mc:Ignorable="xr" xr:uid="{E3984D63-6AF8-41DC-98BE-8D31E25745EF}" name="Pivottabel1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7:B30"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68"/>
  </rowFields>
  <rowItems count="3">
    <i>
      <x/>
    </i>
    <i>
      <x v="1"/>
    </i>
    <i t="grand">
      <x/>
    </i>
  </rowItems>
  <colItems count="1">
    <i/>
  </colItems>
  <dataFields count="1">
    <dataField name="Antal af Hvilke forhold af jeres fysiske og æstetiske undervisningsmiljø har I kortlagt i jeres undervisningsmiljøvurdering? - Pladsforhold" fld="6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3.xml><?xml version="1.0" encoding="utf-8"?>
<pivotTableDefinition xmlns="http://schemas.openxmlformats.org/spreadsheetml/2006/main" xmlns:mc="http://schemas.openxmlformats.org/markup-compatibility/2006" xmlns:xr="http://schemas.microsoft.com/office/spreadsheetml/2014/revision" mc:Ignorable="xr" xr:uid="{5EB9D62A-5E5D-4A30-A323-B23D5FFC5324}" name="Pivottabel8"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9:B22"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66"/>
  </rowFields>
  <rowItems count="3">
    <i>
      <x/>
    </i>
    <i>
      <x v="1"/>
    </i>
    <i t="grand">
      <x/>
    </i>
  </rowItems>
  <colItems count="1">
    <i/>
  </colItems>
  <dataFields count="1">
    <dataField name="Antal af Hvilke forhold af jeres fysiske og æstetiske undervisningsmiljø har I kortlagt i jeres undervisningsmiljøvurdering? - Luftkvalitet" fld="6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4.xml><?xml version="1.0" encoding="utf-8"?>
<pivotTableDefinition xmlns="http://schemas.openxmlformats.org/spreadsheetml/2006/main" xmlns:mc="http://schemas.openxmlformats.org/markup-compatibility/2006" xmlns:xr="http://schemas.microsoft.com/office/spreadsheetml/2014/revision" mc:Ignorable="xr" xr:uid="{94726579-F0FF-473F-9337-F07528010DEE}" name="Pivottabel6"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5:B18"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65"/>
  </rowFields>
  <rowItems count="3">
    <i>
      <x/>
    </i>
    <i>
      <x v="1"/>
    </i>
    <i t="grand">
      <x/>
    </i>
  </rowItems>
  <colItems count="1">
    <i/>
  </colItems>
  <dataFields count="1">
    <dataField name="Antal af Hvilke forhold af jeres fysiske og æstetiske undervisningsmiljø har I kortlagt i jeres undervisningsmiljøvurdering? - Lysforhold" fld="6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5.xml><?xml version="1.0" encoding="utf-8"?>
<pivotTableDefinition xmlns="http://schemas.openxmlformats.org/spreadsheetml/2006/main" xmlns:mc="http://schemas.openxmlformats.org/markup-compatibility/2006" xmlns:xr="http://schemas.microsoft.com/office/spreadsheetml/2014/revision" mc:Ignorable="xr" xr:uid="{2491F0C7-8766-4622-AB43-917D5AFB6C7C}" name="Pivottabel26"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55:B58"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75"/>
  </rowFields>
  <rowItems count="3">
    <i>
      <x/>
    </i>
    <i>
      <x v="1"/>
    </i>
    <i t="grand">
      <x/>
    </i>
  </rowItems>
  <colItems count="1">
    <i/>
  </colItems>
  <dataFields count="1">
    <dataField name="Antal af Hvilke forhold af jeres fysiske og æstetiske undervisningsmiljø har I kortlagt i jeres undervisningsmiljøvurdering? - Vi har ikke kortlagt det fysiske og æstetiske undervisningsmiljø" fld="7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6.xml><?xml version="1.0" encoding="utf-8"?>
<pivotTableDefinition xmlns="http://schemas.openxmlformats.org/spreadsheetml/2006/main" xmlns:mc="http://schemas.openxmlformats.org/markup-compatibility/2006" xmlns:xr="http://schemas.microsoft.com/office/spreadsheetml/2014/revision" mc:Ignorable="xr" xr:uid="{58930825-150E-46CB-BBA1-46D5B92436FD}" name="Pivottabel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1:B14"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64"/>
  </rowFields>
  <rowItems count="3">
    <i>
      <x/>
    </i>
    <i>
      <x v="1"/>
    </i>
    <i t="grand">
      <x/>
    </i>
  </rowItems>
  <colItems count="1">
    <i/>
  </colItems>
  <dataFields count="1">
    <dataField name="Antal af Hvilke forhold af jeres fysiske og æstetiske undervisningsmiljø har I kortlagt i jeres undervisningsmiljøvurdering? - Lydforhold" fld="6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7.xml><?xml version="1.0" encoding="utf-8"?>
<pivotTableDefinition xmlns="http://schemas.openxmlformats.org/spreadsheetml/2006/main" xmlns:mc="http://schemas.openxmlformats.org/markup-compatibility/2006" xmlns:xr="http://schemas.microsoft.com/office/spreadsheetml/2014/revision" mc:Ignorable="xr" xr:uid="{ED8F52FE-1F7C-4E1B-8539-56D30945701C}" name="Pivottabel20"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43:B4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72"/>
  </rowFields>
  <rowItems count="3">
    <i>
      <x/>
    </i>
    <i>
      <x v="1"/>
    </i>
    <i t="grand">
      <x/>
    </i>
  </rowItems>
  <colItems count="1">
    <i/>
  </colItems>
  <dataFields count="1">
    <dataField name="Antal af Hvilke forhold af jeres fysiske og æstetiske undervisningsmiljø har I kortlagt i jeres undervisningsmiljøvurdering? - Sikkerhed i forhold til løst liggende ledninger" fld="7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8.xml><?xml version="1.0" encoding="utf-8"?>
<pivotTableDefinition xmlns="http://schemas.openxmlformats.org/spreadsheetml/2006/main" xmlns:mc="http://schemas.openxmlformats.org/markup-compatibility/2006" xmlns:xr="http://schemas.microsoft.com/office/spreadsheetml/2014/revision" mc:Ignorable="xr" xr:uid="{88751C2B-D61C-4B1D-AEC9-170F49E43833}" name="Pivottabel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7:B10"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63"/>
  </rowFields>
  <rowItems count="3">
    <i>
      <x/>
    </i>
    <i>
      <x v="1"/>
    </i>
    <i t="grand">
      <x/>
    </i>
  </rowItems>
  <colItems count="1">
    <i/>
  </colItems>
  <dataFields count="1">
    <dataField name="Antal af Hvilke forhold af jeres fysiske og æstetiske undervisningsmiljø har I kortlagt i jeres undervisningsmiljøvurdering? - Rengøring" fld="6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9.xml><?xml version="1.0" encoding="utf-8"?>
<pivotTableDefinition xmlns="http://schemas.openxmlformats.org/spreadsheetml/2006/main" xmlns:mc="http://schemas.openxmlformats.org/markup-compatibility/2006" xmlns:xr="http://schemas.microsoft.com/office/spreadsheetml/2014/revision" mc:Ignorable="xr" xr:uid="{11014ACF-5EA8-47B1-887D-C7789252B9C4}" name="Pivottabel2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47:B50"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73"/>
  </rowFields>
  <rowItems count="3">
    <i>
      <x/>
    </i>
    <i>
      <x v="1"/>
    </i>
    <i t="grand">
      <x/>
    </i>
  </rowItems>
  <colItems count="1">
    <i/>
  </colItems>
  <dataFields count="1">
    <dataField name="Antal af Hvilke forhold af jeres fysiske og æstetiske undervisningsmiljø har I kortlagt i jeres undervisningsmiljøvurdering? - Udsmykning" fld="7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F43BF130-FB13-4DB2-9AEA-8D670D76F6F4}" name="Pivottabel9"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9" firstHeaderRow="1" firstDataRow="1" firstDataCol="1"/>
  <pivotFields count="123">
    <pivotField showAll="0"/>
    <pivotField showAll="0"/>
    <pivotField showAll="0"/>
    <pivotField showAll="0"/>
    <pivotField showAll="0"/>
    <pivotField showAll="0"/>
    <pivotField axis="axisRow" dataField="1" showAll="0">
      <items count="7">
        <item h="1" x="5"/>
        <item x="0"/>
        <item x="2"/>
        <item x="3"/>
        <item x="1"/>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6"/>
  </rowFields>
  <rowItems count="6">
    <i>
      <x v="1"/>
    </i>
    <i>
      <x v="2"/>
    </i>
    <i>
      <x v="3"/>
    </i>
    <i>
      <x v="4"/>
    </i>
    <i>
      <x v="5"/>
    </i>
    <i t="grand">
      <x/>
    </i>
  </rowItems>
  <colItems count="1">
    <i/>
  </colItems>
  <dataFields count="1">
    <dataField name="Antal af I hvilken grad er følgende parter blevet inddraget i udarbejdelsen af jeres antimobbestrategi? - Elever uden for skolebestyrelsen" fld="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0.xml><?xml version="1.0" encoding="utf-8"?>
<pivotTableDefinition xmlns="http://schemas.openxmlformats.org/spreadsheetml/2006/main" xmlns:mc="http://schemas.openxmlformats.org/markup-compatibility/2006" xmlns:xr="http://schemas.microsoft.com/office/spreadsheetml/2014/revision" mc:Ignorable="xr" xr:uid="{EC533384-A447-4F74-9D64-896028F7BF84}" name="Pivottabel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63"/>
  </rowFields>
  <rowItems count="3">
    <i>
      <x/>
    </i>
    <i>
      <x v="1"/>
    </i>
    <i t="grand">
      <x/>
    </i>
  </rowItems>
  <colItems count="1">
    <i/>
  </colItems>
  <dataFields count="1">
    <dataField name="Antal af Hvilke forhold af jeres fysiske og æstetiske undervisningsmiljø har I kortlagt i jeres undervisningsmiljøvurdering? - Rengøring" fld="6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1.xml><?xml version="1.0" encoding="utf-8"?>
<pivotTableDefinition xmlns="http://schemas.openxmlformats.org/spreadsheetml/2006/main" xmlns:mc="http://schemas.openxmlformats.org/markup-compatibility/2006" xmlns:xr="http://schemas.microsoft.com/office/spreadsheetml/2014/revision" mc:Ignorable="xr" xr:uid="{F4DF8DA3-BA03-4BA8-838C-8FDA02C1D52F}" name="Pivottabel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64"/>
  </rowFields>
  <rowItems count="3">
    <i>
      <x/>
    </i>
    <i>
      <x v="1"/>
    </i>
    <i t="grand">
      <x/>
    </i>
  </rowItems>
  <colItems count="1">
    <i/>
  </colItems>
  <dataFields count="1">
    <dataField name="Antal af Hvilke forhold af jeres fysiske og æstetiske undervisningsmiljø har I kortlagt i jeres undervisningsmiljøvurdering? - Lydforhold" fld="6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2.xml><?xml version="1.0" encoding="utf-8"?>
<pivotTableDefinition xmlns="http://schemas.openxmlformats.org/spreadsheetml/2006/main" xmlns:mc="http://schemas.openxmlformats.org/markup-compatibility/2006" xmlns:xr="http://schemas.microsoft.com/office/spreadsheetml/2014/revision" mc:Ignorable="xr" xr:uid="{ED0E7856-4F57-4475-A229-07D81652EF9E}" name="Pivottabel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65"/>
  </rowFields>
  <rowItems count="3">
    <i>
      <x/>
    </i>
    <i>
      <x v="1"/>
    </i>
    <i t="grand">
      <x/>
    </i>
  </rowItems>
  <colItems count="1">
    <i/>
  </colItems>
  <dataFields count="1">
    <dataField name="Antal af Hvilke forhold af jeres fysiske og æstetiske undervisningsmiljø har I kortlagt i jeres undervisningsmiljøvurdering? - Lysforhold" fld="6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3.xml><?xml version="1.0" encoding="utf-8"?>
<pivotTableDefinition xmlns="http://schemas.openxmlformats.org/spreadsheetml/2006/main" xmlns:mc="http://schemas.openxmlformats.org/markup-compatibility/2006" xmlns:xr="http://schemas.microsoft.com/office/spreadsheetml/2014/revision" mc:Ignorable="xr" xr:uid="{5A1951D5-70BA-498F-947C-234D6932297E}" name="Pivottabel7"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66"/>
  </rowFields>
  <rowItems count="3">
    <i>
      <x/>
    </i>
    <i>
      <x v="1"/>
    </i>
    <i t="grand">
      <x/>
    </i>
  </rowItems>
  <colItems count="1">
    <i/>
  </colItems>
  <dataFields count="1">
    <dataField name="Antal af Hvilke forhold af jeres fysiske og æstetiske undervisningsmiljø har I kortlagt i jeres undervisningsmiljøvurdering? - Luftkvalitet" fld="6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4.xml><?xml version="1.0" encoding="utf-8"?>
<pivotTableDefinition xmlns="http://schemas.openxmlformats.org/spreadsheetml/2006/main" xmlns:mc="http://schemas.openxmlformats.org/markup-compatibility/2006" xmlns:xr="http://schemas.microsoft.com/office/spreadsheetml/2014/revision" mc:Ignorable="xr" xr:uid="{CE0B231D-B94C-42F6-837E-7701D106D05A}" name="Pivottabel9"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67"/>
  </rowFields>
  <rowItems count="3">
    <i>
      <x/>
    </i>
    <i>
      <x v="1"/>
    </i>
    <i t="grand">
      <x/>
    </i>
  </rowItems>
  <colItems count="1">
    <i/>
  </colItems>
  <dataFields count="1">
    <dataField name="Antal af Hvilke forhold af jeres fysiske og æstetiske undervisningsmiljø har I kortlagt i jeres undervisningsmiljøvurdering? - Temperaturforhold" fld="67"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5.xml><?xml version="1.0" encoding="utf-8"?>
<pivotTableDefinition xmlns="http://schemas.openxmlformats.org/spreadsheetml/2006/main" xmlns:mc="http://schemas.openxmlformats.org/markup-compatibility/2006" xmlns:xr="http://schemas.microsoft.com/office/spreadsheetml/2014/revision" mc:Ignorable="xr" xr:uid="{59B97657-672B-4E10-9CDC-8A3EADD7C1DB}" name="Pivottabel1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68"/>
  </rowFields>
  <rowItems count="3">
    <i>
      <x/>
    </i>
    <i>
      <x v="1"/>
    </i>
    <i t="grand">
      <x/>
    </i>
  </rowItems>
  <colItems count="1">
    <i/>
  </colItems>
  <dataFields count="1">
    <dataField name="Antal af Hvilke forhold af jeres fysiske og æstetiske undervisningsmiljø har I kortlagt i jeres undervisningsmiljøvurdering? - Pladsforhold" fld="6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6.xml><?xml version="1.0" encoding="utf-8"?>
<pivotTableDefinition xmlns="http://schemas.openxmlformats.org/spreadsheetml/2006/main" xmlns:mc="http://schemas.openxmlformats.org/markup-compatibility/2006" xmlns:xr="http://schemas.microsoft.com/office/spreadsheetml/2014/revision" mc:Ignorable="xr" xr:uid="{B9E7876E-0D77-4F06-B627-BC1CA4CE26C4}" name="Pivottabel1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69"/>
  </rowFields>
  <rowItems count="3">
    <i>
      <x/>
    </i>
    <i>
      <x v="1"/>
    </i>
    <i t="grand">
      <x/>
    </i>
  </rowItems>
  <colItems count="1">
    <i/>
  </colItems>
  <dataFields count="1">
    <dataField name="Antal af Hvilke forhold af jeres fysiske og æstetiske undervisningsmiljø har I kortlagt i jeres undervisningsmiljøvurdering? - Udearealer" fld="6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7.xml><?xml version="1.0" encoding="utf-8"?>
<pivotTableDefinition xmlns="http://schemas.openxmlformats.org/spreadsheetml/2006/main" xmlns:mc="http://schemas.openxmlformats.org/markup-compatibility/2006" xmlns:xr="http://schemas.microsoft.com/office/spreadsheetml/2014/revision" mc:Ignorable="xr" xr:uid="{80A32920-BFA8-4952-822C-DA55F8E4EC50}" name="Pivottabel1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70"/>
  </rowFields>
  <rowItems count="3">
    <i>
      <x/>
    </i>
    <i>
      <x v="1"/>
    </i>
    <i t="grand">
      <x/>
    </i>
  </rowItems>
  <colItems count="1">
    <i/>
  </colItems>
  <dataFields count="1">
    <dataField name="Antal af Hvilke forhold af jeres fysiske og æstetiske undervisningsmiljø har I kortlagt i jeres undervisningsmiljøvurdering? - Sikkerhed i forhold til maskiner, kemikalier, etc." fld="7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8.xml><?xml version="1.0" encoding="utf-8"?>
<pivotTableDefinition xmlns="http://schemas.openxmlformats.org/spreadsheetml/2006/main" xmlns:mc="http://schemas.openxmlformats.org/markup-compatibility/2006" xmlns:xr="http://schemas.microsoft.com/office/spreadsheetml/2014/revision" mc:Ignorable="xr" xr:uid="{98822EDB-3EEC-4F51-BBAB-69EA57C8019B}" name="Pivottabel17"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71"/>
  </rowFields>
  <rowItems count="3">
    <i>
      <x/>
    </i>
    <i>
      <x v="1"/>
    </i>
    <i t="grand">
      <x/>
    </i>
  </rowItems>
  <colItems count="1">
    <i/>
  </colItems>
  <dataFields count="1">
    <dataField name="Antal af Hvilke forhold af jeres fysiske og æstetiske undervisningsmiljø har I kortlagt i jeres undervisningsmiljøvurdering? - Sikkerhed i forhold til trapper" fld="7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9.xml><?xml version="1.0" encoding="utf-8"?>
<pivotTableDefinition xmlns="http://schemas.openxmlformats.org/spreadsheetml/2006/main" xmlns:mc="http://schemas.openxmlformats.org/markup-compatibility/2006" xmlns:xr="http://schemas.microsoft.com/office/spreadsheetml/2014/revision" mc:Ignorable="xr" xr:uid="{88B7D0CE-176E-4DF2-9EC0-9B1F4B865062}" name="Pivottabel19"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72"/>
  </rowFields>
  <rowItems count="3">
    <i>
      <x/>
    </i>
    <i>
      <x v="1"/>
    </i>
    <i t="grand">
      <x/>
    </i>
  </rowItems>
  <colItems count="1">
    <i/>
  </colItems>
  <dataFields count="1">
    <dataField name="Antal af Hvilke forhold af jeres fysiske og æstetiske undervisningsmiljø har I kortlagt i jeres undervisningsmiljøvurdering? - Sikkerhed i forhold til løst liggende ledninger" fld="7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7399A6F1-B465-48AA-B7F4-0E81E35128E6}" name="Pivottabel1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8" firstHeaderRow="1" firstDataRow="1" firstDataCol="1"/>
  <pivotFields count="123">
    <pivotField showAll="0"/>
    <pivotField showAll="0"/>
    <pivotField showAll="0"/>
    <pivotField showAll="0"/>
    <pivotField showAll="0"/>
    <pivotField showAll="0"/>
    <pivotField showAll="0"/>
    <pivotField axis="axisRow" dataField="1" showAll="0">
      <items count="6">
        <item h="1" x="2"/>
        <item x="3"/>
        <item x="4"/>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7"/>
  </rowFields>
  <rowItems count="5">
    <i>
      <x v="1"/>
    </i>
    <i>
      <x v="2"/>
    </i>
    <i>
      <x v="3"/>
    </i>
    <i>
      <x v="4"/>
    </i>
    <i t="grand">
      <x/>
    </i>
  </rowItems>
  <colItems count="1">
    <i/>
  </colItems>
  <dataFields count="1">
    <dataField name="Antal af I hvilken grad er følgende parter blevet inddraget i udarbejdelsen af jeres antimobbestrategi? - Forældre uden for skolebestyrelsen" fld="7"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0.xml><?xml version="1.0" encoding="utf-8"?>
<pivotTableDefinition xmlns="http://schemas.openxmlformats.org/spreadsheetml/2006/main" xmlns:mc="http://schemas.openxmlformats.org/markup-compatibility/2006" xmlns:xr="http://schemas.microsoft.com/office/spreadsheetml/2014/revision" mc:Ignorable="xr" xr:uid="{4C929F04-EFFE-41A5-8DB3-CCCBE968ACAD}" name="Pivottabel2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73"/>
  </rowFields>
  <rowItems count="3">
    <i>
      <x/>
    </i>
    <i>
      <x v="1"/>
    </i>
    <i t="grand">
      <x/>
    </i>
  </rowItems>
  <colItems count="1">
    <i/>
  </colItems>
  <dataFields count="1">
    <dataField name="Antal af Hvilke forhold af jeres fysiske og æstetiske undervisningsmiljø har I kortlagt i jeres undervisningsmiljøvurdering? - Udsmykning" fld="7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1.xml><?xml version="1.0" encoding="utf-8"?>
<pivotTableDefinition xmlns="http://schemas.openxmlformats.org/spreadsheetml/2006/main" xmlns:mc="http://schemas.openxmlformats.org/markup-compatibility/2006" xmlns:xr="http://schemas.microsoft.com/office/spreadsheetml/2014/revision" mc:Ignorable="xr" xr:uid="{20472089-CD0B-4C9F-83B5-89A8BCD55F38}" name="Pivottabel2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74"/>
  </rowFields>
  <rowItems count="3">
    <i>
      <x/>
    </i>
    <i>
      <x v="1"/>
    </i>
    <i t="grand">
      <x/>
    </i>
  </rowItems>
  <colItems count="1">
    <i/>
  </colItems>
  <dataFields count="1">
    <dataField name="Antal af Hvilke forhold af jeres fysiske og æstetiske undervisningsmiljø har I kortlagt i jeres undervisningsmiljøvurdering? - Andet, skriv venligst her:" fld="7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2.xml><?xml version="1.0" encoding="utf-8"?>
<pivotTableDefinition xmlns="http://schemas.openxmlformats.org/spreadsheetml/2006/main" xmlns:mc="http://schemas.openxmlformats.org/markup-compatibility/2006" xmlns:xr="http://schemas.microsoft.com/office/spreadsheetml/2014/revision" mc:Ignorable="xr" xr:uid="{7CDB0A37-9D0F-4F0E-957D-54A4976D1C8F}" name="Pivottabel2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75"/>
  </rowFields>
  <rowItems count="3">
    <i>
      <x/>
    </i>
    <i>
      <x v="1"/>
    </i>
    <i t="grand">
      <x/>
    </i>
  </rowItems>
  <colItems count="1">
    <i/>
  </colItems>
  <dataFields count="1">
    <dataField name="Antal af Hvilke forhold af jeres fysiske og æstetiske undervisningsmiljø har I kortlagt i jeres undervisningsmiljøvurdering? - Vi har ikke kortlagt det fysiske og æstetiske undervisningsmiljø" fld="7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3.xml><?xml version="1.0" encoding="utf-8"?>
<pivotTableDefinition xmlns="http://schemas.openxmlformats.org/spreadsheetml/2006/main" xmlns:mc="http://schemas.openxmlformats.org/markup-compatibility/2006" xmlns:xr="http://schemas.microsoft.com/office/spreadsheetml/2014/revision" mc:Ignorable="xr" xr:uid="{CA41E14E-7A5A-470C-9E21-91B579B28E28}" name="Pivottabel4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9:B42"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86"/>
  </rowFields>
  <rowItems count="3">
    <i>
      <x/>
    </i>
    <i>
      <x v="1"/>
    </i>
    <i t="grand">
      <x/>
    </i>
  </rowItems>
  <colItems count="1">
    <i/>
  </colItems>
  <dataFields count="1">
    <dataField name="Antal af Hvilke forhold af jeres psykiske undervisningsmiljø har I kortlagt i jeres undervisningsmiljøvurdering? - Krænkelser" fld="8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4.xml><?xml version="1.0" encoding="utf-8"?>
<pivotTableDefinition xmlns="http://schemas.openxmlformats.org/spreadsheetml/2006/main" xmlns:mc="http://schemas.openxmlformats.org/markup-compatibility/2006" xmlns:xr="http://schemas.microsoft.com/office/spreadsheetml/2014/revision" mc:Ignorable="xr" xr:uid="{C0B01CD0-20E9-4127-B782-49E3AB9562FF}" name="Pivottabel37"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3:B2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82"/>
  </rowFields>
  <rowItems count="3">
    <i>
      <x/>
    </i>
    <i>
      <x v="1"/>
    </i>
    <i t="grand">
      <x/>
    </i>
  </rowItems>
  <colItems count="1">
    <i/>
  </colItems>
  <dataFields count="1">
    <dataField name="Antal af Hvilke forhold af jeres psykiske undervisningsmiljø har I kortlagt i jeres undervisningsmiljøvurdering? - Psykisk trivsel" fld="8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5.xml><?xml version="1.0" encoding="utf-8"?>
<pivotTableDefinition xmlns="http://schemas.openxmlformats.org/spreadsheetml/2006/main" xmlns:mc="http://schemas.openxmlformats.org/markup-compatibility/2006" xmlns:xr="http://schemas.microsoft.com/office/spreadsheetml/2014/revision" mc:Ignorable="xr" xr:uid="{8B78205F-7BF2-4D9D-98EB-4E2FC432292D}" name="Pivottabel3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5:B18"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80"/>
  </rowFields>
  <rowItems count="3">
    <i>
      <x/>
    </i>
    <i>
      <x v="1"/>
    </i>
    <i t="grand">
      <x/>
    </i>
  </rowItems>
  <colItems count="1">
    <i/>
  </colItems>
  <dataFields count="1">
    <dataField name="Antal af Hvilke forhold af jeres psykiske undervisningsmiljø har I kortlagt i jeres undervisningsmiljøvurdering? - Relationer mellem lærere og elever" fld="8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6.xml><?xml version="1.0" encoding="utf-8"?>
<pivotTableDefinition xmlns="http://schemas.openxmlformats.org/spreadsheetml/2006/main" xmlns:mc="http://schemas.openxmlformats.org/markup-compatibility/2006" xmlns:xr="http://schemas.microsoft.com/office/spreadsheetml/2014/revision" mc:Ignorable="xr" xr:uid="{CF355A7C-094D-4973-BFC1-7A53545293C0}" name="Pivottabel47"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43:B4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87"/>
  </rowFields>
  <rowItems count="3">
    <i>
      <x/>
    </i>
    <i>
      <x v="1"/>
    </i>
    <i t="grand">
      <x/>
    </i>
  </rowItems>
  <colItems count="1">
    <i/>
  </colItems>
  <dataFields count="1">
    <dataField name="Antal af Hvilke forhold af jeres psykiske undervisningsmiljø har I kortlagt i jeres undervisningsmiljøvurdering? - Vold" fld="87"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7.xml><?xml version="1.0" encoding="utf-8"?>
<pivotTableDefinition xmlns="http://schemas.openxmlformats.org/spreadsheetml/2006/main" xmlns:mc="http://schemas.openxmlformats.org/markup-compatibility/2006" xmlns:xr="http://schemas.microsoft.com/office/spreadsheetml/2014/revision" mc:Ignorable="xr" xr:uid="{17DB74F3-08E8-4078-98CD-B0EC5A3687B9}" name="Pivottabel4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1:B34"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84"/>
  </rowFields>
  <rowItems count="3">
    <i>
      <x/>
    </i>
    <i>
      <x v="1"/>
    </i>
    <i t="grand">
      <x/>
    </i>
  </rowItems>
  <colItems count="1">
    <i/>
  </colItems>
  <dataFields count="1">
    <dataField name="Antal af Hvilke forhold af jeres psykiske undervisningsmiljø har I kortlagt i jeres undervisningsmiljøvurdering? - Tilhørsforhold" fld="8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8.xml><?xml version="1.0" encoding="utf-8"?>
<pivotTableDefinition xmlns="http://schemas.openxmlformats.org/spreadsheetml/2006/main" xmlns:mc="http://schemas.openxmlformats.org/markup-compatibility/2006" xmlns:xr="http://schemas.microsoft.com/office/spreadsheetml/2014/revision" mc:Ignorable="xr" xr:uid="{796FFD53-F898-444E-BD83-C66225392864}" name="Pivottabel39"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7:B30"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83"/>
  </rowFields>
  <rowItems count="3">
    <i>
      <x/>
    </i>
    <i>
      <x v="1"/>
    </i>
    <i t="grand">
      <x/>
    </i>
  </rowItems>
  <colItems count="1">
    <i/>
  </colItems>
  <dataFields count="1">
    <dataField name="Antal af Hvilke forhold af jeres psykiske undervisningsmiljø har I kortlagt i jeres undervisningsmiljøvurdering? - Sociale fællesskaber i klassen" fld="8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9.xml><?xml version="1.0" encoding="utf-8"?>
<pivotTableDefinition xmlns="http://schemas.openxmlformats.org/spreadsheetml/2006/main" xmlns:mc="http://schemas.openxmlformats.org/markup-compatibility/2006" xmlns:xr="http://schemas.microsoft.com/office/spreadsheetml/2014/revision" mc:Ignorable="xr" xr:uid="{D0A0489E-34A2-4821-80C8-65AC70E01FF4}" name="Pivottabel3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1:B14"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79"/>
  </rowFields>
  <rowItems count="3">
    <i>
      <x/>
    </i>
    <i>
      <x v="1"/>
    </i>
    <i t="grand">
      <x/>
    </i>
  </rowItems>
  <colItems count="1">
    <i/>
  </colItems>
  <dataFields count="1">
    <dataField name="Antal af Hvilke forhold af jeres psykiske undervisningsmiljø har I kortlagt i jeres undervisningsmiljøvurdering? - Elevinddragelse" fld="7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2FB90388-E8F9-4760-85E0-9E811AA425E1}" name="Pivottabel1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8"/>
  </rowFields>
  <rowItems count="3">
    <i>
      <x/>
    </i>
    <i>
      <x v="1"/>
    </i>
    <i t="grand">
      <x/>
    </i>
  </rowItems>
  <colItems count="1">
    <i/>
  </colItems>
  <dataFields count="1">
    <dataField name="Antal af Hvilke af følgende elementer indeholder jeres antimobbestrategi (Du kan sætte flere krydser)? - En beskrivelse af, hvad mobning er" fld="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0.xml><?xml version="1.0" encoding="utf-8"?>
<pivotTableDefinition xmlns="http://schemas.openxmlformats.org/spreadsheetml/2006/main" xmlns:mc="http://schemas.openxmlformats.org/markup-compatibility/2006" xmlns:xr="http://schemas.microsoft.com/office/spreadsheetml/2014/revision" mc:Ignorable="xr" xr:uid="{61DFD6D1-A317-43FF-BC15-12C24FBD23F4}" name="Pivottabel5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55:B58"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90"/>
  </rowFields>
  <rowItems count="3">
    <i>
      <x/>
    </i>
    <i>
      <x v="1"/>
    </i>
    <i t="grand">
      <x/>
    </i>
  </rowItems>
  <colItems count="1">
    <i/>
  </colItems>
  <dataFields count="1">
    <dataField name="Antal af Hvilke forhold af jeres psykiske undervisningsmiljø har I kortlagt i jeres undervisningsmiljøvurdering? - Vi har ikke kortlagt vores psykiske undervisningsmiljø" fld="9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1.xml><?xml version="1.0" encoding="utf-8"?>
<pivotTableDefinition xmlns="http://schemas.openxmlformats.org/spreadsheetml/2006/main" xmlns:mc="http://schemas.openxmlformats.org/markup-compatibility/2006" xmlns:xr="http://schemas.microsoft.com/office/spreadsheetml/2014/revision" mc:Ignorable="xr" xr:uid="{F2F686E3-BC41-4C02-9AE5-608A530DADCB}" name="Pivottabel4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5:B38"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85"/>
  </rowFields>
  <rowItems count="3">
    <i>
      <x/>
    </i>
    <i>
      <x v="1"/>
    </i>
    <i t="grand">
      <x/>
    </i>
  </rowItems>
  <colItems count="1">
    <i/>
  </colItems>
  <dataFields count="1">
    <dataField name="Antal af Hvilke forhold af jeres psykiske undervisningsmiljø har I kortlagt i jeres undervisningsmiljøvurdering? - Mobning" fld="8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2.xml><?xml version="1.0" encoding="utf-8"?>
<pivotTableDefinition xmlns="http://schemas.openxmlformats.org/spreadsheetml/2006/main" xmlns:mc="http://schemas.openxmlformats.org/markup-compatibility/2006" xmlns:xr="http://schemas.microsoft.com/office/spreadsheetml/2014/revision" mc:Ignorable="xr" xr:uid="{C86EDC7C-C47A-4CF6-BD68-37D0E9675461}" name="Pivottabel29"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7:B10"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78"/>
  </rowFields>
  <rowItems count="3">
    <i>
      <x/>
    </i>
    <i>
      <x v="1"/>
    </i>
    <i t="grand">
      <x/>
    </i>
  </rowItems>
  <colItems count="1">
    <i/>
  </colItems>
  <dataFields count="1">
    <dataField name="Antal af Hvilke forhold af jeres psykiske undervisningsmiljø har I kortlagt i jeres undervisningsmiljøvurdering? - Medbestemmelse" fld="7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3.xml><?xml version="1.0" encoding="utf-8"?>
<pivotTableDefinition xmlns="http://schemas.openxmlformats.org/spreadsheetml/2006/main" xmlns:mc="http://schemas.openxmlformats.org/markup-compatibility/2006" xmlns:xr="http://schemas.microsoft.com/office/spreadsheetml/2014/revision" mc:Ignorable="xr" xr:uid="{901D2672-AD8B-4E84-888E-4D3191A9D798}" name="Pivottabel3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9:B22"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81"/>
  </rowFields>
  <rowItems count="3">
    <i>
      <x/>
    </i>
    <i>
      <x v="1"/>
    </i>
    <i t="grand">
      <x/>
    </i>
  </rowItems>
  <colItems count="1">
    <i/>
  </colItems>
  <dataFields count="1">
    <dataField name="Antal af Hvilke forhold af jeres psykiske undervisningsmiljø har I kortlagt i jeres undervisningsmiljøvurdering? - Faglig feedback og vejledning" fld="8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4.xml><?xml version="1.0" encoding="utf-8"?>
<pivotTableDefinition xmlns="http://schemas.openxmlformats.org/spreadsheetml/2006/main" xmlns:mc="http://schemas.openxmlformats.org/markup-compatibility/2006" xmlns:xr="http://schemas.microsoft.com/office/spreadsheetml/2014/revision" mc:Ignorable="xr" xr:uid="{EB794D5A-4A8B-4E33-8B43-FB525D6EABE6}" name="Pivottabel49"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47:B50"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88"/>
  </rowFields>
  <rowItems count="3">
    <i>
      <x/>
    </i>
    <i>
      <x v="1"/>
    </i>
    <i t="grand">
      <x/>
    </i>
  </rowItems>
  <colItems count="1">
    <i/>
  </colItems>
  <dataFields count="1">
    <dataField name="Antal af Hvilke forhold af jeres psykiske undervisningsmiljø har I kortlagt i jeres undervisningsmiljøvurdering? - Diskrimination" fld="8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5.xml><?xml version="1.0" encoding="utf-8"?>
<pivotTableDefinition xmlns="http://schemas.openxmlformats.org/spreadsheetml/2006/main" xmlns:mc="http://schemas.openxmlformats.org/markup-compatibility/2006" xmlns:xr="http://schemas.microsoft.com/office/spreadsheetml/2014/revision" mc:Ignorable="xr" xr:uid="{B2C55580-D0D3-49B4-B6FC-53D96914C181}" name="Pivottabel27"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77"/>
  </rowFields>
  <rowItems count="3">
    <i>
      <x/>
    </i>
    <i>
      <x v="1"/>
    </i>
    <i t="grand">
      <x/>
    </i>
  </rowItems>
  <colItems count="1">
    <i/>
  </colItems>
  <dataFields count="1">
    <dataField name="Antal af Hvilke forhold af jeres psykiske undervisningsmiljø har I kortlagt i jeres undervisningsmiljøvurdering? - Motivation" fld="77"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6.xml><?xml version="1.0" encoding="utf-8"?>
<pivotTableDefinition xmlns="http://schemas.openxmlformats.org/spreadsheetml/2006/main" xmlns:mc="http://schemas.openxmlformats.org/markup-compatibility/2006" xmlns:xr="http://schemas.microsoft.com/office/spreadsheetml/2014/revision" mc:Ignorable="xr" xr:uid="{77069B76-EC59-44E7-8CB1-AAABE1702508}" name="Pivottabel5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51:B54"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89"/>
  </rowFields>
  <rowItems count="3">
    <i>
      <x/>
    </i>
    <i>
      <x v="1"/>
    </i>
    <i t="grand">
      <x/>
    </i>
  </rowItems>
  <colItems count="1">
    <i/>
  </colItems>
  <dataFields count="1">
    <dataField name="Antal af Hvilke forhold af jeres psykiske undervisningsmiljø har I kortlagt i jeres undervisningsmiljøvurdering? - Andet, skriv venligst her:" fld="8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7.xml><?xml version="1.0" encoding="utf-8"?>
<pivotTableDefinition xmlns="http://schemas.openxmlformats.org/spreadsheetml/2006/main" xmlns:mc="http://schemas.openxmlformats.org/markup-compatibility/2006" xmlns:xr="http://schemas.microsoft.com/office/spreadsheetml/2014/revision" mc:Ignorable="xr" xr:uid="{C77C1A6F-1E6C-4288-805E-2A24F79A1E98}" name="Pivottabel28"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78"/>
  </rowFields>
  <rowItems count="3">
    <i>
      <x/>
    </i>
    <i>
      <x v="1"/>
    </i>
    <i t="grand">
      <x/>
    </i>
  </rowItems>
  <colItems count="1">
    <i/>
  </colItems>
  <dataFields count="1">
    <dataField name="Antal af Hvilke forhold af jeres psykiske undervisningsmiljø har I kortlagt i jeres undervisningsmiljøvurdering? - Medbestemmelse" fld="7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8.xml><?xml version="1.0" encoding="utf-8"?>
<pivotTableDefinition xmlns="http://schemas.openxmlformats.org/spreadsheetml/2006/main" xmlns:mc="http://schemas.openxmlformats.org/markup-compatibility/2006" xmlns:xr="http://schemas.microsoft.com/office/spreadsheetml/2014/revision" mc:Ignorable="xr" xr:uid="{8A017BB2-76E9-4DFC-84B5-88CCED9B32B8}" name="Pivottabel30"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79"/>
  </rowFields>
  <rowItems count="3">
    <i>
      <x/>
    </i>
    <i>
      <x v="1"/>
    </i>
    <i t="grand">
      <x/>
    </i>
  </rowItems>
  <colItems count="1">
    <i/>
  </colItems>
  <dataFields count="1">
    <dataField name="Antal af Hvilke forhold af jeres psykiske undervisningsmiljø har I kortlagt i jeres undervisningsmiljøvurdering? - Elevinddragelse" fld="7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9.xml><?xml version="1.0" encoding="utf-8"?>
<pivotTableDefinition xmlns="http://schemas.openxmlformats.org/spreadsheetml/2006/main" xmlns:mc="http://schemas.openxmlformats.org/markup-compatibility/2006" xmlns:xr="http://schemas.microsoft.com/office/spreadsheetml/2014/revision" mc:Ignorable="xr" xr:uid="{BE48C4B3-F121-42FB-81F5-D4EA08671CD5}" name="Pivottabel3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80"/>
  </rowFields>
  <rowItems count="3">
    <i>
      <x/>
    </i>
    <i>
      <x v="1"/>
    </i>
    <i t="grand">
      <x/>
    </i>
  </rowItems>
  <colItems count="1">
    <i/>
  </colItems>
  <dataFields count="1">
    <dataField name="Antal af Hvilke forhold af jeres psykiske undervisningsmiljø har I kortlagt i jeres undervisningsmiljøvurdering? - Relationer mellem lærere og elever" fld="8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C91893F3-C7E5-4C8D-8AEE-E48D4E7C27BB}" name="Pivottabel1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7:B10" firstHeaderRow="1" firstDataRow="1" firstDataCol="1"/>
  <pivotFields count="123">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9"/>
  </rowFields>
  <rowItems count="3">
    <i>
      <x/>
    </i>
    <i>
      <x v="1"/>
    </i>
    <i t="grand">
      <x/>
    </i>
  </rowItems>
  <colItems count="1">
    <i/>
  </colItems>
  <dataFields count="1">
    <dataField name="Antal af Hvilke af følgende elementer indeholder jeres antimobbestrategi (Du kan sætte flere krydser)? - En beskrivelse af, hvad digital mobning er" fld="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0.xml><?xml version="1.0" encoding="utf-8"?>
<pivotTableDefinition xmlns="http://schemas.openxmlformats.org/spreadsheetml/2006/main" xmlns:mc="http://schemas.openxmlformats.org/markup-compatibility/2006" xmlns:xr="http://schemas.microsoft.com/office/spreadsheetml/2014/revision" mc:Ignorable="xr" xr:uid="{58097EBC-C9ED-4A51-8B8D-A987631097C5}" name="Pivottabel3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81"/>
  </rowFields>
  <rowItems count="3">
    <i>
      <x/>
    </i>
    <i>
      <x v="1"/>
    </i>
    <i t="grand">
      <x/>
    </i>
  </rowItems>
  <colItems count="1">
    <i/>
  </colItems>
  <dataFields count="1">
    <dataField name="Antal af Hvilke forhold af jeres psykiske undervisningsmiljø har I kortlagt i jeres undervisningsmiljøvurdering? - Faglig feedback og vejledning" fld="8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1.xml><?xml version="1.0" encoding="utf-8"?>
<pivotTableDefinition xmlns="http://schemas.openxmlformats.org/spreadsheetml/2006/main" xmlns:mc="http://schemas.openxmlformats.org/markup-compatibility/2006" xmlns:xr="http://schemas.microsoft.com/office/spreadsheetml/2014/revision" mc:Ignorable="xr" xr:uid="{14DD3674-F8F4-41A4-8CCF-130037C05D41}" name="Pivottabel36"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82"/>
  </rowFields>
  <rowItems count="3">
    <i>
      <x/>
    </i>
    <i>
      <x v="1"/>
    </i>
    <i t="grand">
      <x/>
    </i>
  </rowItems>
  <colItems count="1">
    <i/>
  </colItems>
  <dataFields count="1">
    <dataField name="Antal af Hvilke forhold af jeres psykiske undervisningsmiljø har I kortlagt i jeres undervisningsmiljøvurdering? - Psykisk trivsel" fld="8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2.xml><?xml version="1.0" encoding="utf-8"?>
<pivotTableDefinition xmlns="http://schemas.openxmlformats.org/spreadsheetml/2006/main" xmlns:mc="http://schemas.openxmlformats.org/markup-compatibility/2006" xmlns:xr="http://schemas.microsoft.com/office/spreadsheetml/2014/revision" mc:Ignorable="xr" xr:uid="{248E448B-ED44-4BE2-9B93-A9CF9F82EBD1}" name="Pivottabel38"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83"/>
  </rowFields>
  <rowItems count="3">
    <i>
      <x/>
    </i>
    <i>
      <x v="1"/>
    </i>
    <i t="grand">
      <x/>
    </i>
  </rowItems>
  <colItems count="1">
    <i/>
  </colItems>
  <dataFields count="1">
    <dataField name="Antal af Hvilke forhold af jeres psykiske undervisningsmiljø har I kortlagt i jeres undervisningsmiljøvurdering? - Sociale fællesskaber i klassen" fld="8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3.xml><?xml version="1.0" encoding="utf-8"?>
<pivotTableDefinition xmlns="http://schemas.openxmlformats.org/spreadsheetml/2006/main" xmlns:mc="http://schemas.openxmlformats.org/markup-compatibility/2006" xmlns:xr="http://schemas.microsoft.com/office/spreadsheetml/2014/revision" mc:Ignorable="xr" xr:uid="{C2A0BA90-61FF-4770-BFC3-7B688D7D97DF}" name="Pivottabel40"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84"/>
  </rowFields>
  <rowItems count="3">
    <i>
      <x/>
    </i>
    <i>
      <x v="1"/>
    </i>
    <i t="grand">
      <x/>
    </i>
  </rowItems>
  <colItems count="1">
    <i/>
  </colItems>
  <dataFields count="1">
    <dataField name="Antal af Hvilke forhold af jeres psykiske undervisningsmiljø har I kortlagt i jeres undervisningsmiljøvurdering? - Tilhørsforhold" fld="8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4.xml><?xml version="1.0" encoding="utf-8"?>
<pivotTableDefinition xmlns="http://schemas.openxmlformats.org/spreadsheetml/2006/main" xmlns:mc="http://schemas.openxmlformats.org/markup-compatibility/2006" xmlns:xr="http://schemas.microsoft.com/office/spreadsheetml/2014/revision" mc:Ignorable="xr" xr:uid="{57483A02-F326-4935-B635-8CF3EBAEB2C1}" name="Pivottabel4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85"/>
  </rowFields>
  <rowItems count="3">
    <i>
      <x/>
    </i>
    <i>
      <x v="1"/>
    </i>
    <i t="grand">
      <x/>
    </i>
  </rowItems>
  <colItems count="1">
    <i/>
  </colItems>
  <dataFields count="1">
    <dataField name="Antal af Hvilke forhold af jeres psykiske undervisningsmiljø har I kortlagt i jeres undervisningsmiljøvurdering? - Mobning" fld="8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5.xml><?xml version="1.0" encoding="utf-8"?>
<pivotTableDefinition xmlns="http://schemas.openxmlformats.org/spreadsheetml/2006/main" xmlns:mc="http://schemas.openxmlformats.org/markup-compatibility/2006" xmlns:xr="http://schemas.microsoft.com/office/spreadsheetml/2014/revision" mc:Ignorable="xr" xr:uid="{3BD92622-FB82-4A55-A8C3-566AB3740FB6}" name="Pivottabel4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86"/>
  </rowFields>
  <rowItems count="3">
    <i>
      <x/>
    </i>
    <i>
      <x v="1"/>
    </i>
    <i t="grand">
      <x/>
    </i>
  </rowItems>
  <colItems count="1">
    <i/>
  </colItems>
  <dataFields count="1">
    <dataField name="Antal af Hvilke forhold af jeres psykiske undervisningsmiljø har I kortlagt i jeres undervisningsmiljøvurdering? - Krænkelser" fld="8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6.xml><?xml version="1.0" encoding="utf-8"?>
<pivotTableDefinition xmlns="http://schemas.openxmlformats.org/spreadsheetml/2006/main" xmlns:mc="http://schemas.openxmlformats.org/markup-compatibility/2006" xmlns:xr="http://schemas.microsoft.com/office/spreadsheetml/2014/revision" mc:Ignorable="xr" xr:uid="{207DC63D-B56F-45DA-BCC0-4915E8BB932F}" name="Pivottabel46"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87"/>
  </rowFields>
  <rowItems count="3">
    <i>
      <x/>
    </i>
    <i>
      <x v="1"/>
    </i>
    <i t="grand">
      <x/>
    </i>
  </rowItems>
  <colItems count="1">
    <i/>
  </colItems>
  <dataFields count="1">
    <dataField name="Antal af Hvilke forhold af jeres psykiske undervisningsmiljø har I kortlagt i jeres undervisningsmiljøvurdering? - Vold" fld="87"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7.xml><?xml version="1.0" encoding="utf-8"?>
<pivotTableDefinition xmlns="http://schemas.openxmlformats.org/spreadsheetml/2006/main" xmlns:mc="http://schemas.openxmlformats.org/markup-compatibility/2006" xmlns:xr="http://schemas.microsoft.com/office/spreadsheetml/2014/revision" mc:Ignorable="xr" xr:uid="{3977A114-0F54-423C-AB6E-B6878AFB3967}" name="Pivottabel48"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88"/>
  </rowFields>
  <rowItems count="3">
    <i>
      <x/>
    </i>
    <i>
      <x v="1"/>
    </i>
    <i t="grand">
      <x/>
    </i>
  </rowItems>
  <colItems count="1">
    <i/>
  </colItems>
  <dataFields count="1">
    <dataField name="Antal af Hvilke forhold af jeres psykiske undervisningsmiljø har I kortlagt i jeres undervisningsmiljøvurdering? - Diskrimination" fld="8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8.xml><?xml version="1.0" encoding="utf-8"?>
<pivotTableDefinition xmlns="http://schemas.openxmlformats.org/spreadsheetml/2006/main" xmlns:mc="http://schemas.openxmlformats.org/markup-compatibility/2006" xmlns:xr="http://schemas.microsoft.com/office/spreadsheetml/2014/revision" mc:Ignorable="xr" xr:uid="{58B90DF1-4169-4CB6-9759-94E811257398}" name="Pivottabel50"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89"/>
  </rowFields>
  <rowItems count="3">
    <i>
      <x/>
    </i>
    <i>
      <x v="1"/>
    </i>
    <i t="grand">
      <x/>
    </i>
  </rowItems>
  <colItems count="1">
    <i/>
  </colItems>
  <dataFields count="1">
    <dataField name="Antal af Hvilke forhold af jeres psykiske undervisningsmiljø har I kortlagt i jeres undervisningsmiljøvurdering? - Andet, skriv venligst her:" fld="8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9.xml><?xml version="1.0" encoding="utf-8"?>
<pivotTableDefinition xmlns="http://schemas.openxmlformats.org/spreadsheetml/2006/main" xmlns:mc="http://schemas.openxmlformats.org/markup-compatibility/2006" xmlns:xr="http://schemas.microsoft.com/office/spreadsheetml/2014/revision" mc:Ignorable="xr" xr:uid="{7451890C-3ADB-4DD3-8B2C-6C8B5E81B27F}" name="Pivottabel5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90"/>
  </rowFields>
  <rowItems count="3">
    <i>
      <x/>
    </i>
    <i>
      <x v="1"/>
    </i>
    <i t="grand">
      <x/>
    </i>
  </rowItems>
  <colItems count="1">
    <i/>
  </colItems>
  <dataFields count="1">
    <dataField name="Antal af Hvilke forhold af jeres psykiske undervisningsmiljø har I kortlagt i jeres undervisningsmiljøvurdering? - Vi har ikke kortlagt vores psykiske undervisningsmiljø" fld="9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FD2AB9A-A258-4353-8444-89E60C3ECFF7}" name="Pivottabel2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7:B30"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14"/>
  </rowFields>
  <rowItems count="3">
    <i>
      <x/>
    </i>
    <i>
      <x v="1"/>
    </i>
    <i t="grand">
      <x/>
    </i>
  </rowItems>
  <colItems count="1">
    <i/>
  </colItems>
  <dataFields count="1">
    <dataField name="Antal af Hvilke af følgende elementer indeholder jeres antimobbestrategi (Du kan sætte flere krydser)? - En beskrivelse af, hvordan I vil håndtere mobning" fld="1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0.xml><?xml version="1.0" encoding="utf-8"?>
<pivotTableDefinition xmlns="http://schemas.openxmlformats.org/spreadsheetml/2006/main" xmlns:mc="http://schemas.openxmlformats.org/markup-compatibility/2006" xmlns:xr="http://schemas.microsoft.com/office/spreadsheetml/2014/revision" mc:Ignorable="xr" xr:uid="{C1216DB8-20C9-4606-A907-69E9DB288F2A}" name="Pivottabel56"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8:B12"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2"/>
        <item x="0"/>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93"/>
  </rowFields>
  <rowItems count="4">
    <i>
      <x v="1"/>
    </i>
    <i>
      <x v="2"/>
    </i>
    <i>
      <x v="3"/>
    </i>
    <i t="grand">
      <x/>
    </i>
  </rowItems>
  <colItems count="1">
    <i/>
  </colItems>
  <dataFields count="1">
    <dataField name="Antal af Indeholder jeres undervisningsmiljøvurdering... - ... en beskrivelse af, hvilke problemer med undervisningsmiljøet I vil arbejde på at løse?" fld="9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1.xml><?xml version="1.0" encoding="utf-8"?>
<pivotTableDefinition xmlns="http://schemas.openxmlformats.org/spreadsheetml/2006/main" xmlns:mc="http://schemas.openxmlformats.org/markup-compatibility/2006" xmlns:xr="http://schemas.microsoft.com/office/spreadsheetml/2014/revision" mc:Ignorable="xr" xr:uid="{490E3233-861C-438F-B995-AD9E4AE6E878}" name="Pivottabel5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7"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2"/>
        <item x="0"/>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92"/>
  </rowFields>
  <rowItems count="4">
    <i>
      <x v="1"/>
    </i>
    <i>
      <x v="2"/>
    </i>
    <i>
      <x v="3"/>
    </i>
    <i t="grand">
      <x/>
    </i>
  </rowItems>
  <colItems count="1">
    <i/>
  </colItems>
  <dataFields count="1">
    <dataField name="Antal af Indeholder jeres undervisningsmiljøvurdering... - ... en beskrivelse af, hvad jeres kortlægning viste?" fld="9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2.xml><?xml version="1.0" encoding="utf-8"?>
<pivotTableDefinition xmlns="http://schemas.openxmlformats.org/spreadsheetml/2006/main" xmlns:mc="http://schemas.openxmlformats.org/markup-compatibility/2006" xmlns:xr="http://schemas.microsoft.com/office/spreadsheetml/2014/revision" mc:Ignorable="xr" xr:uid="{46CE845D-547D-45C2-AB16-646F39F09A33}" name="Pivottabel60"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8:B22"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95"/>
  </rowFields>
  <rowItems count="4">
    <i>
      <x v="1"/>
    </i>
    <i>
      <x v="2"/>
    </i>
    <i>
      <x v="3"/>
    </i>
    <i t="grand">
      <x/>
    </i>
  </rowItems>
  <colItems count="1">
    <i/>
  </colItems>
  <dataFields count="1">
    <dataField name="Antal af Indeholder jeres undervisningsmiljøvurdering retningslinjer for, hvornår I følger op på handlingsplanen?" fld="9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3.xml><?xml version="1.0" encoding="utf-8"?>
<pivotTableDefinition xmlns="http://schemas.openxmlformats.org/spreadsheetml/2006/main" xmlns:mc="http://schemas.openxmlformats.org/markup-compatibility/2006" xmlns:xr="http://schemas.microsoft.com/office/spreadsheetml/2014/revision" mc:Ignorable="xr" xr:uid="{F570B5C4-FBFF-4E5C-A7C9-C52B9F887CC0}" name="Pivottabel58"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3:B17"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3"/>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94"/>
  </rowFields>
  <rowItems count="4">
    <i>
      <x v="1"/>
    </i>
    <i>
      <x v="2"/>
    </i>
    <i>
      <x v="3"/>
    </i>
    <i t="grand">
      <x/>
    </i>
  </rowItems>
  <colItems count="1">
    <i/>
  </colItems>
  <dataFields count="1">
    <dataField name="Antal af Indeholder jeres undervisningsmiljøvurdering en handlingsplan for at løse udfordringer med undervisningsmiljøet?" fld="9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4.xml><?xml version="1.0" encoding="utf-8"?>
<pivotTableDefinition xmlns="http://schemas.openxmlformats.org/spreadsheetml/2006/main" xmlns:mc="http://schemas.openxmlformats.org/markup-compatibility/2006" xmlns:xr="http://schemas.microsoft.com/office/spreadsheetml/2014/revision" mc:Ignorable="xr" xr:uid="{3E539505-E6F1-49C5-818C-7AB294DC9BE3}" name="Pivottabel5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7"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2"/>
        <item x="0"/>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93"/>
  </rowFields>
  <rowItems count="4">
    <i>
      <x v="1"/>
    </i>
    <i>
      <x v="2"/>
    </i>
    <i>
      <x v="3"/>
    </i>
    <i t="grand">
      <x/>
    </i>
  </rowItems>
  <colItems count="1">
    <i/>
  </colItems>
  <dataFields count="1">
    <dataField name="Antal af Indeholder jeres undervisningsmiljøvurdering... - ... en beskrivelse af, hvilke problemer med undervisningsmiljøet I vil arbejde på at løse?" fld="9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5.xml><?xml version="1.0" encoding="utf-8"?>
<pivotTableDefinition xmlns="http://schemas.openxmlformats.org/spreadsheetml/2006/main" xmlns:mc="http://schemas.openxmlformats.org/markup-compatibility/2006" xmlns:xr="http://schemas.microsoft.com/office/spreadsheetml/2014/revision" mc:Ignorable="xr" xr:uid="{C21992AD-2C44-418E-B593-703DB440A893}" name="Pivottabel57"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7"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3"/>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94"/>
  </rowFields>
  <rowItems count="4">
    <i>
      <x v="1"/>
    </i>
    <i>
      <x v="2"/>
    </i>
    <i>
      <x v="3"/>
    </i>
    <i t="grand">
      <x/>
    </i>
  </rowItems>
  <colItems count="1">
    <i/>
  </colItems>
  <dataFields count="1">
    <dataField name="Antal af Indeholder jeres undervisningsmiljøvurdering en handlingsplan for at løse udfordringer med undervisningsmiljøet?" fld="9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6.xml><?xml version="1.0" encoding="utf-8"?>
<pivotTableDefinition xmlns="http://schemas.openxmlformats.org/spreadsheetml/2006/main" xmlns:mc="http://schemas.openxmlformats.org/markup-compatibility/2006" xmlns:xr="http://schemas.microsoft.com/office/spreadsheetml/2014/revision" mc:Ignorable="xr" xr:uid="{5FD27FFD-A520-48C6-AC8C-6A1A253FCD5C}" name="Pivottabel59"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7"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95"/>
  </rowFields>
  <rowItems count="4">
    <i>
      <x v="1"/>
    </i>
    <i>
      <x v="2"/>
    </i>
    <i>
      <x v="3"/>
    </i>
    <i t="grand">
      <x/>
    </i>
  </rowItems>
  <colItems count="1">
    <i/>
  </colItems>
  <dataFields count="1">
    <dataField name="Antal af Indeholder jeres undervisningsmiljøvurdering retningslinjer for, hvornår I følger op på handlingsplanen?" fld="9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7.xml><?xml version="1.0" encoding="utf-8"?>
<pivotTableDefinition xmlns="http://schemas.openxmlformats.org/spreadsheetml/2006/main" xmlns:mc="http://schemas.openxmlformats.org/markup-compatibility/2006" xmlns:xr="http://schemas.microsoft.com/office/spreadsheetml/2014/revision" mc:Ignorable="xr" xr:uid="{4D8A0C9D-AA69-4AFF-8D0E-2A9F31C76D13}" name="Pivottabel6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9"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7">
        <item h="1" x="3"/>
        <item x="5"/>
        <item x="0"/>
        <item x="4"/>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96"/>
  </rowFields>
  <rowItems count="6">
    <i>
      <x v="1"/>
    </i>
    <i>
      <x v="2"/>
    </i>
    <i>
      <x v="3"/>
    </i>
    <i>
      <x v="4"/>
    </i>
    <i>
      <x v="5"/>
    </i>
    <i t="grand">
      <x/>
    </i>
  </rowItems>
  <colItems count="1">
    <i/>
  </colItems>
  <dataFields count="1">
    <dataField name="Antal af I hvilken grad har I inddraget elever i jeres arbejde med undervisningsmiljøvurderingen i forbindelse med... - ... planlægningen og tilrettelæggelsen af undersøgelsen?" fld="9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8.xml><?xml version="1.0" encoding="utf-8"?>
<pivotTableDefinition xmlns="http://schemas.openxmlformats.org/spreadsheetml/2006/main" xmlns:mc="http://schemas.openxmlformats.org/markup-compatibility/2006" xmlns:xr="http://schemas.microsoft.com/office/spreadsheetml/2014/revision" mc:Ignorable="xr" xr:uid="{9568F6CF-AD76-4AA9-8282-3C8D45BFBCD2}" name="Pivottabel6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7:B23"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7">
        <item h="1" x="3"/>
        <item x="0"/>
        <item x="1"/>
        <item x="4"/>
        <item x="5"/>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98"/>
  </rowFields>
  <rowItems count="6">
    <i>
      <x v="1"/>
    </i>
    <i>
      <x v="2"/>
    </i>
    <i>
      <x v="3"/>
    </i>
    <i>
      <x v="4"/>
    </i>
    <i>
      <x v="5"/>
    </i>
    <i t="grand">
      <x/>
    </i>
  </rowItems>
  <colItems count="1">
    <i/>
  </colItems>
  <dataFields count="1">
    <dataField name="Antal af I hvilken grad har I inddraget elever i jeres arbejde med undervisningsmiljøvurderingen i forbindelse med... - ... opfølgningen af undersøgelsen?" fld="9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9.xml><?xml version="1.0" encoding="utf-8"?>
<pivotTableDefinition xmlns="http://schemas.openxmlformats.org/spreadsheetml/2006/main" xmlns:mc="http://schemas.openxmlformats.org/markup-compatibility/2006" xmlns:xr="http://schemas.microsoft.com/office/spreadsheetml/2014/revision" mc:Ignorable="xr" xr:uid="{3965907A-3195-462B-9C62-14AD5EC8EFDA}" name="Pivottabel6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0:B1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7">
        <item h="1" x="4"/>
        <item x="1"/>
        <item x="0"/>
        <item x="3"/>
        <item x="5"/>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97"/>
  </rowFields>
  <rowItems count="6">
    <i>
      <x v="1"/>
    </i>
    <i>
      <x v="2"/>
    </i>
    <i>
      <x v="3"/>
    </i>
    <i>
      <x v="4"/>
    </i>
    <i>
      <x v="5"/>
    </i>
    <i t="grand">
      <x/>
    </i>
  </rowItems>
  <colItems count="1">
    <i/>
  </colItems>
  <dataFields count="1">
    <dataField name="Antal af I hvilken grad har I inddraget elever i jeres arbejde med undervisningsmiljøvurderingen i forbindelse med... - ... gennemførelsen af undersøgelsen?" fld="97"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855D1E1F-B5D0-41E4-B491-00BEA460CC13}" name="Pivottabel19"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5:B18"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11"/>
  </rowFields>
  <rowItems count="3">
    <i>
      <x/>
    </i>
    <i>
      <x v="1"/>
    </i>
    <i t="grand">
      <x/>
    </i>
  </rowItems>
  <colItems count="1">
    <i/>
  </colItems>
  <dataFields count="1">
    <dataField name="Antal af Hvilke af følgende elementer indeholder jeres antimobbestrategi (Du kan sætte flere krydser)? - En beskrivelse af, hvordan I vil holde øje med mobning" fld="1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0.xml><?xml version="1.0" encoding="utf-8"?>
<pivotTableDefinition xmlns="http://schemas.openxmlformats.org/spreadsheetml/2006/main" xmlns:mc="http://schemas.openxmlformats.org/markup-compatibility/2006" xmlns:xr="http://schemas.microsoft.com/office/spreadsheetml/2014/revision" mc:Ignorable="xr" xr:uid="{B454661C-33AF-4B84-B7D7-C6AEA824C560}" name="Pivottabel6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9"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h="1" x="4"/>
        <item x="1"/>
        <item x="3"/>
        <item x="0"/>
        <item x="5"/>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97"/>
  </rowFields>
  <rowItems count="6">
    <i>
      <x v="1"/>
    </i>
    <i>
      <x v="2"/>
    </i>
    <i>
      <x v="3"/>
    </i>
    <i>
      <x v="4"/>
    </i>
    <i>
      <x v="5"/>
    </i>
    <i t="grand">
      <x/>
    </i>
  </rowItems>
  <colItems count="1">
    <i/>
  </colItems>
  <dataFields count="1">
    <dataField name="Antal af I hvilken grad har I inddraget elever i jeres arbejde med undervisningsmiljøvurderingen i forbindelse med... - ... gennemførelsen af undersøgelsen?" fld="97"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1.xml><?xml version="1.0" encoding="utf-8"?>
<pivotTableDefinition xmlns="http://schemas.openxmlformats.org/spreadsheetml/2006/main" xmlns:mc="http://schemas.openxmlformats.org/markup-compatibility/2006" xmlns:xr="http://schemas.microsoft.com/office/spreadsheetml/2014/revision" mc:Ignorable="xr" xr:uid="{530C7E3F-F56B-4471-99B8-3E135751B282}" name="Pivottabel6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9"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h="1" x="3"/>
        <item x="0"/>
        <item x="4"/>
        <item x="1"/>
        <item x="5"/>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98"/>
  </rowFields>
  <rowItems count="6">
    <i>
      <x v="1"/>
    </i>
    <i>
      <x v="2"/>
    </i>
    <i>
      <x v="3"/>
    </i>
    <i>
      <x v="4"/>
    </i>
    <i>
      <x v="5"/>
    </i>
    <i t="grand">
      <x/>
    </i>
  </rowItems>
  <colItems count="1">
    <i/>
  </colItems>
  <dataFields count="1">
    <dataField name="Antal af I hvilken grad har I inddraget elever i jeres arbejde med undervisningsmiljøvurderingen i forbindelse med... - ... opfølgningen af undersøgelsen?" fld="9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2.xml><?xml version="1.0" encoding="utf-8"?>
<pivotTableDefinition xmlns="http://schemas.openxmlformats.org/spreadsheetml/2006/main" xmlns:mc="http://schemas.openxmlformats.org/markup-compatibility/2006" xmlns:xr="http://schemas.microsoft.com/office/spreadsheetml/2014/revision" mc:Ignorable="xr" xr:uid="{A51D8DC7-1923-40CE-B892-EAAD5F517374}" name="Pivottabel66"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9"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8">
        <item x="0"/>
        <item x="6"/>
        <item x="15"/>
        <item x="1"/>
        <item x="16"/>
        <item x="4"/>
        <item x="5"/>
        <item x="14"/>
        <item x="13"/>
        <item x="9"/>
        <item x="2"/>
        <item x="11"/>
        <item x="7"/>
        <item x="10"/>
        <item x="3"/>
        <item x="12"/>
        <item x="8"/>
        <item t="default"/>
      </items>
    </pivotField>
    <pivotField axis="axisRow" dataField="1">
      <items count="7">
        <item h="1" x="4"/>
        <item x="2"/>
        <item x="0"/>
        <item x="1"/>
        <item x="3"/>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100"/>
  </rowFields>
  <rowItems count="6">
    <i>
      <x v="1"/>
    </i>
    <i>
      <x v="2"/>
    </i>
    <i>
      <x v="3"/>
    </i>
    <i>
      <x v="4"/>
    </i>
    <i>
      <x v="5"/>
    </i>
    <i t="grand">
      <x/>
    </i>
  </rowItems>
  <colItems count="1">
    <i/>
  </colItems>
  <dataFields count="1">
    <dataField name="Antal af Hvor enig eller uenig er I som skole i, at undervisningsmiljøvurderingen er et godt redskab til at sikre et godt undervisningsmiljø på jeres skole?" fld="100" subtotal="count" showDataAs="percentOfTotal" baseField="0" baseItem="0" numFmtId="10"/>
  </dataFields>
  <formats count="1">
    <format dxfId="75">
      <pivotArea collapsedLevelsAreSubtotals="1" fieldPosition="0">
        <references count="1">
          <reference field="100" count="0"/>
        </references>
      </pivotArea>
    </format>
  </formats>
  <chartFormats count="11">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00" count="1" selected="0">
            <x v="1"/>
          </reference>
        </references>
      </pivotArea>
    </chartFormat>
    <chartFormat chart="0" format="2">
      <pivotArea type="data" outline="0" fieldPosition="0">
        <references count="2">
          <reference field="4294967294" count="1" selected="0">
            <x v="0"/>
          </reference>
          <reference field="100" count="1" selected="0">
            <x v="2"/>
          </reference>
        </references>
      </pivotArea>
    </chartFormat>
    <chartFormat chart="0" format="3">
      <pivotArea type="data" outline="0" fieldPosition="0">
        <references count="2">
          <reference field="4294967294" count="1" selected="0">
            <x v="0"/>
          </reference>
          <reference field="100" count="1" selected="0">
            <x v="3"/>
          </reference>
        </references>
      </pivotArea>
    </chartFormat>
    <chartFormat chart="0" format="4">
      <pivotArea type="data" outline="0" fieldPosition="0">
        <references count="2">
          <reference field="4294967294" count="1" selected="0">
            <x v="0"/>
          </reference>
          <reference field="100" count="1" selected="0">
            <x v="4"/>
          </reference>
        </references>
      </pivotArea>
    </chartFormat>
    <chartFormat chart="0" format="5">
      <pivotArea type="data" outline="0" fieldPosition="0">
        <references count="2">
          <reference field="4294967294" count="1" selected="0">
            <x v="0"/>
          </reference>
          <reference field="100" count="1" selected="0">
            <x v="5"/>
          </reference>
        </references>
      </pivotArea>
    </chartFormat>
    <chartFormat chart="2" format="11" series="1">
      <pivotArea type="data" outline="0" fieldPosition="0">
        <references count="1">
          <reference field="4294967294" count="1" selected="0">
            <x v="0"/>
          </reference>
        </references>
      </pivotArea>
    </chartFormat>
    <chartFormat chart="2" format="12">
      <pivotArea type="data" outline="0" fieldPosition="0">
        <references count="2">
          <reference field="4294967294" count="1" selected="0">
            <x v="0"/>
          </reference>
          <reference field="100" count="1" selected="0">
            <x v="1"/>
          </reference>
        </references>
      </pivotArea>
    </chartFormat>
    <chartFormat chart="2" format="13">
      <pivotArea type="data" outline="0" fieldPosition="0">
        <references count="2">
          <reference field="4294967294" count="1" selected="0">
            <x v="0"/>
          </reference>
          <reference field="100" count="1" selected="0">
            <x v="2"/>
          </reference>
        </references>
      </pivotArea>
    </chartFormat>
    <chartFormat chart="2" format="14">
      <pivotArea type="data" outline="0" fieldPosition="0">
        <references count="2">
          <reference field="4294967294" count="1" selected="0">
            <x v="0"/>
          </reference>
          <reference field="100" count="1" selected="0">
            <x v="3"/>
          </reference>
        </references>
      </pivotArea>
    </chartFormat>
    <chartFormat chart="2" format="15">
      <pivotArea type="data" outline="0" fieldPosition="0">
        <references count="2">
          <reference field="4294967294" count="1" selected="0">
            <x v="0"/>
          </reference>
          <reference field="10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3.xml><?xml version="1.0" encoding="utf-8"?>
<pivotTableDefinition xmlns="http://schemas.openxmlformats.org/spreadsheetml/2006/main" xmlns:mc="http://schemas.openxmlformats.org/markup-compatibility/2006" xmlns:xr="http://schemas.microsoft.com/office/spreadsheetml/2014/revision" mc:Ignorable="xr" xr:uid="{2DCF4AAF-CAB6-4E66-A80A-A6E802DAEEA5}" name="Pivottabel67"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7"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6">
        <item x="0"/>
        <item x="11"/>
        <item x="30"/>
        <item x="5"/>
        <item x="16"/>
        <item x="3"/>
        <item x="12"/>
        <item x="22"/>
        <item x="21"/>
        <item x="32"/>
        <item x="23"/>
        <item x="44"/>
        <item x="26"/>
        <item x="18"/>
        <item x="35"/>
        <item x="20"/>
        <item x="42"/>
        <item x="31"/>
        <item x="7"/>
        <item x="6"/>
        <item x="2"/>
        <item x="4"/>
        <item x="24"/>
        <item x="38"/>
        <item x="36"/>
        <item x="41"/>
        <item x="29"/>
        <item x="8"/>
        <item x="34"/>
        <item x="37"/>
        <item x="17"/>
        <item x="33"/>
        <item x="25"/>
        <item x="13"/>
        <item x="43"/>
        <item x="15"/>
        <item x="14"/>
        <item x="9"/>
        <item x="28"/>
        <item x="1"/>
        <item x="19"/>
        <item x="27"/>
        <item x="39"/>
        <item x="40"/>
        <item x="10"/>
        <item t="default"/>
      </items>
    </pivotField>
    <pivotField axis="axisRow" dataField="1">
      <items count="5">
        <item h="1" x="3"/>
        <item x="1"/>
        <item x="2"/>
        <item x="0"/>
        <item t="default"/>
      </items>
    </pivotField>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102"/>
  </rowFields>
  <rowItems count="4">
    <i>
      <x v="1"/>
    </i>
    <i>
      <x v="2"/>
    </i>
    <i>
      <x v="3"/>
    </i>
    <i t="grand">
      <x/>
    </i>
  </rowItems>
  <colItems count="1">
    <i/>
  </colItems>
  <dataFields count="1">
    <dataField name="Antal af Kender I som skole betegnelsen undervisningsmiljørepræsentanter (UMR)?" fld="102" subtotal="count" showDataAs="percentOfTotal" baseField="0" baseItem="0" numFmtId="10"/>
  </dataFields>
  <formats count="1">
    <format dxfId="74">
      <pivotArea collapsedLevelsAreSubtotals="1" fieldPosition="0">
        <references count="1">
          <reference field="102" count="0"/>
        </references>
      </pivotArea>
    </format>
  </formats>
  <chartFormats count="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02" count="1" selected="0">
            <x v="1"/>
          </reference>
        </references>
      </pivotArea>
    </chartFormat>
    <chartFormat chart="0" format="2">
      <pivotArea type="data" outline="0" fieldPosition="0">
        <references count="2">
          <reference field="4294967294" count="1" selected="0">
            <x v="0"/>
          </reference>
          <reference field="102" count="1" selected="0">
            <x v="2"/>
          </reference>
        </references>
      </pivotArea>
    </chartFormat>
    <chartFormat chart="0" format="3">
      <pivotArea type="data" outline="0" fieldPosition="0">
        <references count="2">
          <reference field="4294967294" count="1" selected="0">
            <x v="0"/>
          </reference>
          <reference field="102" count="1" selected="0">
            <x v="3"/>
          </reference>
        </references>
      </pivotArea>
    </chartFormat>
    <chartFormat chart="2" format="8" series="1">
      <pivotArea type="data" outline="0" fieldPosition="0">
        <references count="1">
          <reference field="4294967294" count="1" selected="0">
            <x v="0"/>
          </reference>
        </references>
      </pivotArea>
    </chartFormat>
    <chartFormat chart="2" format="9">
      <pivotArea type="data" outline="0" fieldPosition="0">
        <references count="2">
          <reference field="4294967294" count="1" selected="0">
            <x v="0"/>
          </reference>
          <reference field="102" count="1" selected="0">
            <x v="1"/>
          </reference>
        </references>
      </pivotArea>
    </chartFormat>
    <chartFormat chart="2" format="10">
      <pivotArea type="data" outline="0" fieldPosition="0">
        <references count="2">
          <reference field="4294967294" count="1" selected="0">
            <x v="0"/>
          </reference>
          <reference field="102" count="1" selected="0">
            <x v="2"/>
          </reference>
        </references>
      </pivotArea>
    </chartFormat>
    <chartFormat chart="2" format="11">
      <pivotArea type="data" outline="0" fieldPosition="0">
        <references count="2">
          <reference field="4294967294" count="1" selected="0">
            <x v="0"/>
          </reference>
          <reference field="102"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4.xml><?xml version="1.0" encoding="utf-8"?>
<pivotTableDefinition xmlns="http://schemas.openxmlformats.org/spreadsheetml/2006/main" xmlns:mc="http://schemas.openxmlformats.org/markup-compatibility/2006" xmlns:xr="http://schemas.microsoft.com/office/spreadsheetml/2014/revision" mc:Ignorable="xr" xr:uid="{2E513C36-60A4-488D-BB19-F5CAA59A2ABB}" name="Pivottabel68"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7"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1"/>
        <item x="2"/>
        <item x="3"/>
        <item x="0"/>
        <item t="default"/>
      </items>
    </pivotField>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103"/>
  </rowFields>
  <rowItems count="4">
    <i>
      <x v="1"/>
    </i>
    <i>
      <x v="2"/>
    </i>
    <i>
      <x v="3"/>
    </i>
    <i t="grand">
      <x/>
    </i>
  </rowItems>
  <colItems count="1">
    <i/>
  </colItems>
  <dataFields count="1">
    <dataField name="Antal af Har I oplyst eleverne om deres ret til at vælge undervisningsmiljørepræsentanter?" fld="103" subtotal="count" showDataAs="percentOfTotal" baseField="0" baseItem="0" numFmtId="10"/>
  </dataFields>
  <formats count="1">
    <format dxfId="73">
      <pivotArea collapsedLevelsAreSubtotals="1" fieldPosition="0">
        <references count="1">
          <reference field="103" count="0"/>
        </references>
      </pivotArea>
    </format>
  </formats>
  <chartFormats count="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03" count="1" selected="0">
            <x v="1"/>
          </reference>
        </references>
      </pivotArea>
    </chartFormat>
    <chartFormat chart="0" format="2">
      <pivotArea type="data" outline="0" fieldPosition="0">
        <references count="2">
          <reference field="4294967294" count="1" selected="0">
            <x v="0"/>
          </reference>
          <reference field="103" count="1" selected="0">
            <x v="2"/>
          </reference>
        </references>
      </pivotArea>
    </chartFormat>
    <chartFormat chart="0" format="3">
      <pivotArea type="data" outline="0" fieldPosition="0">
        <references count="2">
          <reference field="4294967294" count="1" selected="0">
            <x v="0"/>
          </reference>
          <reference field="103" count="1" selected="0">
            <x v="3"/>
          </reference>
        </references>
      </pivotArea>
    </chartFormat>
    <chartFormat chart="2" format="8" series="1">
      <pivotArea type="data" outline="0" fieldPosition="0">
        <references count="1">
          <reference field="4294967294" count="1" selected="0">
            <x v="0"/>
          </reference>
        </references>
      </pivotArea>
    </chartFormat>
    <chartFormat chart="2" format="9">
      <pivotArea type="data" outline="0" fieldPosition="0">
        <references count="2">
          <reference field="4294967294" count="1" selected="0">
            <x v="0"/>
          </reference>
          <reference field="103" count="1" selected="0">
            <x v="1"/>
          </reference>
        </references>
      </pivotArea>
    </chartFormat>
    <chartFormat chart="2" format="10">
      <pivotArea type="data" outline="0" fieldPosition="0">
        <references count="2">
          <reference field="4294967294" count="1" selected="0">
            <x v="0"/>
          </reference>
          <reference field="103" count="1" selected="0">
            <x v="2"/>
          </reference>
        </references>
      </pivotArea>
    </chartFormat>
    <chartFormat chart="2" format="11">
      <pivotArea type="data" outline="0" fieldPosition="0">
        <references count="2">
          <reference field="4294967294" count="1" selected="0">
            <x v="0"/>
          </reference>
          <reference field="103"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5.xml><?xml version="1.0" encoding="utf-8"?>
<pivotTableDefinition xmlns="http://schemas.openxmlformats.org/spreadsheetml/2006/main" xmlns:mc="http://schemas.openxmlformats.org/markup-compatibility/2006" xmlns:xr="http://schemas.microsoft.com/office/spreadsheetml/2014/revision" mc:Ignorable="xr" xr:uid="{E4545781-D0A7-4604-84BD-4B1D8E5FB9DA}" name="Pivottabel69"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7"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3"/>
        <item x="2"/>
        <item x="0"/>
        <item x="1"/>
        <item t="default"/>
      </items>
    </pivotField>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104"/>
  </rowFields>
  <rowItems count="4">
    <i>
      <x v="1"/>
    </i>
    <i>
      <x v="2"/>
    </i>
    <i>
      <x v="3"/>
    </i>
    <i t="grand">
      <x/>
    </i>
  </rowItems>
  <colItems count="1">
    <i/>
  </colItems>
  <dataFields count="1">
    <dataField name="Antal af Har I undervisningsmiljørepræsentanter på jeres skole?" fld="104" subtotal="count" showDataAs="percentOfTotal" baseField="0" baseItem="0" numFmtId="10"/>
  </dataFields>
  <formats count="1">
    <format dxfId="72">
      <pivotArea collapsedLevelsAreSubtotals="1" fieldPosition="0">
        <references count="1">
          <reference field="104" count="0"/>
        </references>
      </pivotArea>
    </format>
  </formats>
  <chartFormats count="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04" count="1" selected="0">
            <x v="1"/>
          </reference>
        </references>
      </pivotArea>
    </chartFormat>
    <chartFormat chart="0" format="2">
      <pivotArea type="data" outline="0" fieldPosition="0">
        <references count="2">
          <reference field="4294967294" count="1" selected="0">
            <x v="0"/>
          </reference>
          <reference field="104" count="1" selected="0">
            <x v="2"/>
          </reference>
        </references>
      </pivotArea>
    </chartFormat>
    <chartFormat chart="0" format="3">
      <pivotArea type="data" outline="0" fieldPosition="0">
        <references count="2">
          <reference field="4294967294" count="1" selected="0">
            <x v="0"/>
          </reference>
          <reference field="104" count="1" selected="0">
            <x v="3"/>
          </reference>
        </references>
      </pivotArea>
    </chartFormat>
    <chartFormat chart="2" format="8" series="1">
      <pivotArea type="data" outline="0" fieldPosition="0">
        <references count="1">
          <reference field="4294967294" count="1" selected="0">
            <x v="0"/>
          </reference>
        </references>
      </pivotArea>
    </chartFormat>
    <chartFormat chart="2" format="9">
      <pivotArea type="data" outline="0" fieldPosition="0">
        <references count="2">
          <reference field="4294967294" count="1" selected="0">
            <x v="0"/>
          </reference>
          <reference field="104" count="1" selected="0">
            <x v="1"/>
          </reference>
        </references>
      </pivotArea>
    </chartFormat>
    <chartFormat chart="2" format="10">
      <pivotArea type="data" outline="0" fieldPosition="0">
        <references count="2">
          <reference field="4294967294" count="1" selected="0">
            <x v="0"/>
          </reference>
          <reference field="104" count="1" selected="0">
            <x v="2"/>
          </reference>
        </references>
      </pivotArea>
    </chartFormat>
    <chartFormat chart="2" format="11">
      <pivotArea type="data" outline="0" fieldPosition="0">
        <references count="2">
          <reference field="4294967294" count="1" selected="0">
            <x v="0"/>
          </reference>
          <reference field="10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6.xml><?xml version="1.0" encoding="utf-8"?>
<pivotTableDefinition xmlns="http://schemas.openxmlformats.org/spreadsheetml/2006/main" xmlns:mc="http://schemas.openxmlformats.org/markup-compatibility/2006" xmlns:xr="http://schemas.microsoft.com/office/spreadsheetml/2014/revision" mc:Ignorable="xr" xr:uid="{3830137F-9EB2-4447-B44E-A1BB751F9C5F}" name="Pivottabel70"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8"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6">
        <item h="1" x="1"/>
        <item x="2"/>
        <item x="3"/>
        <item x="0"/>
        <item x="4"/>
        <item t="default"/>
      </items>
    </pivotField>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105"/>
  </rowFields>
  <rowItems count="5">
    <i>
      <x v="1"/>
    </i>
    <i>
      <x v="2"/>
    </i>
    <i>
      <x v="3"/>
    </i>
    <i>
      <x v="4"/>
    </i>
    <i t="grand">
      <x/>
    </i>
  </rowItems>
  <colItems count="1">
    <i/>
  </colItems>
  <dataFields count="1">
    <dataField name="Antal af Hvorfor har I ikke undervisningsmiljørepræsentanter på jeres skole?" fld="10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7.xml><?xml version="1.0" encoding="utf-8"?>
<pivotTableDefinition xmlns="http://schemas.openxmlformats.org/spreadsheetml/2006/main" xmlns:mc="http://schemas.openxmlformats.org/markup-compatibility/2006" xmlns:xr="http://schemas.microsoft.com/office/spreadsheetml/2014/revision" mc:Ignorable="xr" xr:uid="{76E681F4-D86A-4065-8CB1-004BFC6D2393}" name="Pivottabel7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8"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0">
        <item x="0"/>
        <item x="3"/>
        <item x="27"/>
        <item x="4"/>
        <item x="28"/>
        <item x="37"/>
        <item x="18"/>
        <item x="14"/>
        <item x="9"/>
        <item x="25"/>
        <item x="11"/>
        <item x="6"/>
        <item x="24"/>
        <item x="20"/>
        <item x="33"/>
        <item x="7"/>
        <item x="21"/>
        <item x="19"/>
        <item x="22"/>
        <item x="2"/>
        <item x="8"/>
        <item x="29"/>
        <item x="17"/>
        <item x="36"/>
        <item x="13"/>
        <item x="30"/>
        <item x="38"/>
        <item x="31"/>
        <item x="10"/>
        <item x="26"/>
        <item x="32"/>
        <item x="23"/>
        <item x="15"/>
        <item x="5"/>
        <item x="16"/>
        <item x="35"/>
        <item x="1"/>
        <item x="12"/>
        <item x="34"/>
        <item t="default"/>
      </items>
    </pivotField>
    <pivotField axis="axisRow" dataField="1">
      <items count="6">
        <item h="1" x="0"/>
        <item x="1"/>
        <item x="2"/>
        <item x="3"/>
        <item x="4"/>
        <item t="default"/>
      </items>
    </pivotField>
    <pivotField showAll="0">
      <items count="29">
        <item x="0"/>
        <item x="3"/>
        <item x="7"/>
        <item x="1"/>
        <item x="19"/>
        <item x="10"/>
        <item x="16"/>
        <item x="24"/>
        <item x="12"/>
        <item x="20"/>
        <item x="26"/>
        <item x="18"/>
        <item x="2"/>
        <item x="8"/>
        <item x="23"/>
        <item x="14"/>
        <item x="4"/>
        <item x="11"/>
        <item x="15"/>
        <item x="6"/>
        <item x="5"/>
        <item x="27"/>
        <item x="17"/>
        <item x="25"/>
        <item x="13"/>
        <item x="22"/>
        <item x="21"/>
        <item x="9"/>
        <item t="default"/>
      </items>
    </pivotField>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107"/>
  </rowFields>
  <rowItems count="5">
    <i>
      <x v="1"/>
    </i>
    <i>
      <x v="2"/>
    </i>
    <i>
      <x v="3"/>
    </i>
    <i>
      <x v="4"/>
    </i>
    <i t="grand">
      <x/>
    </i>
  </rowItems>
  <colItems count="1">
    <i/>
  </colItems>
  <dataFields count="1">
    <dataField name="Antal af Inviterer I på skolen undervisningsmiljørepræsentanterne til at deltage i jeres arbejdsmiljøgrupper, når I drøfter forhold, der har betydning for undervisningsmiljøet?" fld="107" subtotal="count" showDataAs="percentOfTotal" baseField="0" baseItem="0" numFmtId="10"/>
  </dataFields>
  <formats count="1">
    <format dxfId="70">
      <pivotArea collapsedLevelsAreSubtotals="1" fieldPosition="0">
        <references count="1">
          <reference field="107" count="0"/>
        </references>
      </pivotArea>
    </format>
  </formats>
  <chartFormats count="10">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07" count="1" selected="0">
            <x v="1"/>
          </reference>
        </references>
      </pivotArea>
    </chartFormat>
    <chartFormat chart="0" format="2">
      <pivotArea type="data" outline="0" fieldPosition="0">
        <references count="2">
          <reference field="4294967294" count="1" selected="0">
            <x v="0"/>
          </reference>
          <reference field="107" count="1" selected="0">
            <x v="2"/>
          </reference>
        </references>
      </pivotArea>
    </chartFormat>
    <chartFormat chart="0" format="3">
      <pivotArea type="data" outline="0" fieldPosition="0">
        <references count="2">
          <reference field="4294967294" count="1" selected="0">
            <x v="0"/>
          </reference>
          <reference field="107" count="1" selected="0">
            <x v="3"/>
          </reference>
        </references>
      </pivotArea>
    </chartFormat>
    <chartFormat chart="0" format="4">
      <pivotArea type="data" outline="0" fieldPosition="0">
        <references count="2">
          <reference field="4294967294" count="1" selected="0">
            <x v="0"/>
          </reference>
          <reference field="107" count="1" selected="0">
            <x v="4"/>
          </reference>
        </references>
      </pivotArea>
    </chartFormat>
    <chartFormat chart="2" format="10" series="1">
      <pivotArea type="data" outline="0" fieldPosition="0">
        <references count="1">
          <reference field="4294967294" count="1" selected="0">
            <x v="0"/>
          </reference>
        </references>
      </pivotArea>
    </chartFormat>
    <chartFormat chart="2" format="11">
      <pivotArea type="data" outline="0" fieldPosition="0">
        <references count="2">
          <reference field="4294967294" count="1" selected="0">
            <x v="0"/>
          </reference>
          <reference field="107" count="1" selected="0">
            <x v="1"/>
          </reference>
        </references>
      </pivotArea>
    </chartFormat>
    <chartFormat chart="2" format="12">
      <pivotArea type="data" outline="0" fieldPosition="0">
        <references count="2">
          <reference field="4294967294" count="1" selected="0">
            <x v="0"/>
          </reference>
          <reference field="107" count="1" selected="0">
            <x v="2"/>
          </reference>
        </references>
      </pivotArea>
    </chartFormat>
    <chartFormat chart="2" format="13">
      <pivotArea type="data" outline="0" fieldPosition="0">
        <references count="2">
          <reference field="4294967294" count="1" selected="0">
            <x v="0"/>
          </reference>
          <reference field="107" count="1" selected="0">
            <x v="3"/>
          </reference>
        </references>
      </pivotArea>
    </chartFormat>
    <chartFormat chart="2" format="14">
      <pivotArea type="data" outline="0" fieldPosition="0">
        <references count="2">
          <reference field="4294967294" count="1" selected="0">
            <x v="0"/>
          </reference>
          <reference field="107"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8.xml><?xml version="1.0" encoding="utf-8"?>
<pivotTableDefinition xmlns="http://schemas.openxmlformats.org/spreadsheetml/2006/main" xmlns:mc="http://schemas.openxmlformats.org/markup-compatibility/2006" xmlns:xr="http://schemas.microsoft.com/office/spreadsheetml/2014/revision" mc:Ignorable="xr" xr:uid="{4A8CB8B0-9099-4119-A254-51CC247403ED}" name="Pivottabel7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5"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items count="3">
        <item x="0"/>
        <item x="1"/>
        <item t="default"/>
      </items>
    </pivotField>
    <pivotField axis="axisRow" dataField="1" numFmtId="1">
      <items count="3">
        <item h="1" x="1"/>
        <item x="0"/>
        <item t="default"/>
      </items>
    </pivotField>
    <pivotField numFmtId="1" showAll="0"/>
  </pivotFields>
  <rowFields count="1">
    <field x="121"/>
  </rowFields>
  <rowItems count="2">
    <i>
      <x v="1"/>
    </i>
    <i t="grand">
      <x/>
    </i>
  </rowItems>
  <colItems count="1">
    <i/>
  </colItems>
  <dataFields count="1">
    <dataField name="Sum af Samlet status - Gennemført" fld="12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9.xml><?xml version="1.0" encoding="utf-8"?>
<pivotTableDefinition xmlns="http://schemas.openxmlformats.org/spreadsheetml/2006/main" xmlns:mc="http://schemas.openxmlformats.org/markup-compatibility/2006" xmlns:xr="http://schemas.microsoft.com/office/spreadsheetml/2014/revision" mc:Ignorable="xr" xr:uid="{6CC90155-0617-4EEA-B755-9DAD3419A976}" name="Pivottabel7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112"/>
  </rowFields>
  <rowItems count="3">
    <i>
      <x/>
    </i>
    <i>
      <x v="1"/>
    </i>
    <i t="grand">
      <x/>
    </i>
  </rowItems>
  <colItems count="1">
    <i/>
  </colItems>
  <dataFields count="1">
    <dataField name="Antal af Inst. type" fld="112" subtotal="count" showDataAs="percentOfTotal" baseField="0" baseItem="0" numFmtId="10"/>
  </dataFields>
  <formats count="1">
    <format dxfId="69">
      <pivotArea collapsedLevelsAreSubtotals="1" fieldPosition="0">
        <references count="1">
          <reference field="112" count="0"/>
        </references>
      </pivotArea>
    </format>
  </formats>
  <chartFormats count="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12" count="1" selected="0">
            <x v="1"/>
          </reference>
        </references>
      </pivotArea>
    </chartFormat>
    <chartFormat chart="0" format="2">
      <pivotArea type="data" outline="0" fieldPosition="0">
        <references count="2">
          <reference field="4294967294" count="1" selected="0">
            <x v="0"/>
          </reference>
          <reference field="112" count="1" selected="0">
            <x v="0"/>
          </reference>
        </references>
      </pivotArea>
    </chartFormat>
    <chartFormat chart="2" format="6" series="1">
      <pivotArea type="data" outline="0" fieldPosition="0">
        <references count="1">
          <reference field="4294967294" count="1" selected="0">
            <x v="0"/>
          </reference>
        </references>
      </pivotArea>
    </chartFormat>
    <chartFormat chart="2" format="7">
      <pivotArea type="data" outline="0" fieldPosition="0">
        <references count="2">
          <reference field="4294967294" count="1" selected="0">
            <x v="0"/>
          </reference>
          <reference field="112" count="1" selected="0">
            <x v="0"/>
          </reference>
        </references>
      </pivotArea>
    </chartFormat>
    <chartFormat chart="2" format="8">
      <pivotArea type="data" outline="0" fieldPosition="0">
        <references count="2">
          <reference field="4294967294" count="1" selected="0">
            <x v="0"/>
          </reference>
          <reference field="112"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5265993F-177B-4727-8AB6-FD1929C7B987}" name="Pivottabel17"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1:B14" firstHeaderRow="1" firstDataRow="1" firstDataCol="1"/>
  <pivotFields count="123">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10"/>
  </rowFields>
  <rowItems count="3">
    <i>
      <x/>
    </i>
    <i>
      <x v="1"/>
    </i>
    <i t="grand">
      <x/>
    </i>
  </rowItems>
  <colItems count="1">
    <i/>
  </colItems>
  <dataFields count="1">
    <dataField name="Antal af Hvilke af følgende elementer indeholder jeres antimobbestrategi (Du kan sætte flere krydser)? - En beskrivelse af, andre begreber (f.eks. konflikt, drilleri, trivsel)"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0.xml><?xml version="1.0" encoding="utf-8"?>
<pivotTableDefinition xmlns="http://schemas.openxmlformats.org/spreadsheetml/2006/main" xmlns:mc="http://schemas.openxmlformats.org/markup-compatibility/2006" xmlns:xr="http://schemas.microsoft.com/office/spreadsheetml/2014/revision" mc:Ignorable="xr" xr:uid="{6B35841C-21CD-4B82-88ED-E84908E58D09}" name="Pivottabel7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10"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axis="axisRow" dataField="1"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113"/>
  </rowFields>
  <rowItems count="7">
    <i>
      <x/>
    </i>
    <i>
      <x v="1"/>
    </i>
    <i>
      <x v="2"/>
    </i>
    <i>
      <x v="3"/>
    </i>
    <i>
      <x v="4"/>
    </i>
    <i>
      <x v="5"/>
    </i>
    <i t="grand">
      <x/>
    </i>
  </rowItems>
  <colItems count="1">
    <i/>
  </colItems>
  <dataFields count="1">
    <dataField name="Antal af Ejerkode navn" fld="113" subtotal="count" showDataAs="percentOfTotal" baseField="0" baseItem="0" numFmtId="10"/>
  </dataFields>
  <formats count="1">
    <format dxfId="68">
      <pivotArea collapsedLevelsAreSubtotals="1" fieldPosition="0">
        <references count="1">
          <reference field="113" count="0"/>
        </references>
      </pivotArea>
    </format>
  </formats>
  <chartFormats count="14">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13" count="1" selected="0">
            <x v="0"/>
          </reference>
        </references>
      </pivotArea>
    </chartFormat>
    <chartFormat chart="0" format="2">
      <pivotArea type="data" outline="0" fieldPosition="0">
        <references count="2">
          <reference field="4294967294" count="1" selected="0">
            <x v="0"/>
          </reference>
          <reference field="113" count="1" selected="0">
            <x v="1"/>
          </reference>
        </references>
      </pivotArea>
    </chartFormat>
    <chartFormat chart="0" format="3">
      <pivotArea type="data" outline="0" fieldPosition="0">
        <references count="2">
          <reference field="4294967294" count="1" selected="0">
            <x v="0"/>
          </reference>
          <reference field="113" count="1" selected="0">
            <x v="2"/>
          </reference>
        </references>
      </pivotArea>
    </chartFormat>
    <chartFormat chart="0" format="4">
      <pivotArea type="data" outline="0" fieldPosition="0">
        <references count="2">
          <reference field="4294967294" count="1" selected="0">
            <x v="0"/>
          </reference>
          <reference field="113" count="1" selected="0">
            <x v="3"/>
          </reference>
        </references>
      </pivotArea>
    </chartFormat>
    <chartFormat chart="0" format="5">
      <pivotArea type="data" outline="0" fieldPosition="0">
        <references count="2">
          <reference field="4294967294" count="1" selected="0">
            <x v="0"/>
          </reference>
          <reference field="113" count="1" selected="0">
            <x v="4"/>
          </reference>
        </references>
      </pivotArea>
    </chartFormat>
    <chartFormat chart="0" format="6">
      <pivotArea type="data" outline="0" fieldPosition="0">
        <references count="2">
          <reference field="4294967294" count="1" selected="0">
            <x v="0"/>
          </reference>
          <reference field="113" count="1" selected="0">
            <x v="5"/>
          </reference>
        </references>
      </pivotArea>
    </chartFormat>
    <chartFormat chart="2" format="14" series="1">
      <pivotArea type="data" outline="0" fieldPosition="0">
        <references count="1">
          <reference field="4294967294" count="1" selected="0">
            <x v="0"/>
          </reference>
        </references>
      </pivotArea>
    </chartFormat>
    <chartFormat chart="2" format="15">
      <pivotArea type="data" outline="0" fieldPosition="0">
        <references count="2">
          <reference field="4294967294" count="1" selected="0">
            <x v="0"/>
          </reference>
          <reference field="113" count="1" selected="0">
            <x v="0"/>
          </reference>
        </references>
      </pivotArea>
    </chartFormat>
    <chartFormat chart="2" format="16">
      <pivotArea type="data" outline="0" fieldPosition="0">
        <references count="2">
          <reference field="4294967294" count="1" selected="0">
            <x v="0"/>
          </reference>
          <reference field="113" count="1" selected="0">
            <x v="1"/>
          </reference>
        </references>
      </pivotArea>
    </chartFormat>
    <chartFormat chart="2" format="17">
      <pivotArea type="data" outline="0" fieldPosition="0">
        <references count="2">
          <reference field="4294967294" count="1" selected="0">
            <x v="0"/>
          </reference>
          <reference field="113" count="1" selected="0">
            <x v="2"/>
          </reference>
        </references>
      </pivotArea>
    </chartFormat>
    <chartFormat chart="2" format="18">
      <pivotArea type="data" outline="0" fieldPosition="0">
        <references count="2">
          <reference field="4294967294" count="1" selected="0">
            <x v="0"/>
          </reference>
          <reference field="113" count="1" selected="0">
            <x v="3"/>
          </reference>
        </references>
      </pivotArea>
    </chartFormat>
    <chartFormat chart="2" format="19">
      <pivotArea type="data" outline="0" fieldPosition="0">
        <references count="2">
          <reference field="4294967294" count="1" selected="0">
            <x v="0"/>
          </reference>
          <reference field="113" count="1" selected="0">
            <x v="4"/>
          </reference>
        </references>
      </pivotArea>
    </chartFormat>
    <chartFormat chart="2" format="20">
      <pivotArea type="data" outline="0" fieldPosition="0">
        <references count="2">
          <reference field="4294967294" count="1" selected="0">
            <x v="0"/>
          </reference>
          <reference field="113"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1.xml><?xml version="1.0" encoding="utf-8"?>
<pivotTableDefinition xmlns="http://schemas.openxmlformats.org/spreadsheetml/2006/main" xmlns:mc="http://schemas.openxmlformats.org/markup-compatibility/2006" xmlns:xr="http://schemas.microsoft.com/office/spreadsheetml/2014/revision" mc:Ignorable="xr" xr:uid="{2EB23950-1275-4237-ADD5-C1C0878C73DE}" name="Pivottabel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5"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axis="axisRow" dataField="1" numFmtId="1">
      <items count="3">
        <item h="1" x="0"/>
        <item x="1"/>
        <item t="default"/>
      </items>
    </pivotField>
    <pivotField numFmtId="1" showAll="0"/>
    <pivotField numFmtId="1" showAll="0"/>
    <pivotField numFmtId="1" showAll="0"/>
  </pivotFields>
  <rowFields count="1">
    <field x="119"/>
  </rowFields>
  <rowItems count="2">
    <i>
      <x v="1"/>
    </i>
    <i t="grand">
      <x/>
    </i>
  </rowItems>
  <colItems count="1">
    <i/>
  </colItems>
  <dataFields count="1">
    <dataField name="Sum af Samlet status - Distribueret" fld="11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2.xml><?xml version="1.0" encoding="utf-8"?>
<pivotTableDefinition xmlns="http://schemas.openxmlformats.org/spreadsheetml/2006/main" xmlns:mc="http://schemas.openxmlformats.org/markup-compatibility/2006" xmlns:xr="http://schemas.microsoft.com/office/spreadsheetml/2014/revision" mc:Ignorable="xr" xr:uid="{B7DC1630-8950-4CE8-9431-1A440107BA69}" name="Pivottabel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3:B15"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axis="axisRow" dataField="1" numFmtId="1">
      <items count="3">
        <item h="1" x="1"/>
        <item x="0"/>
        <item t="default"/>
      </items>
    </pivotField>
    <pivotField numFmtId="1" showAll="0"/>
  </pivotFields>
  <rowFields count="1">
    <field x="121"/>
  </rowFields>
  <rowItems count="2">
    <i>
      <x v="1"/>
    </i>
    <i t="grand">
      <x/>
    </i>
  </rowItems>
  <colItems count="1">
    <i/>
  </colItems>
  <dataFields count="1">
    <dataField name="Sum af Samlet status - Gennemført" fld="12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3.xml><?xml version="1.0" encoding="utf-8"?>
<pivotTableDefinition xmlns="http://schemas.openxmlformats.org/spreadsheetml/2006/main" xmlns:mc="http://schemas.openxmlformats.org/markup-compatibility/2006" xmlns:xr="http://schemas.microsoft.com/office/spreadsheetml/2014/revision" mc:Ignorable="xr" xr:uid="{B52CFCF8-7837-40B4-9ABD-95BCB2704EC4}" name="Pivottabel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8:B10"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axis="axisRow" dataField="1" numFmtId="1">
      <items count="3">
        <item h="1" x="0"/>
        <item x="1"/>
        <item t="default"/>
      </items>
    </pivotField>
    <pivotField numFmtId="1" showAll="0"/>
    <pivotField numFmtId="1" showAll="0">
      <items count="2">
        <item x="0"/>
        <item t="default"/>
      </items>
    </pivotField>
  </pivotFields>
  <rowFields count="1">
    <field x="120"/>
  </rowFields>
  <rowItems count="2">
    <i>
      <x v="1"/>
    </i>
    <i t="grand">
      <x/>
    </i>
  </rowItems>
  <colItems count="1">
    <i/>
  </colItems>
  <dataFields count="1">
    <dataField name="Sum af Samlet status - Nogen svar" fld="1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4.xml><?xml version="1.0" encoding="utf-8"?>
<pivotTableDefinition xmlns="http://schemas.openxmlformats.org/spreadsheetml/2006/main" xmlns:mc="http://schemas.openxmlformats.org/markup-compatibility/2006" xmlns:xr="http://schemas.microsoft.com/office/spreadsheetml/2014/revision" mc:Ignorable="xr" xr:uid="{9BABF5B4-7975-4C00-B649-93DE0D183B31}" name="Pivottabel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5"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axis="axisRow" dataField="1" numFmtId="1" showAll="0">
      <items count="3">
        <item h="1" x="0"/>
        <item x="1"/>
        <item t="default"/>
      </items>
    </pivotField>
    <pivotField numFmtId="1" showAll="0"/>
    <pivotField numFmtId="1" showAll="0">
      <items count="2">
        <item x="0"/>
        <item t="default"/>
      </items>
    </pivotField>
  </pivotFields>
  <rowFields count="1">
    <field x="120"/>
  </rowFields>
  <rowItems count="2">
    <i>
      <x v="1"/>
    </i>
    <i t="grand">
      <x/>
    </i>
  </rowItems>
  <colItems count="1">
    <i/>
  </colItems>
  <dataFields count="1">
    <dataField name="Sum af Samlet status - Nogen svar" fld="1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5.xml><?xml version="1.0" encoding="utf-8"?>
<pivotTableDefinition xmlns="http://schemas.openxmlformats.org/spreadsheetml/2006/main" xmlns:mc="http://schemas.openxmlformats.org/markup-compatibility/2006" xmlns:xr="http://schemas.microsoft.com/office/spreadsheetml/2014/revision" mc:Ignorable="xr" xr:uid="{6BF2DE60-7183-45D7-8040-9CDB9C3C3604}" name="Pivottabel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5"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axis="axisRow" dataField="1" numFmtId="1" showAll="0">
      <items count="3">
        <item h="1" x="1"/>
        <item x="0"/>
        <item t="default"/>
      </items>
    </pivotField>
    <pivotField numFmtId="1" showAll="0"/>
  </pivotFields>
  <rowFields count="1">
    <field x="121"/>
  </rowFields>
  <rowItems count="2">
    <i>
      <x v="1"/>
    </i>
    <i t="grand">
      <x/>
    </i>
  </rowItems>
  <colItems count="1">
    <i/>
  </colItems>
  <dataFields count="1">
    <dataField name="Sum af Samlet status - Gennemført" fld="12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58BCBAE0-2F48-44BB-8805-4ADE6F584713}" name="Pivottabel2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9:B22"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12"/>
  </rowFields>
  <rowItems count="3">
    <i>
      <x/>
    </i>
    <i>
      <x v="1"/>
    </i>
    <i t="grand">
      <x/>
    </i>
  </rowItems>
  <colItems count="1">
    <i/>
  </colItems>
  <dataFields count="1">
    <dataField name="Antal af Hvilke af følgende elementer indeholder jeres antimobbestrategi (Du kan sætte flere krydser)? - En beskrivelse af, hvordan I vil forebygge digital mobning" fld="1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8F8186FA-DE35-401F-AB12-C4B1CBEBF69F}" name="Pivottabel27"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1:B34"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15"/>
  </rowFields>
  <rowItems count="3">
    <i>
      <x/>
    </i>
    <i>
      <x v="1"/>
    </i>
    <i t="grand">
      <x/>
    </i>
  </rowItems>
  <colItems count="1">
    <i/>
  </colItems>
  <dataFields count="1">
    <dataField name="Antal af Hvilke af følgende elementer indeholder jeres antimobbestrategi (Du kan sætte flere krydser)? - Ingen af ovenstående" fld="1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9E8F47A-431E-4F1D-8B5B-9C376E536CA8}" name="Pivottabel2"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7" firstHeaderRow="1" firstDataRow="1" firstDataCol="1"/>
  <pivotFields count="123">
    <pivotField showAll="0"/>
    <pivotField axis="axisRow" dataField="1">
      <items count="5">
        <item h="1"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numFmtId="1" showAll="0"/>
  </pivotFields>
  <rowFields count="1">
    <field x="1"/>
  </rowFields>
  <rowItems count="4">
    <i>
      <x v="1"/>
    </i>
    <i>
      <x v="2"/>
    </i>
    <i>
      <x v="3"/>
    </i>
    <i t="grand">
      <x/>
    </i>
  </rowItems>
  <colItems count="1">
    <i/>
  </colItems>
  <dataFields count="1">
    <dataField name="Antal af Ligger skolens antimobbestrategi offentlig tilgængelig på skolens hjemmeside?" fld="1" subtotal="count" showDataAs="percentOfTotal" baseField="0" baseItem="0" numFmtId="10"/>
  </dataFields>
  <formats count="1">
    <format dxfId="124">
      <pivotArea collapsedLevelsAreSubtotals="1" fieldPosition="0">
        <references count="1">
          <reference field="1" count="0"/>
        </references>
      </pivotArea>
    </format>
  </formats>
  <chartFormats count="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 count="1" selected="0">
            <x v="1"/>
          </reference>
        </references>
      </pivotArea>
    </chartFormat>
    <chartFormat chart="0" format="2">
      <pivotArea type="data" outline="0" fieldPosition="0">
        <references count="2">
          <reference field="4294967294" count="1" selected="0">
            <x v="0"/>
          </reference>
          <reference field="1" count="1" selected="0">
            <x v="2"/>
          </reference>
        </references>
      </pivotArea>
    </chartFormat>
    <chartFormat chart="2" format="6" series="1">
      <pivotArea type="data" outline="0" fieldPosition="0">
        <references count="1">
          <reference field="4294967294" count="1" selected="0">
            <x v="0"/>
          </reference>
        </references>
      </pivotArea>
    </chartFormat>
    <chartFormat chart="2" format="7">
      <pivotArea type="data" outline="0" fieldPosition="0">
        <references count="2">
          <reference field="4294967294" count="1" selected="0">
            <x v="0"/>
          </reference>
          <reference field="1" count="1" selected="0">
            <x v="1"/>
          </reference>
        </references>
      </pivotArea>
    </chartFormat>
    <chartFormat chart="2" format="8">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C6C27E80-D6E3-49D6-9EDA-3A2005E8D990}" name="Pivottabel2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3:B2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13"/>
  </rowFields>
  <rowItems count="3">
    <i>
      <x/>
    </i>
    <i>
      <x v="1"/>
    </i>
    <i t="grand">
      <x/>
    </i>
  </rowItems>
  <colItems count="1">
    <i/>
  </colItems>
  <dataFields count="1">
    <dataField name="Antal af Hvilke af følgende elementer indeholder jeres antimobbestrategi (Du kan sætte flere krydser)? - En beskrivelse af, hvordan I vil forebygge mobning" fld="1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DB56B303-F48E-4A72-9F24-799BD4B4A64C}" name="Pivottabel1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9"/>
  </rowFields>
  <rowItems count="3">
    <i>
      <x/>
    </i>
    <i>
      <x v="1"/>
    </i>
    <i t="grand">
      <x/>
    </i>
  </rowItems>
  <colItems count="1">
    <i/>
  </colItems>
  <dataFields count="1">
    <dataField name="Antal af Hvilke af følgende elementer indeholder jeres antimobbestrategi (Du kan sætte flere krydser)? - En beskrivelse af, hvad digital mobning er" fld="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8CE20CE8-C2AB-4691-BC40-0C61830FBB4C}" name="Pivottabel16"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10"/>
  </rowFields>
  <rowItems count="3">
    <i>
      <x/>
    </i>
    <i>
      <x v="1"/>
    </i>
    <i t="grand">
      <x/>
    </i>
  </rowItems>
  <colItems count="1">
    <i/>
  </colItems>
  <dataFields count="1">
    <dataField name="Antal af Hvilke af følgende elementer indeholder jeres antimobbestrategi (Du kan sætte flere krydser)? - En beskrivelse af, andre begreber (f.eks. konflikt, drilleri, trivsel)"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41504EBA-DAF9-4839-A4D9-017F6E0DBF5E}" name="Pivottabel18"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11"/>
  </rowFields>
  <rowItems count="3">
    <i>
      <x/>
    </i>
    <i>
      <x v="1"/>
    </i>
    <i t="grand">
      <x/>
    </i>
  </rowItems>
  <colItems count="1">
    <i/>
  </colItems>
  <dataFields count="1">
    <dataField name="Antal af Hvilke af følgende elementer indeholder jeres antimobbestrategi (Du kan sætte flere krydser)? - En beskrivelse af, hvordan I vil holde øje med mobning" fld="1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2AF10EA-B747-4E64-AC1F-7E4732B4E411}" name="Pivottabel20"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12"/>
  </rowFields>
  <rowItems count="3">
    <i>
      <x/>
    </i>
    <i>
      <x v="1"/>
    </i>
    <i t="grand">
      <x/>
    </i>
  </rowItems>
  <colItems count="1">
    <i/>
  </colItems>
  <dataFields count="1">
    <dataField name="Antal af Hvilke af følgende elementer indeholder jeres antimobbestrategi (Du kan sætte flere krydser)? - En beskrivelse af, hvordan I vil forebygge digital mobning" fld="1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CDC01AA1-2250-4C32-81B2-372D78812EB2}" name="Pivottabel2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13"/>
  </rowFields>
  <rowItems count="3">
    <i>
      <x/>
    </i>
    <i>
      <x v="1"/>
    </i>
    <i t="grand">
      <x/>
    </i>
  </rowItems>
  <colItems count="1">
    <i/>
  </colItems>
  <dataFields count="1">
    <dataField name="Antal af Hvilke af følgende elementer indeholder jeres antimobbestrategi (Du kan sætte flere krydser)? - En beskrivelse af, hvordan I vil forebygge mobning" fld="1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B15CDF4E-FCA2-4579-A069-27091EF7D066}" name="Pivottabel2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14"/>
  </rowFields>
  <rowItems count="3">
    <i>
      <x/>
    </i>
    <i>
      <x v="1"/>
    </i>
    <i t="grand">
      <x/>
    </i>
  </rowItems>
  <colItems count="1">
    <i/>
  </colItems>
  <dataFields count="1">
    <dataField name="Antal af Hvilke af følgende elementer indeholder jeres antimobbestrategi (Du kan sætte flere krydser)? - En beskrivelse af, hvordan I vil håndtere mobning" fld="1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88BE3DF8-8FFD-4D7B-8DFB-89FF074B9D46}" name="Pivottabel26"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15"/>
  </rowFields>
  <rowItems count="3">
    <i>
      <x/>
    </i>
    <i>
      <x v="1"/>
    </i>
    <i t="grand">
      <x/>
    </i>
  </rowItems>
  <colItems count="1">
    <i/>
  </colItems>
  <dataFields count="1">
    <dataField name="Antal af Hvilke af følgende elementer indeholder jeres antimobbestrategi (Du kan sætte flere krydser)? - Ingen af ovenstående" fld="1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ACDC0C82-0BB9-4E82-AB96-D6793065BDDD}" name="Pivottabel28"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4">
  <location ref="A3:B7"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3"/>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16"/>
  </rowFields>
  <rowItems count="4">
    <i>
      <x v="1"/>
    </i>
    <i>
      <x v="2"/>
    </i>
    <i>
      <x v="3"/>
    </i>
    <i t="grand">
      <x/>
    </i>
  </rowItems>
  <colItems count="1">
    <i/>
  </colItems>
  <dataFields count="1">
    <dataField name="Antal af I undervisningsmiljøloven står, at man skal reagere ved mobning eller lignende. Har I beskrevet i skolens antimobbestrategi, hvordan I forstår eller lignende?" fld="16" subtotal="count" showDataAs="percentOfTotal" baseField="0" baseItem="0" numFmtId="10"/>
  </dataFields>
  <formats count="1">
    <format dxfId="110">
      <pivotArea collapsedLevelsAreSubtotals="1" fieldPosition="0">
        <references count="1">
          <reference field="16" count="0"/>
        </references>
      </pivotArea>
    </format>
  </formats>
  <chartFormats count="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6" count="1" selected="0">
            <x v="1"/>
          </reference>
        </references>
      </pivotArea>
    </chartFormat>
    <chartFormat chart="0" format="2">
      <pivotArea type="data" outline="0" fieldPosition="0">
        <references count="2">
          <reference field="4294967294" count="1" selected="0">
            <x v="0"/>
          </reference>
          <reference field="16" count="1" selected="0">
            <x v="2"/>
          </reference>
        </references>
      </pivotArea>
    </chartFormat>
    <chartFormat chart="0" format="3">
      <pivotArea type="data" outline="0" fieldPosition="0">
        <references count="2">
          <reference field="4294967294" count="1" selected="0">
            <x v="0"/>
          </reference>
          <reference field="16" count="1" selected="0">
            <x v="3"/>
          </reference>
        </references>
      </pivotArea>
    </chartFormat>
    <chartFormat chart="3" format="8" series="1">
      <pivotArea type="data" outline="0" fieldPosition="0">
        <references count="1">
          <reference field="4294967294" count="1" selected="0">
            <x v="0"/>
          </reference>
        </references>
      </pivotArea>
    </chartFormat>
    <chartFormat chart="3" format="9">
      <pivotArea type="data" outline="0" fieldPosition="0">
        <references count="2">
          <reference field="4294967294" count="1" selected="0">
            <x v="0"/>
          </reference>
          <reference field="16" count="1" selected="0">
            <x v="1"/>
          </reference>
        </references>
      </pivotArea>
    </chartFormat>
    <chartFormat chart="3" format="10">
      <pivotArea type="data" outline="0" fieldPosition="0">
        <references count="2">
          <reference field="4294967294" count="1" selected="0">
            <x v="0"/>
          </reference>
          <reference field="16" count="1" selected="0">
            <x v="2"/>
          </reference>
        </references>
      </pivotArea>
    </chartFormat>
    <chartFormat chart="3" format="11">
      <pivotArea type="data" outline="0" fieldPosition="0">
        <references count="2">
          <reference field="4294967294" count="1" selected="0">
            <x v="0"/>
          </reference>
          <reference field="16"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119E2522-EC49-45DD-B1F3-2BEBE78911BC}" name="Pivottabel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17"/>
  </rowFields>
  <rowItems count="3">
    <i>
      <x/>
    </i>
    <i>
      <x v="1"/>
    </i>
    <i t="grand">
      <x/>
    </i>
  </rowItems>
  <colItems count="1">
    <i/>
  </colItems>
  <dataFields count="1">
    <dataField name="Antal af Indeholder beskrivelse af, hvordan I vil håndtere mobning følgende (Du kan sætte flere krydser): - En beskrivelse af at skolen skal lave en handlingsplan" fld="17"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4E7A047-6917-4497-83B6-9A76AA0894F9}" name="Pivottabel3"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11" firstHeaderRow="1" firstDataRow="1" firstDataCol="1"/>
  <pivotFields count="123">
    <pivotField showAll="0"/>
    <pivotField showAll="0"/>
    <pivotField axis="axisRow" dataField="1">
      <items count="9">
        <item h="1" x="5"/>
        <item x="0"/>
        <item x="1"/>
        <item x="2"/>
        <item x="7"/>
        <item x="3"/>
        <item x="6"/>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numFmtId="1" showAll="0"/>
  </pivotFields>
  <rowFields count="1">
    <field x="2"/>
  </rowFields>
  <rowItems count="8">
    <i>
      <x v="1"/>
    </i>
    <i>
      <x v="2"/>
    </i>
    <i>
      <x v="3"/>
    </i>
    <i>
      <x v="4"/>
    </i>
    <i>
      <x v="5"/>
    </i>
    <i>
      <x v="6"/>
    </i>
    <i>
      <x v="7"/>
    </i>
    <i t="grand">
      <x/>
    </i>
  </rowItems>
  <colItems count="1">
    <i/>
  </colItems>
  <dataFields count="1">
    <dataField name="Antal af Hvornår er jeres antimobbestrategi sidst revideret?" fld="2" subtotal="count" showDataAs="percentOfTotal" baseField="0" baseItem="0" numFmtId="10"/>
  </dataFields>
  <formats count="1">
    <format dxfId="123">
      <pivotArea collapsedLevelsAreSubtotals="1" fieldPosition="0">
        <references count="1">
          <reference field="2" count="0"/>
        </references>
      </pivotArea>
    </format>
  </format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A1041239-70BB-4333-9948-AFFD7CE6B915}" name="Pivottabel1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3:B2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22"/>
  </rowFields>
  <rowItems count="3">
    <i>
      <x/>
    </i>
    <i>
      <x v="1"/>
    </i>
    <i t="grand">
      <x/>
    </i>
  </rowItems>
  <colItems count="1">
    <i/>
  </colItems>
  <dataFields count="1">
    <dataField name="Antal af Indeholder beskrivelse af, hvordan I vil håndtere mobning følgende (Du kan sætte flere krydser): - Ingen af ovenstående" fld="2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17AB7A44-DE6B-4318-AE37-8136420A19B3}" name="Pivottabel9"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9:B22"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21"/>
  </rowFields>
  <rowItems count="3">
    <i>
      <x/>
    </i>
    <i>
      <x v="1"/>
    </i>
    <i t="grand">
      <x/>
    </i>
  </rowItems>
  <colItems count="1">
    <i/>
  </colItems>
  <dataFields count="1">
    <dataField name="Antal af Indeholder beskrivelse af, hvordan I vil håndtere mobning følgende (Du kan sætte flere krydser): - En beskrivelse af, at de berørte parter (elever og forældre), skal informeres om indholdet i handlingsplanen." fld="2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2DC88D50-ECA2-4863-98CF-3250356C782F}" name="Pivottabel7"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5:B18"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20"/>
  </rowFields>
  <rowItems count="3">
    <i>
      <x/>
    </i>
    <i>
      <x v="1"/>
    </i>
    <i t="grand">
      <x/>
    </i>
  </rowItems>
  <colItems count="1">
    <i/>
  </colItems>
  <dataFields count="1">
    <dataField name="Antal af Indeholder beskrivelse af, hvordan I vil håndtere mobning følgende (Du kan sætte flere krydser): - En beskrivelse af, at berørte parter (elever og forældre) om de midlertidige indsatser" fld="2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31F3B40F-7AE3-4AAB-9B15-6C870B507B00}" name="Pivottabel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1:B14"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19"/>
  </rowFields>
  <rowItems count="3">
    <i>
      <x/>
    </i>
    <i>
      <x v="1"/>
    </i>
    <i t="grand">
      <x/>
    </i>
  </rowItems>
  <colItems count="1">
    <i/>
  </colItems>
  <dataFields count="1">
    <dataField name="Antal af Indeholder beskrivelse af, hvordan I vil håndtere mobning følgende (Du kan sætte flere krydser): - En beskrivelse af, at skolen ved behov skal iværksætte midlertidige indsatser til handlingsplanen er sat i værk" fld="1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8BBD2835-0F52-4958-AE13-AE000F676428}" name="Pivottabel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7:B10"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18"/>
  </rowFields>
  <rowItems count="3">
    <i>
      <x/>
    </i>
    <i>
      <x v="1"/>
    </i>
    <i t="grand">
      <x/>
    </i>
  </rowItems>
  <colItems count="1">
    <i/>
  </colItems>
  <dataFields count="1">
    <dataField name="Antal af Indeholder beskrivelse af, hvordan I vil håndtere mobning følgende (Du kan sætte flere krydser): - En beskrivelse af, at handlingsplanen skal laves inden for 10 arbejdsdage efter, at mobningen er konstateret" fld="1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ACE983EF-F179-4592-99C9-D61DF764E4F5}" name="Pivottabel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18"/>
  </rowFields>
  <rowItems count="3">
    <i>
      <x/>
    </i>
    <i>
      <x v="1"/>
    </i>
    <i t="grand">
      <x/>
    </i>
  </rowItems>
  <colItems count="1">
    <i/>
  </colItems>
  <dataFields count="1">
    <dataField name="Antal af Indeholder beskrivelse af, hvordan I vil håndtere mobning følgende (Du kan sætte flere krydser): - En beskrivelse af, at handlingsplanen skal laves inden for 10 arbejdsdage efter, at mobningen er konstateret" fld="1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FDAEAEE3-0E35-4EAF-97E9-E2A596FEBBDB}" name="Pivottabel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19"/>
  </rowFields>
  <rowItems count="3">
    <i>
      <x/>
    </i>
    <i>
      <x v="1"/>
    </i>
    <i t="grand">
      <x/>
    </i>
  </rowItems>
  <colItems count="1">
    <i/>
  </colItems>
  <dataFields count="1">
    <dataField name="Antal af Indeholder beskrivelse af, hvordan I vil håndtere mobning følgende (Du kan sætte flere krydser): - En beskrivelse af, at skolen ved behov skal iværksætte midlertidige indsatser til handlingsplanen er sat i værk" fld="1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2BD5EEDE-10E7-4182-8FDD-75A90E19289B}" name="Pivottabel6"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20"/>
  </rowFields>
  <rowItems count="3">
    <i>
      <x/>
    </i>
    <i>
      <x v="1"/>
    </i>
    <i t="grand">
      <x/>
    </i>
  </rowItems>
  <colItems count="1">
    <i/>
  </colItems>
  <dataFields count="1">
    <dataField name="Antal af Indeholder beskrivelse af, hvordan I vil håndtere mobning følgende (Du kan sætte flere krydser): - En beskrivelse af, at berørte parter (elever og forældre) om de midlertidige indsatser" fld="2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EDBC601A-0DD8-4FC2-A5ED-E34C1D4A1995}" name="Pivottabel8"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21"/>
  </rowFields>
  <rowItems count="3">
    <i>
      <x/>
    </i>
    <i>
      <x v="1"/>
    </i>
    <i t="grand">
      <x/>
    </i>
  </rowItems>
  <colItems count="1">
    <i/>
  </colItems>
  <dataFields count="1">
    <dataField name="Antal af Indeholder beskrivelse af, hvordan I vil håndtere mobning følgende (Du kan sætte flere krydser): - En beskrivelse af, at de berørte parter (elever og forældre), skal informeres om indholdet i handlingsplanen." fld="2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A973CEF1-CC63-4FC8-8AC7-1E6F4CF9BB07}" name="Pivottabel10"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22"/>
  </rowFields>
  <rowItems count="3">
    <i>
      <x/>
    </i>
    <i>
      <x v="1"/>
    </i>
    <i t="grand">
      <x/>
    </i>
  </rowItems>
  <colItems count="1">
    <i/>
  </colItems>
  <dataFields count="1">
    <dataField name="Antal af Indeholder beskrivelse af, hvordan I vil håndtere mobning følgende (Du kan sætte flere krydser): - Ingen af ovenstående" fld="2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05FAF12-1F63-4871-8C48-13C96051CD9E}" name="Pivottabel10"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2:B28" firstHeaderRow="1" firstDataRow="1" firstDataCol="1"/>
  <pivotFields count="123">
    <pivotField showAll="0"/>
    <pivotField showAll="0"/>
    <pivotField showAll="0"/>
    <pivotField showAll="0"/>
    <pivotField showAll="0"/>
    <pivotField showAll="0"/>
    <pivotField axis="axisRow" dataField="1">
      <items count="7">
        <item h="1" x="5"/>
        <item x="0"/>
        <item x="3"/>
        <item x="2"/>
        <item x="1"/>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6"/>
  </rowFields>
  <rowItems count="6">
    <i>
      <x v="1"/>
    </i>
    <i>
      <x v="2"/>
    </i>
    <i>
      <x v="3"/>
    </i>
    <i>
      <x v="4"/>
    </i>
    <i>
      <x v="5"/>
    </i>
    <i t="grand">
      <x/>
    </i>
  </rowItems>
  <colItems count="1">
    <i/>
  </colItems>
  <dataFields count="1">
    <dataField name="Antal af I hvilken grad er følgende parter blevet inddraget i udarbejdelsen af jeres antimobbestrategi? - Elever uden for skolebestyrelsen" fld="6" subtotal="count" showDataAs="percentOfTotal" baseField="0" baseItem="0" numFmtId="10"/>
  </dataFields>
  <formats count="1">
    <format dxfId="118">
      <pivotArea collapsedLevelsAreSubtotals="1" fieldPosition="0">
        <references count="1">
          <reference field="6"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355C2186-A326-46B5-95E3-546F8E4BFD40}" name="Pivottabel1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10"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3">
        <item x="0"/>
        <item x="2"/>
        <item x="7"/>
        <item x="11"/>
        <item x="9"/>
        <item x="3"/>
        <item x="8"/>
        <item x="5"/>
        <item x="4"/>
        <item x="6"/>
        <item x="10"/>
        <item x="1"/>
        <item t="default"/>
      </items>
    </pivotField>
    <pivotField axis="axisRow" dataField="1">
      <items count="8">
        <item h="1" x="5"/>
        <item x="2"/>
        <item x="6"/>
        <item x="0"/>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24"/>
  </rowFields>
  <rowItems count="7">
    <i>
      <x v="1"/>
    </i>
    <i>
      <x v="2"/>
    </i>
    <i>
      <x v="3"/>
    </i>
    <i>
      <x v="4"/>
    </i>
    <i>
      <x v="5"/>
    </i>
    <i>
      <x v="6"/>
    </i>
    <i t="grand">
      <x/>
    </i>
  </rowItems>
  <colItems count="1">
    <i/>
  </colItems>
  <dataFields count="1">
    <dataField name="Antal af Hvilke af følgende udsagn passer bedst på skolens forståelse af mobning?" fld="24" subtotal="count" showDataAs="percentOfTotal" baseField="0" baseItem="0" numFmtId="10"/>
  </dataFields>
  <formats count="1">
    <format dxfId="108">
      <pivotArea collapsedLevelsAreSubtotals="1" fieldPosition="0">
        <references count="1">
          <reference field="24" count="0"/>
        </references>
      </pivotArea>
    </format>
  </format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A844F960-15F1-43F8-9EBE-CD64B95DED4D}" name="Pivottabel1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4">
  <location ref="A3:B9"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7">
        <item h="1" x="4"/>
        <item x="1"/>
        <item x="0"/>
        <item x="2"/>
        <item x="3"/>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25"/>
  </rowFields>
  <rowItems count="6">
    <i>
      <x v="1"/>
    </i>
    <i>
      <x v="2"/>
    </i>
    <i>
      <x v="3"/>
    </i>
    <i>
      <x v="4"/>
    </i>
    <i>
      <x v="5"/>
    </i>
    <i t="grand">
      <x/>
    </i>
  </rowItems>
  <colItems count="1">
    <i/>
  </colItems>
  <dataFields count="1">
    <dataField name="Antal af Hvor enig eller uenig er du i, at skolens antimobbestrategi er et godt redskab til at forebygge og håndtere mobning på jeres skole?" fld="25" subtotal="count" showDataAs="percentOfTotal" baseField="0" baseItem="0" numFmtId="10"/>
  </dataFields>
  <formats count="1">
    <format dxfId="107">
      <pivotArea collapsedLevelsAreSubtotals="1" fieldPosition="0">
        <references count="1">
          <reference field="25" count="0"/>
        </references>
      </pivotArea>
    </format>
  </formats>
  <chartFormats count="10">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25" count="1" selected="0">
            <x v="2"/>
          </reference>
        </references>
      </pivotArea>
    </chartFormat>
    <chartFormat chart="0" format="2">
      <pivotArea type="data" outline="0" fieldPosition="0">
        <references count="2">
          <reference field="4294967294" count="1" selected="0">
            <x v="0"/>
          </reference>
          <reference field="25" count="1" selected="0">
            <x v="3"/>
          </reference>
        </references>
      </pivotArea>
    </chartFormat>
    <chartFormat chart="0" format="3">
      <pivotArea type="data" outline="0" fieldPosition="0">
        <references count="2">
          <reference field="4294967294" count="1" selected="0">
            <x v="0"/>
          </reference>
          <reference field="25" count="1" selected="0">
            <x v="4"/>
          </reference>
        </references>
      </pivotArea>
    </chartFormat>
    <chartFormat chart="0" format="4">
      <pivotArea type="data" outline="0" fieldPosition="0">
        <references count="2">
          <reference field="4294967294" count="1" selected="0">
            <x v="0"/>
          </reference>
          <reference field="25" count="1" selected="0">
            <x v="5"/>
          </reference>
        </references>
      </pivotArea>
    </chartFormat>
    <chartFormat chart="3" format="10" series="1">
      <pivotArea type="data" outline="0" fieldPosition="0">
        <references count="1">
          <reference field="4294967294" count="1" selected="0">
            <x v="0"/>
          </reference>
        </references>
      </pivotArea>
    </chartFormat>
    <chartFormat chart="3" format="11">
      <pivotArea type="data" outline="0" fieldPosition="0">
        <references count="2">
          <reference field="4294967294" count="1" selected="0">
            <x v="0"/>
          </reference>
          <reference field="25" count="1" selected="0">
            <x v="2"/>
          </reference>
        </references>
      </pivotArea>
    </chartFormat>
    <chartFormat chart="3" format="12">
      <pivotArea type="data" outline="0" fieldPosition="0">
        <references count="2">
          <reference field="4294967294" count="1" selected="0">
            <x v="0"/>
          </reference>
          <reference field="25" count="1" selected="0">
            <x v="3"/>
          </reference>
        </references>
      </pivotArea>
    </chartFormat>
    <chartFormat chart="3" format="13">
      <pivotArea type="data" outline="0" fieldPosition="0">
        <references count="2">
          <reference field="4294967294" count="1" selected="0">
            <x v="0"/>
          </reference>
          <reference field="25" count="1" selected="0">
            <x v="4"/>
          </reference>
        </references>
      </pivotArea>
    </chartFormat>
    <chartFormat chart="3" format="14">
      <pivotArea type="data" outline="0" fieldPosition="0">
        <references count="2">
          <reference field="4294967294" count="1" selected="0">
            <x v="0"/>
          </reference>
          <reference field="25"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77903B54-CB9F-46BB-BFD5-E2EF2F128C9F}" name="Pivottabel1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8"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8">
        <item x="0"/>
        <item x="41"/>
        <item x="44"/>
        <item x="15"/>
        <item x="6"/>
        <item x="10"/>
        <item x="37"/>
        <item x="26"/>
        <item x="33"/>
        <item x="40"/>
        <item x="34"/>
        <item x="55"/>
        <item x="54"/>
        <item x="16"/>
        <item x="28"/>
        <item x="45"/>
        <item x="49"/>
        <item x="29"/>
        <item x="1"/>
        <item x="4"/>
        <item x="23"/>
        <item x="50"/>
        <item x="35"/>
        <item x="9"/>
        <item x="22"/>
        <item x="47"/>
        <item x="12"/>
        <item x="51"/>
        <item x="13"/>
        <item x="19"/>
        <item x="2"/>
        <item x="7"/>
        <item x="53"/>
        <item x="25"/>
        <item x="52"/>
        <item x="30"/>
        <item x="27"/>
        <item x="24"/>
        <item x="14"/>
        <item x="21"/>
        <item x="36"/>
        <item x="3"/>
        <item x="56"/>
        <item x="11"/>
        <item x="42"/>
        <item x="32"/>
        <item x="43"/>
        <item x="48"/>
        <item x="18"/>
        <item x="8"/>
        <item x="5"/>
        <item x="20"/>
        <item x="38"/>
        <item x="46"/>
        <item x="31"/>
        <item x="39"/>
        <item x="17"/>
        <item t="default"/>
      </items>
    </pivotField>
    <pivotField axis="axisRow" dataField="1">
      <items count="6">
        <item h="1" x="4"/>
        <item x="2"/>
        <item x="0"/>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27"/>
  </rowFields>
  <rowItems count="5">
    <i>
      <x v="1"/>
    </i>
    <i>
      <x v="2"/>
    </i>
    <i>
      <x v="3"/>
    </i>
    <i>
      <x v="4"/>
    </i>
    <i t="grand">
      <x/>
    </i>
  </rowItems>
  <colItems count="1">
    <i/>
  </colItems>
  <dataFields count="1">
    <dataField name="Antal af Har I inden for det seneste år konstateret mobning på jeres skole?" fld="27" subtotal="count" showDataAs="percentOfTotal" baseField="0" baseItem="0" numFmtId="10"/>
  </dataFields>
  <formats count="1">
    <format dxfId="106">
      <pivotArea collapsedLevelsAreSubtotals="1" fieldPosition="0">
        <references count="1">
          <reference field="27" count="0"/>
        </references>
      </pivotArea>
    </format>
  </formats>
  <chartFormats count="10">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27" count="1" selected="0">
            <x v="1"/>
          </reference>
        </references>
      </pivotArea>
    </chartFormat>
    <chartFormat chart="0" format="2">
      <pivotArea type="data" outline="0" fieldPosition="0">
        <references count="2">
          <reference field="4294967294" count="1" selected="0">
            <x v="0"/>
          </reference>
          <reference field="27" count="1" selected="0">
            <x v="2"/>
          </reference>
        </references>
      </pivotArea>
    </chartFormat>
    <chartFormat chart="0" format="3">
      <pivotArea type="data" outline="0" fieldPosition="0">
        <references count="2">
          <reference field="4294967294" count="1" selected="0">
            <x v="0"/>
          </reference>
          <reference field="27" count="1" selected="0">
            <x v="3"/>
          </reference>
        </references>
      </pivotArea>
    </chartFormat>
    <chartFormat chart="0" format="4">
      <pivotArea type="data" outline="0" fieldPosition="0">
        <references count="2">
          <reference field="4294967294" count="1" selected="0">
            <x v="0"/>
          </reference>
          <reference field="27" count="1" selected="0">
            <x v="4"/>
          </reference>
        </references>
      </pivotArea>
    </chartFormat>
    <chartFormat chart="2" format="10" series="1">
      <pivotArea type="data" outline="0" fieldPosition="0">
        <references count="1">
          <reference field="4294967294" count="1" selected="0">
            <x v="0"/>
          </reference>
        </references>
      </pivotArea>
    </chartFormat>
    <chartFormat chart="2" format="11">
      <pivotArea type="data" outline="0" fieldPosition="0">
        <references count="2">
          <reference field="4294967294" count="1" selected="0">
            <x v="0"/>
          </reference>
          <reference field="27" count="1" selected="0">
            <x v="1"/>
          </reference>
        </references>
      </pivotArea>
    </chartFormat>
    <chartFormat chart="2" format="12">
      <pivotArea type="data" outline="0" fieldPosition="0">
        <references count="2">
          <reference field="4294967294" count="1" selected="0">
            <x v="0"/>
          </reference>
          <reference field="27" count="1" selected="0">
            <x v="2"/>
          </reference>
        </references>
      </pivotArea>
    </chartFormat>
    <chartFormat chart="2" format="13">
      <pivotArea type="data" outline="0" fieldPosition="0">
        <references count="2">
          <reference field="4294967294" count="1" selected="0">
            <x v="0"/>
          </reference>
          <reference field="27" count="1" selected="0">
            <x v="3"/>
          </reference>
        </references>
      </pivotArea>
    </chartFormat>
    <chartFormat chart="2" format="14">
      <pivotArea type="data" outline="0" fieldPosition="0">
        <references count="2">
          <reference field="4294967294" count="1" selected="0">
            <x v="0"/>
          </reference>
          <reference field="27"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6B4F45A1-9036-4887-AB60-403D1D8186B7}" name="Pivottabel2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9:B21"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3">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32"/>
  </rowFields>
  <rowItems count="2">
    <i>
      <x/>
    </i>
    <i t="grand">
      <x/>
    </i>
  </rowItems>
  <colItems count="1">
    <i/>
  </colItems>
  <dataFields count="1">
    <dataField name="Antal af Hvilke tiltag har I inden for det seneste år sat i værk for at stoppe mobningen (Du kan sætte flere krydser)? - Ved ikke" fld="3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092B22E0-45F5-4336-8F67-30C86C890D76}" name="Pivottabel2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5:B18"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31"/>
  </rowFields>
  <rowItems count="3">
    <i>
      <x/>
    </i>
    <i>
      <x v="1"/>
    </i>
    <i t="grand">
      <x/>
    </i>
  </rowItems>
  <colItems count="1">
    <i/>
  </colItems>
  <dataFields count="1">
    <dataField name="Antal af Hvilke tiltag har I inden for det seneste år sat i værk for at stoppe mobningen (Du kan sætte flere krydser)? - Vi har har informeret berørte elever om skolens tiltag" fld="3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FA143774-6822-438F-8C14-6F4946A1CBFA}" name="Pivottabel19"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1:B14"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30"/>
  </rowFields>
  <rowItems count="3">
    <i>
      <x/>
    </i>
    <i>
      <x v="1"/>
    </i>
    <i t="grand">
      <x/>
    </i>
  </rowItems>
  <colItems count="1">
    <i/>
  </colItems>
  <dataFields count="1">
    <dataField name="Antal af Hvilke tiltag har I inden for det seneste år sat i værk for at stoppe mobningen (Du kan sætte flere krydser)? - Vi har informeret berørte forældre om skolens tiltag" fld="3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DD614528-5ED3-4B1A-8528-E0A18366B3D8}" name="Pivottabel17"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7:B10"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29"/>
  </rowFields>
  <rowItems count="3">
    <i>
      <x/>
    </i>
    <i>
      <x v="1"/>
    </i>
    <i t="grand">
      <x/>
    </i>
  </rowItems>
  <colItems count="1">
    <i/>
  </colItems>
  <dataFields count="1">
    <dataField name="Antal af Hvilke tiltag har I inden for det seneste år sat i værk for at stoppe mobningen (Du kan sætte flere krydser)? - Vi har udarbejdet en handlingsplan mod mobning" fld="2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1D0BE583-542C-4D35-8616-6DF4478DD27D}" name="Pivottabel1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28"/>
  </rowFields>
  <rowItems count="3">
    <i>
      <x/>
    </i>
    <i>
      <x v="1"/>
    </i>
    <i t="grand">
      <x/>
    </i>
  </rowItems>
  <colItems count="1">
    <i/>
  </colItems>
  <dataFields count="1">
    <dataField name="Antal af Hvilke tiltag har I inden for det seneste år sat i værk for at stoppe mobningen (Du kan sætte flere krydser)? - Vi har iværksat midlertidige indsatser for at stoppe mobningen her og nu" fld="2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7CBC8246-AFC9-49E1-B0E8-C441A37BD495}" name="Pivottabel16"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29"/>
  </rowFields>
  <rowItems count="3">
    <i>
      <x/>
    </i>
    <i>
      <x v="1"/>
    </i>
    <i t="grand">
      <x/>
    </i>
  </rowItems>
  <colItems count="1">
    <i/>
  </colItems>
  <dataFields count="1">
    <dataField name="Antal af Hvilke tiltag har I inden for det seneste år sat i værk for at stoppe mobningen (Du kan sætte flere krydser)? - Vi har udarbejdet en handlingsplan mod mobning" fld="2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5EA66B98-0252-4AE8-B5BE-70A7C1789716}" name="Pivottabel18"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30"/>
  </rowFields>
  <rowItems count="3">
    <i>
      <x/>
    </i>
    <i>
      <x v="1"/>
    </i>
    <i t="grand">
      <x/>
    </i>
  </rowItems>
  <colItems count="1">
    <i/>
  </colItems>
  <dataFields count="1">
    <dataField name="Antal af Hvilke tiltag har I inden for det seneste år sat i værk for at stoppe mobningen (Du kan sætte flere krydser)? - Vi har informeret berørte forældre om skolens tiltag" fld="3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A61E9A8-1505-4F13-BFFF-EE3569AD8C31}" name="Pivottabel8"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5:B21" firstHeaderRow="1" firstDataRow="1" firstDataCol="1"/>
  <pivotFields count="123">
    <pivotField showAll="0"/>
    <pivotField showAll="0"/>
    <pivotField showAll="0"/>
    <pivotField showAll="0"/>
    <pivotField showAll="0"/>
    <pivotField axis="axisRow" dataField="1">
      <items count="7">
        <item h="1" x="5"/>
        <item x="1"/>
        <item x="0"/>
        <item x="4"/>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5"/>
  </rowFields>
  <rowItems count="6">
    <i>
      <x v="1"/>
    </i>
    <i>
      <x v="2"/>
    </i>
    <i>
      <x v="3"/>
    </i>
    <i>
      <x v="4"/>
    </i>
    <i>
      <x v="5"/>
    </i>
    <i t="grand">
      <x/>
    </i>
  </rowItems>
  <colItems count="1">
    <i/>
  </colItems>
  <dataFields count="1">
    <dataField name="Antal af I hvilken grad er følgende parter blevet inddraget i udarbejdelsen af jeres antimobbestrategi? - Lærere og pædagoger" fld="5" subtotal="count" showDataAs="percentOfTotal" baseField="0" baseItem="0" numFmtId="10"/>
  </dataFields>
  <formats count="1">
    <format dxfId="119">
      <pivotArea collapsedLevelsAreSubtotals="1" fieldPosition="0">
        <references count="1">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2710CFBF-4D3E-4BAD-817E-6D194DD259B3}" name="Pivottabel20"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31"/>
  </rowFields>
  <rowItems count="3">
    <i>
      <x/>
    </i>
    <i>
      <x v="1"/>
    </i>
    <i t="grand">
      <x/>
    </i>
  </rowItems>
  <colItems count="1">
    <i/>
  </colItems>
  <dataFields count="1">
    <dataField name="Antal af Hvilke tiltag har I inden for det seneste år sat i værk for at stoppe mobningen (Du kan sætte flere krydser)? - Vi har har informeret berørte elever om skolens tiltag" fld="3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53AFDF08-26A7-4115-876F-19C223AEBB50}" name="Pivottabel2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5"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3">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32"/>
  </rowFields>
  <rowItems count="2">
    <i>
      <x/>
    </i>
    <i t="grand">
      <x/>
    </i>
  </rowItems>
  <colItems count="1">
    <i/>
  </colItems>
  <dataFields count="1">
    <dataField name="Antal af Hvilke tiltag har I inden for det seneste år sat i værk for at stoppe mobningen (Du kan sætte flere krydser)? - Ved ikke" fld="3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875FE9D3-C419-4647-BD15-AD81C0975C3F}" name="Pivottabel30"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3:B28"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axis="axisRow" dataField="1">
      <items count="6">
        <item h="1" x="0"/>
        <item x="1"/>
        <item x="2"/>
        <item x="4"/>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36"/>
  </rowFields>
  <rowItems count="5">
    <i>
      <x v="1"/>
    </i>
    <i>
      <x v="2"/>
    </i>
    <i>
      <x v="3"/>
    </i>
    <i>
      <x v="4"/>
    </i>
    <i t="grand">
      <x/>
    </i>
  </rowItems>
  <colItems count="1">
    <i/>
  </colItems>
  <dataFields count="1">
    <dataField name="Antal af Hvor ofte har I inden for det seneste år sat følgende tiltag i værk for at stoppe mobningen? - Vi har informeret rørte elever om skolens tiltag" fld="3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C784F1DE-AFF8-466A-91B1-A860B59B09BB}" name="Pivottabel28"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6:B22"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axis="axisRow" dataField="1">
      <items count="7">
        <item h="1" x="0"/>
        <item x="3"/>
        <item x="2"/>
        <item x="4"/>
        <item x="5"/>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35"/>
  </rowFields>
  <rowItems count="6">
    <i>
      <x v="1"/>
    </i>
    <i>
      <x v="2"/>
    </i>
    <i>
      <x v="3"/>
    </i>
    <i>
      <x v="4"/>
    </i>
    <i>
      <x v="5"/>
    </i>
    <i t="grand">
      <x/>
    </i>
  </rowItems>
  <colItems count="1">
    <i/>
  </colItems>
  <dataFields count="1">
    <dataField name="Antal af Hvor ofte har I inden for det seneste år sat følgende tiltag i værk for at stoppe mobningen? - Vi har informeret berørte forældre om skolens tiltag" fld="3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DF44F599-F7C1-4C2E-8ED8-6149E2933E70}" name="Pivottabel26"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9:B15"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7">
        <item h="1" x="0"/>
        <item x="2"/>
        <item x="1"/>
        <item x="5"/>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34"/>
  </rowFields>
  <rowItems count="6">
    <i>
      <x v="1"/>
    </i>
    <i>
      <x v="2"/>
    </i>
    <i>
      <x v="3"/>
    </i>
    <i>
      <x v="4"/>
    </i>
    <i>
      <x v="5"/>
    </i>
    <i t="grand">
      <x/>
    </i>
  </rowItems>
  <colItems count="1">
    <i/>
  </colItems>
  <dataFields count="1">
    <dataField name="Antal af Hvor ofte har I inden for det seneste år sat følgende tiltag i værk for at stoppe mobningen? - Vi har udarbejdet en handlingsplan mod mobning" fld="3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C5302033-19F8-4163-9DFB-2D40B5E66188}" name="Pivottabel2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8"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6">
        <item h="1" x="0"/>
        <item x="1"/>
        <item x="3"/>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33"/>
  </rowFields>
  <rowItems count="5">
    <i>
      <x v="1"/>
    </i>
    <i>
      <x v="2"/>
    </i>
    <i>
      <x v="3"/>
    </i>
    <i>
      <x v="4"/>
    </i>
    <i t="grand">
      <x/>
    </i>
  </rowItems>
  <colItems count="1">
    <i/>
  </colItems>
  <dataFields count="1">
    <dataField name="Antal af Hvor ofte har I inden for det seneste år sat følgende tiltag i værk for at stoppe mobningen? - Vi har iværksat midlertidige indsatser for at stoppe mobningen her og nu" fld="3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F06880F7-10C4-4377-9FB6-751DAE300227}" name="Pivottabel2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9"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h="1" x="0"/>
        <item x="2"/>
        <item x="1"/>
        <item x="5"/>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34"/>
  </rowFields>
  <rowItems count="6">
    <i>
      <x v="1"/>
    </i>
    <i>
      <x v="2"/>
    </i>
    <i>
      <x v="3"/>
    </i>
    <i>
      <x v="4"/>
    </i>
    <i>
      <x v="5"/>
    </i>
    <i t="grand">
      <x/>
    </i>
  </rowItems>
  <colItems count="1">
    <i/>
  </colItems>
  <dataFields count="1">
    <dataField name="Antal af Hvor ofte har I inden for det seneste år sat følgende tiltag i værk for at stoppe mobningen? - Vi har udarbejdet en handlingsplan mod mobning" fld="3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8B08BABC-9CF6-4113-ACCC-889F0BD80367}" name="Pivottabel27"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9"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axis="axisRow" dataField="1" showAll="0">
      <items count="7">
        <item h="1" x="0"/>
        <item x="3"/>
        <item x="2"/>
        <item x="4"/>
        <item x="5"/>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35"/>
  </rowFields>
  <rowItems count="6">
    <i>
      <x v="1"/>
    </i>
    <i>
      <x v="2"/>
    </i>
    <i>
      <x v="3"/>
    </i>
    <i>
      <x v="4"/>
    </i>
    <i>
      <x v="5"/>
    </i>
    <i t="grand">
      <x/>
    </i>
  </rowItems>
  <colItems count="1">
    <i/>
  </colItems>
  <dataFields count="1">
    <dataField name="Antal af Hvor ofte har I inden for det seneste år sat følgende tiltag i værk for at stoppe mobningen? - Vi har informeret berørte forældre om skolens tiltag" fld="3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EB39DD94-6985-42D3-BBFE-DB3CF40B44AC}" name="Pivottabel29"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8"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axis="axisRow" dataField="1" showAll="0">
      <items count="6">
        <item h="1" x="0"/>
        <item x="1"/>
        <item x="2"/>
        <item x="4"/>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36"/>
  </rowFields>
  <rowItems count="5">
    <i>
      <x v="1"/>
    </i>
    <i>
      <x v="2"/>
    </i>
    <i>
      <x v="3"/>
    </i>
    <i>
      <x v="4"/>
    </i>
    <i t="grand">
      <x/>
    </i>
  </rowItems>
  <colItems count="1">
    <i/>
  </colItems>
  <dataFields count="1">
    <dataField name="Antal af Hvor ofte har I inden for det seneste år sat følgende tiltag i værk for at stoppe mobningen? - Vi har informeret rørte elever om skolens tiltag" fld="3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85A03B20-456E-41A3-9E5C-C2CC56F21F69}" name="Pivottabel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9:B14"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2"/>
        <item x="0"/>
        <item x="4"/>
        <item t="default"/>
      </items>
    </pivotField>
    <pivotField axis="axisRow" dataField="1">
      <items count="6">
        <item h="1" x="3"/>
        <item x="2"/>
        <item x="1"/>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38"/>
  </rowFields>
  <rowItems count="5">
    <i>
      <x v="1"/>
    </i>
    <i>
      <x v="2"/>
    </i>
    <i>
      <x v="3"/>
    </i>
    <i>
      <x v="4"/>
    </i>
    <i t="grand">
      <x/>
    </i>
  </rowItems>
  <colItems count="1">
    <i/>
  </colItems>
  <dataFields count="1">
    <dataField name="Antal af I hvilken grad er I som skole klædt på til at håndtere mobning, når det opstår?" fld="3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720897B-1020-4560-918D-F2ECC610C8A1}" name="Pivottabel6"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0:B14" firstHeaderRow="1" firstDataRow="1" firstDataCol="1"/>
  <pivotFields count="123">
    <pivotField showAll="0"/>
    <pivotField showAll="0"/>
    <pivotField showAll="0"/>
    <pivotField showAll="0"/>
    <pivotField axis="axisRow" dataField="1">
      <items count="5">
        <item h="1" x="3"/>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numFmtId="1" showAll="0"/>
  </pivotFields>
  <rowFields count="1">
    <field x="4"/>
  </rowFields>
  <rowItems count="4">
    <i>
      <x v="1"/>
    </i>
    <i>
      <x v="2"/>
    </i>
    <i>
      <x v="3"/>
    </i>
    <i t="grand">
      <x/>
    </i>
  </rowItems>
  <colItems count="1">
    <i/>
  </colItems>
  <dataFields count="1">
    <dataField name="Antal af I hvilken grad er følgende parter blevet inddraget i udarbejdelsen af jeres antimobbestrategi? - Skoleledelsen" fld="4" subtotal="count" showDataAs="percentOfTotal" baseField="0" baseItem="0" numFmtId="10"/>
  </dataFields>
  <formats count="1">
    <format dxfId="120">
      <pivotArea collapsedLevelsAreSubtotals="1" fieldPosition="0">
        <references count="1">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59636BE8-DED1-46AA-A134-D70C0AFF1DB1}" name="Pivottabel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8"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6">
        <item h="1" x="3"/>
        <item x="1"/>
        <item x="2"/>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37"/>
  </rowFields>
  <rowItems count="5">
    <i>
      <x v="1"/>
    </i>
    <i>
      <x v="2"/>
    </i>
    <i>
      <x v="3"/>
    </i>
    <i>
      <x v="4"/>
    </i>
    <i t="grand">
      <x/>
    </i>
  </rowItems>
  <colItems count="1">
    <i/>
  </colItems>
  <dataFields count="1">
    <dataField name="Antal af I hvilken grad er I som skole klædt på til at forebygge mobning?" fld="37"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5BEEDDD4-4DF7-4BE6-9EEF-E63F22A3FB6D}" name="Pivottabel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8"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2"/>
        <item x="0"/>
        <item x="4"/>
        <item t="default"/>
      </items>
    </pivotField>
    <pivotField axis="axisRow" dataField="1" showAll="0">
      <items count="6">
        <item h="1" x="3"/>
        <item x="2"/>
        <item x="1"/>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38"/>
  </rowFields>
  <rowItems count="5">
    <i>
      <x v="1"/>
    </i>
    <i>
      <x v="2"/>
    </i>
    <i>
      <x v="3"/>
    </i>
    <i>
      <x v="4"/>
    </i>
    <i t="grand">
      <x/>
    </i>
  </rowItems>
  <colItems count="1">
    <i/>
  </colItems>
  <dataFields count="1">
    <dataField name="Antal af I hvilken grad er I som skole klædt på til at håndtere mobning, når det opstår?" fld="3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6962D744-CAE2-4F58-94FC-26E59D44D935}" name="Pivottabel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39"/>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Viden om, hvad mobning er" fld="3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82457F2C-65B7-480B-90B7-D1EE81FA40D9}" name="Pivottabel6"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7:B10"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40"/>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Viden om, hvad det betyder, at man ifølge undervisningsmiljøloven skal reagere efter han" fld="4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FB5EE2EB-2794-46C9-BF28-732F8DC58665}" name="Pivottabel18"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1:B34"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46"/>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Vi har ikke behov for yderligere viden om at forebygge mobning" fld="4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E2F41206-E223-4A82-B2AE-D60018BA0262}" name="Pivottabel10"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5:B18"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42"/>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Viden om hvordan man holder øje med tegn på mobning" fld="4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6.xml><?xml version="1.0" encoding="utf-8"?>
<pivotTableDefinition xmlns="http://schemas.openxmlformats.org/spreadsheetml/2006/main" xmlns:mc="http://schemas.openxmlformats.org/markup-compatibility/2006" xmlns:xr="http://schemas.microsoft.com/office/spreadsheetml/2014/revision" mc:Ignorable="xr" xr:uid="{6742BDCE-9136-44B3-98CC-0349351DE8ED}" name="Pivottabel16"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7:B30"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45"/>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Andet, skriv venligst her:" fld="4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7.xml><?xml version="1.0" encoding="utf-8"?>
<pivotTableDefinition xmlns="http://schemas.openxmlformats.org/spreadsheetml/2006/main" xmlns:mc="http://schemas.openxmlformats.org/markup-compatibility/2006" xmlns:xr="http://schemas.microsoft.com/office/spreadsheetml/2014/revision" mc:Ignorable="xr" xr:uid="{AE771F94-F15E-480F-AA96-EA82FA691B1E}" name="Pivottabel1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3:B2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44"/>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Kendskab til undervisningsmiljølovens regler" fld="4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8.xml><?xml version="1.0" encoding="utf-8"?>
<pivotTableDefinition xmlns="http://schemas.openxmlformats.org/spreadsheetml/2006/main" xmlns:mc="http://schemas.openxmlformats.org/markup-compatibility/2006" xmlns:xr="http://schemas.microsoft.com/office/spreadsheetml/2014/revision" mc:Ignorable="xr" xr:uid="{1EDCAEEA-4F8F-4C2F-A15C-E61D4D5F7021}" name="Pivottabel1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9:B22"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43"/>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Konkrete indsatser til at forebygge mobning" fld="4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9.xml><?xml version="1.0" encoding="utf-8"?>
<pivotTableDefinition xmlns="http://schemas.openxmlformats.org/spreadsheetml/2006/main" xmlns:mc="http://schemas.openxmlformats.org/markup-compatibility/2006" xmlns:xr="http://schemas.microsoft.com/office/spreadsheetml/2014/revision" mc:Ignorable="xr" xr:uid="{1BC68891-7910-4523-9C3B-B620C0584B4C}" name="Pivottabel8"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1:B14"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41"/>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Viden om, digital mobning" fld="4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CE65DC9-074A-44BC-8DF0-187C6E4D2D0A}" name="Pivottabel4"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9" firstHeaderRow="1" firstDataRow="1" firstDataCol="1"/>
  <pivotFields count="123">
    <pivotField showAll="0"/>
    <pivotField showAll="0"/>
    <pivotField showAll="0"/>
    <pivotField axis="axisRow" dataField="1">
      <items count="7">
        <item h="1" x="5"/>
        <item x="3"/>
        <item x="1"/>
        <item x="2"/>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numFmtId="1" showAll="0"/>
  </pivotFields>
  <rowFields count="1">
    <field x="3"/>
  </rowFields>
  <rowItems count="6">
    <i>
      <x v="1"/>
    </i>
    <i>
      <x v="2"/>
    </i>
    <i>
      <x v="3"/>
    </i>
    <i>
      <x v="4"/>
    </i>
    <i>
      <x v="5"/>
    </i>
    <i t="grand">
      <x/>
    </i>
  </rowItems>
  <colItems count="1">
    <i/>
  </colItems>
  <dataFields count="1">
    <dataField name="Antal af I hvilken grad er følgende parter blevet inddraget i udarbejdelsen af jeres antimobbestrategi? - Skolebestyrelsen" fld="3" subtotal="count" showDataAs="percentOfTotal" baseField="0" baseItem="0" numFmtId="10"/>
  </dataFields>
  <formats count="1">
    <format dxfId="121">
      <pivotArea collapsedLevelsAreSubtotals="1" fieldPosition="0">
        <references count="1">
          <reference field="3"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0.xml><?xml version="1.0" encoding="utf-8"?>
<pivotTableDefinition xmlns="http://schemas.openxmlformats.org/spreadsheetml/2006/main" xmlns:mc="http://schemas.openxmlformats.org/markup-compatibility/2006" xmlns:xr="http://schemas.microsoft.com/office/spreadsheetml/2014/revision" mc:Ignorable="xr" xr:uid="{DC2C3015-2DC5-4115-AABF-EFD1429B2634}" name="Pivottabel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40"/>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Viden om, hvad det betyder, at man ifølge undervisningsmiljøloven skal reagere efter handlepligter" fld="4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1.xml><?xml version="1.0" encoding="utf-8"?>
<pivotTableDefinition xmlns="http://schemas.openxmlformats.org/spreadsheetml/2006/main" xmlns:mc="http://schemas.openxmlformats.org/markup-compatibility/2006" xmlns:xr="http://schemas.microsoft.com/office/spreadsheetml/2014/revision" mc:Ignorable="xr" xr:uid="{35C20CB6-5172-469C-983F-2FDB5FE86E29}" name="Pivottabel7"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41"/>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Viden om, digital mobning" fld="4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2.xml><?xml version="1.0" encoding="utf-8"?>
<pivotTableDefinition xmlns="http://schemas.openxmlformats.org/spreadsheetml/2006/main" xmlns:mc="http://schemas.openxmlformats.org/markup-compatibility/2006" xmlns:xr="http://schemas.microsoft.com/office/spreadsheetml/2014/revision" mc:Ignorable="xr" xr:uid="{D436DBE0-EE11-466C-A4EF-65D1AF2BCEA8}" name="Pivottabel9"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42"/>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Viden om hvordan man holder øje med tegn på mobning" fld="4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3.xml><?xml version="1.0" encoding="utf-8"?>
<pivotTableDefinition xmlns="http://schemas.openxmlformats.org/spreadsheetml/2006/main" xmlns:mc="http://schemas.openxmlformats.org/markup-compatibility/2006" xmlns:xr="http://schemas.microsoft.com/office/spreadsheetml/2014/revision" mc:Ignorable="xr" xr:uid="{529200EC-F9D3-4F1D-883E-76D3E485BD0F}" name="Pivottabel1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43"/>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Konkrete indsatser til at forebygge mobning" fld="4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4.xml><?xml version="1.0" encoding="utf-8"?>
<pivotTableDefinition xmlns="http://schemas.openxmlformats.org/spreadsheetml/2006/main" xmlns:mc="http://schemas.openxmlformats.org/markup-compatibility/2006" xmlns:xr="http://schemas.microsoft.com/office/spreadsheetml/2014/revision" mc:Ignorable="xr" xr:uid="{60C6CCDD-BA00-4D15-8AF5-DD29BC4E502C}" name="Pivottabel1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44"/>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Kendskab til undervisningsmiljølovens regler" fld="4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5.xml><?xml version="1.0" encoding="utf-8"?>
<pivotTableDefinition xmlns="http://schemas.openxmlformats.org/spreadsheetml/2006/main" xmlns:mc="http://schemas.openxmlformats.org/markup-compatibility/2006" xmlns:xr="http://schemas.microsoft.com/office/spreadsheetml/2014/revision" mc:Ignorable="xr" xr:uid="{E3DCAD9F-6F8A-41FD-8D79-5D93D6DDDEA5}" name="Pivottabel1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45"/>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Andet, skriv venligst her:" fld="4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6.xml><?xml version="1.0" encoding="utf-8"?>
<pivotTableDefinition xmlns="http://schemas.openxmlformats.org/spreadsheetml/2006/main" xmlns:mc="http://schemas.openxmlformats.org/markup-compatibility/2006" xmlns:xr="http://schemas.microsoft.com/office/spreadsheetml/2014/revision" mc:Ignorable="xr" xr:uid="{8EAF9F80-605B-4536-92E7-E7081FC2D9BF}" name="Pivottabel17"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46"/>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Vi har ikke behov for yderligere viden om at forebygge mobning" fld="4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7.xml><?xml version="1.0" encoding="utf-8"?>
<pivotTableDefinition xmlns="http://schemas.openxmlformats.org/spreadsheetml/2006/main" xmlns:mc="http://schemas.openxmlformats.org/markup-compatibility/2006" xmlns:xr="http://schemas.microsoft.com/office/spreadsheetml/2014/revision" mc:Ignorable="xr" xr:uid="{5FE54F3D-C4B8-4E66-B8F4-9E4B574A4832}" name="Pivottabel3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7:B30"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54"/>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Andet, skriv venligst her" fld="5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8.xml><?xml version="1.0" encoding="utf-8"?>
<pivotTableDefinition xmlns="http://schemas.openxmlformats.org/spreadsheetml/2006/main" xmlns:mc="http://schemas.openxmlformats.org/markup-compatibility/2006" xmlns:xr="http://schemas.microsoft.com/office/spreadsheetml/2014/revision" mc:Ignorable="xr" xr:uid="{E47F6EEC-5F82-4C61-AF11-BECDBB045EE0}" name="Pivottabel29"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3:B2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53"/>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Kendskab til undervisningsmiljølovens regler" fld="5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9.xml><?xml version="1.0" encoding="utf-8"?>
<pivotTableDefinition xmlns="http://schemas.openxmlformats.org/spreadsheetml/2006/main" xmlns:mc="http://schemas.openxmlformats.org/markup-compatibility/2006" xmlns:xr="http://schemas.microsoft.com/office/spreadsheetml/2014/revision" mc:Ignorable="xr" xr:uid="{63F6153F-C934-4753-8038-3EE2C002BF76}" name="Pivottabel27"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9:B22"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52"/>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Konkrete indsatser og tiltag som kan stoppe mobningen" fld="5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4A4DF80C-0E9C-42FB-8EC5-D7B4550DD6B4}" name="Pivottabel1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9:B34" firstHeaderRow="1" firstDataRow="1" firstDataCol="1"/>
  <pivotFields count="123">
    <pivotField showAll="0"/>
    <pivotField showAll="0"/>
    <pivotField showAll="0"/>
    <pivotField showAll="0"/>
    <pivotField showAll="0"/>
    <pivotField showAll="0"/>
    <pivotField showAll="0"/>
    <pivotField axis="axisRow" dataField="1">
      <items count="6">
        <item h="1" x="2"/>
        <item x="4"/>
        <item x="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7"/>
  </rowFields>
  <rowItems count="5">
    <i>
      <x v="1"/>
    </i>
    <i>
      <x v="2"/>
    </i>
    <i>
      <x v="3"/>
    </i>
    <i>
      <x v="4"/>
    </i>
    <i t="grand">
      <x/>
    </i>
  </rowItems>
  <colItems count="1">
    <i/>
  </colItems>
  <dataFields count="1">
    <dataField name="Antal af I hvilken grad er følgende parter blevet inddraget i udarbejdelsen af jeres antimobbestrategi? - Forældre uden for skolebestyrelsen" fld="7" subtotal="count" showDataAs="percentOfTotal" baseField="0" baseItem="0" numFmtId="10"/>
  </dataFields>
  <formats count="1">
    <format dxfId="122">
      <pivotArea collapsedLevelsAreSubtotals="1" fieldPosition="0">
        <references count="1">
          <reference field="7"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0.xml><?xml version="1.0" encoding="utf-8"?>
<pivotTableDefinition xmlns="http://schemas.openxmlformats.org/spreadsheetml/2006/main" xmlns:mc="http://schemas.openxmlformats.org/markup-compatibility/2006" xmlns:xr="http://schemas.microsoft.com/office/spreadsheetml/2014/revision" mc:Ignorable="xr" xr:uid="{65A9F654-4DC7-43EE-8724-44F73F6471B1}" name="Pivottabel2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1:B14"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50"/>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Viden om digital mobning" fld="5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1.xml><?xml version="1.0" encoding="utf-8"?>
<pivotTableDefinition xmlns="http://schemas.openxmlformats.org/spreadsheetml/2006/main" xmlns:mc="http://schemas.openxmlformats.org/markup-compatibility/2006" xmlns:xr="http://schemas.microsoft.com/office/spreadsheetml/2014/revision" mc:Ignorable="xr" xr:uid="{52E7C5DA-DFF1-4FF4-AC87-2F5E8D17301A}" name="Pivottabel2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5:B18"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51"/>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Viden om, hvordan man undersøger årsagerne til, at mobningen er opstået" fld="5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2.xml><?xml version="1.0" encoding="utf-8"?>
<pivotTableDefinition xmlns="http://schemas.openxmlformats.org/spreadsheetml/2006/main" xmlns:mc="http://schemas.openxmlformats.org/markup-compatibility/2006" xmlns:xr="http://schemas.microsoft.com/office/spreadsheetml/2014/revision" mc:Ignorable="xr" xr:uid="{382F7518-233F-4871-B5D0-B1FFA5460E69}" name="Pivottabel3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1:B34"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55"/>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Vi har ikke behov for yderligere viden om at forebygge mobning" fld="5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3.xml><?xml version="1.0" encoding="utf-8"?>
<pivotTableDefinition xmlns="http://schemas.openxmlformats.org/spreadsheetml/2006/main" xmlns:mc="http://schemas.openxmlformats.org/markup-compatibility/2006" xmlns:xr="http://schemas.microsoft.com/office/spreadsheetml/2014/revision" mc:Ignorable="xr" xr:uid="{9CC4A719-B75E-49FB-BC0F-23019776F584}" name="Pivottabel2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7:B10"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49"/>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Viden om, hvad det betyder, at man ifølge undervisningsmiljøloven skal " fld="4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4.xml><?xml version="1.0" encoding="utf-8"?>
<pivotTableDefinition xmlns="http://schemas.openxmlformats.org/spreadsheetml/2006/main" xmlns:mc="http://schemas.openxmlformats.org/markup-compatibility/2006" xmlns:xr="http://schemas.microsoft.com/office/spreadsheetml/2014/revision" mc:Ignorable="xr" xr:uid="{57A18AF0-A588-4402-A470-62ACEFDCB228}" name="Pivottabel19"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48"/>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Viden om hvad mobning er" fld="4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5.xml><?xml version="1.0" encoding="utf-8"?>
<pivotTableDefinition xmlns="http://schemas.openxmlformats.org/spreadsheetml/2006/main" xmlns:mc="http://schemas.openxmlformats.org/markup-compatibility/2006" xmlns:xr="http://schemas.microsoft.com/office/spreadsheetml/2014/revision" mc:Ignorable="xr" xr:uid="{D2AD978A-3A34-43E3-A66A-019AF5C63BC0}" name="Pivottabel20"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49"/>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Viden om, hvad det betyder, at man ifølge undervisningsmiljøloven skal reagere ef" fld="4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6.xml><?xml version="1.0" encoding="utf-8"?>
<pivotTableDefinition xmlns="http://schemas.openxmlformats.org/spreadsheetml/2006/main" xmlns:mc="http://schemas.openxmlformats.org/markup-compatibility/2006" xmlns:xr="http://schemas.microsoft.com/office/spreadsheetml/2014/revision" mc:Ignorable="xr" xr:uid="{8607E73D-AA81-420D-BF49-3864FD0DDF1A}" name="Pivottabel2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50"/>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Viden om digital mobning" fld="5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7.xml><?xml version="1.0" encoding="utf-8"?>
<pivotTableDefinition xmlns="http://schemas.openxmlformats.org/spreadsheetml/2006/main" xmlns:mc="http://schemas.openxmlformats.org/markup-compatibility/2006" xmlns:xr="http://schemas.microsoft.com/office/spreadsheetml/2014/revision" mc:Ignorable="xr" xr:uid="{8CC9EA3D-98F5-46A4-B97A-FF0B6C7E36FA}" name="Pivottabel2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51"/>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Viden om, hvordan man undersøger årsagerne til, at mobningen er opstået" fld="5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8.xml><?xml version="1.0" encoding="utf-8"?>
<pivotTableDefinition xmlns="http://schemas.openxmlformats.org/spreadsheetml/2006/main" xmlns:mc="http://schemas.openxmlformats.org/markup-compatibility/2006" xmlns:xr="http://schemas.microsoft.com/office/spreadsheetml/2014/revision" mc:Ignorable="xr" xr:uid="{A51D3F6A-F3FC-457D-A3C4-846B10C6D6AD}" name="Pivottabel26"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52"/>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Konkrete indsatser og tiltag som kan stoppe mobningen" fld="5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9.xml><?xml version="1.0" encoding="utf-8"?>
<pivotTableDefinition xmlns="http://schemas.openxmlformats.org/spreadsheetml/2006/main" xmlns:mc="http://schemas.openxmlformats.org/markup-compatibility/2006" xmlns:xr="http://schemas.microsoft.com/office/spreadsheetml/2014/revision" mc:Ignorable="xr" xr:uid="{B3CE163A-036A-4831-888F-58A2D42C863C}" name="Pivottabel28"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53"/>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Kendskab til undervisningsmiljølovens regler" fld="5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78B21875-AC36-4BAC-9705-171A2D79A648}" name="Pivottabel5"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7" firstHeaderRow="1" firstDataRow="1" firstDataCol="1"/>
  <pivotFields count="123">
    <pivotField showAll="0"/>
    <pivotField showAll="0"/>
    <pivotField showAll="0"/>
    <pivotField showAll="0"/>
    <pivotField axis="axisRow" dataField="1" showAll="0">
      <items count="5">
        <item h="1" x="3"/>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numFmtId="1" showAll="0"/>
  </pivotFields>
  <rowFields count="1">
    <field x="4"/>
  </rowFields>
  <rowItems count="4">
    <i>
      <x v="1"/>
    </i>
    <i>
      <x v="2"/>
    </i>
    <i>
      <x v="3"/>
    </i>
    <i t="grand">
      <x/>
    </i>
  </rowItems>
  <colItems count="1">
    <i/>
  </colItems>
  <dataFields count="1">
    <dataField name="Antal af I hvilken grad er følgende parter blevet inddraget i udarbejdelsen af jeres antimobbestrategi? - Skoleledelsen"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0.xml><?xml version="1.0" encoding="utf-8"?>
<pivotTableDefinition xmlns="http://schemas.openxmlformats.org/spreadsheetml/2006/main" xmlns:mc="http://schemas.openxmlformats.org/markup-compatibility/2006" xmlns:xr="http://schemas.microsoft.com/office/spreadsheetml/2014/revision" mc:Ignorable="xr" xr:uid="{9C945211-9D52-45FB-8CC6-AECFF691520C}" name="Pivottabel30"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54"/>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Andet, skriv venligst her" fld="5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1.xml><?xml version="1.0" encoding="utf-8"?>
<pivotTableDefinition xmlns="http://schemas.openxmlformats.org/spreadsheetml/2006/main" xmlns:mc="http://schemas.openxmlformats.org/markup-compatibility/2006" xmlns:xr="http://schemas.microsoft.com/office/spreadsheetml/2014/revision" mc:Ignorable="xr" xr:uid="{BC6F63F3-7582-4640-A880-A39741E7AADC}" name="Pivottabel3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55"/>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Vi har ikke behov for yderligere viden om at forebygge mobning" fld="5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2.xml><?xml version="1.0" encoding="utf-8"?>
<pivotTableDefinition xmlns="http://schemas.openxmlformats.org/spreadsheetml/2006/main" xmlns:mc="http://schemas.openxmlformats.org/markup-compatibility/2006" xmlns:xr="http://schemas.microsoft.com/office/spreadsheetml/2014/revision" mc:Ignorable="xr" xr:uid="{297D41DE-D619-4B16-AF3A-F81F4BD82285}" name="Pivottabel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7"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0">
        <item x="0"/>
        <item x="16"/>
        <item x="8"/>
        <item x="3"/>
        <item x="5"/>
        <item x="9"/>
        <item x="1"/>
        <item x="7"/>
        <item x="11"/>
        <item x="4"/>
        <item x="12"/>
        <item x="13"/>
        <item x="15"/>
        <item x="10"/>
        <item x="17"/>
        <item x="6"/>
        <item x="18"/>
        <item x="2"/>
        <item x="14"/>
        <item t="default"/>
      </items>
    </pivotField>
    <pivotField axis="axisRow" dataField="1">
      <items count="5">
        <item h="1" x="3"/>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58"/>
  </rowFields>
  <rowItems count="4">
    <i>
      <x v="1"/>
    </i>
    <i>
      <x v="2"/>
    </i>
    <i>
      <x v="3"/>
    </i>
    <i t="grand">
      <x/>
    </i>
  </rowItems>
  <colItems count="1">
    <i/>
  </colItems>
  <dataFields count="1">
    <dataField name="Antal af Har I en skriftlig undervisningsmiljøvurdering (UMV)?" fld="58" subtotal="count" showDataAs="percentOfTotal" baseField="0" baseItem="0" numFmtId="10"/>
  </dataFields>
  <formats count="1">
    <format dxfId="91">
      <pivotArea collapsedLevelsAreSubtotals="1" fieldPosition="0">
        <references count="1">
          <reference field="58" count="0"/>
        </references>
      </pivotArea>
    </format>
  </formats>
  <chartFormats count="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58" count="1" selected="0">
            <x v="2"/>
          </reference>
        </references>
      </pivotArea>
    </chartFormat>
    <chartFormat chart="0" format="2">
      <pivotArea type="data" outline="0" fieldPosition="0">
        <references count="2">
          <reference field="4294967294" count="1" selected="0">
            <x v="0"/>
          </reference>
          <reference field="58" count="1" selected="0">
            <x v="3"/>
          </reference>
        </references>
      </pivotArea>
    </chartFormat>
    <chartFormat chart="2" format="6" series="1">
      <pivotArea type="data" outline="0" fieldPosition="0">
        <references count="1">
          <reference field="4294967294" count="1" selected="0">
            <x v="0"/>
          </reference>
        </references>
      </pivotArea>
    </chartFormat>
    <chartFormat chart="2" format="7">
      <pivotArea type="data" outline="0" fieldPosition="0">
        <references count="2">
          <reference field="4294967294" count="1" selected="0">
            <x v="0"/>
          </reference>
          <reference field="58" count="1" selected="0">
            <x v="2"/>
          </reference>
        </references>
      </pivotArea>
    </chartFormat>
    <chartFormat chart="2" format="8">
      <pivotArea type="data" outline="0" fieldPosition="0">
        <references count="2">
          <reference field="4294967294" count="1" selected="0">
            <x v="0"/>
          </reference>
          <reference field="58"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3.xml><?xml version="1.0" encoding="utf-8"?>
<pivotTableDefinition xmlns="http://schemas.openxmlformats.org/spreadsheetml/2006/main" xmlns:mc="http://schemas.openxmlformats.org/markup-compatibility/2006" xmlns:xr="http://schemas.microsoft.com/office/spreadsheetml/2014/revision" mc:Ignorable="xr" xr:uid="{E2D41F11-9C94-4B57-91AB-F20D34F7F91E}" name="Pivottabel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7"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2"/>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59"/>
  </rowFields>
  <rowItems count="4">
    <i>
      <x v="1"/>
    </i>
    <i>
      <x v="2"/>
    </i>
    <i>
      <x v="3"/>
    </i>
    <i t="grand">
      <x/>
    </i>
  </rowItems>
  <colItems count="1">
    <i/>
  </colItems>
  <dataFields count="1">
    <dataField name="Antal af Ligger jeres undervisningsmiljøvurdering offentlig tilgængelig på skolens hjemmeside?" fld="59" subtotal="count" showDataAs="percentOfTotal" baseField="0" baseItem="0" numFmtId="10"/>
  </dataFields>
  <formats count="1">
    <format dxfId="90">
      <pivotArea collapsedLevelsAreSubtotals="1" fieldPosition="0">
        <references count="1">
          <reference field="59" count="0"/>
        </references>
      </pivotArea>
    </format>
  </formats>
  <chartFormats count="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59" count="1" selected="0">
            <x v="2"/>
          </reference>
        </references>
      </pivotArea>
    </chartFormat>
    <chartFormat chart="0" format="2">
      <pivotArea type="data" outline="0" fieldPosition="0">
        <references count="2">
          <reference field="4294967294" count="1" selected="0">
            <x v="0"/>
          </reference>
          <reference field="59" count="1" selected="0">
            <x v="3"/>
          </reference>
        </references>
      </pivotArea>
    </chartFormat>
    <chartFormat chart="2" format="6" series="1">
      <pivotArea type="data" outline="0" fieldPosition="0">
        <references count="1">
          <reference field="4294967294" count="1" selected="0">
            <x v="0"/>
          </reference>
        </references>
      </pivotArea>
    </chartFormat>
    <chartFormat chart="2" format="7">
      <pivotArea type="data" outline="0" fieldPosition="0">
        <references count="2">
          <reference field="4294967294" count="1" selected="0">
            <x v="0"/>
          </reference>
          <reference field="59" count="1" selected="0">
            <x v="2"/>
          </reference>
        </references>
      </pivotArea>
    </chartFormat>
    <chartFormat chart="2" format="8">
      <pivotArea type="data" outline="0" fieldPosition="0">
        <references count="2">
          <reference field="4294967294" count="1" selected="0">
            <x v="0"/>
          </reference>
          <reference field="59"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4.xml><?xml version="1.0" encoding="utf-8"?>
<pivotTableDefinition xmlns="http://schemas.openxmlformats.org/spreadsheetml/2006/main" xmlns:mc="http://schemas.openxmlformats.org/markup-compatibility/2006" xmlns:xr="http://schemas.microsoft.com/office/spreadsheetml/2014/revision" mc:Ignorable="xr" xr:uid="{9247445A-AEAC-4B8B-BA92-8702B07BE393}" name="Pivottabel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7"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3"/>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60"/>
  </rowFields>
  <rowItems count="4">
    <i>
      <x v="1"/>
    </i>
    <i>
      <x v="2"/>
    </i>
    <i>
      <x v="3"/>
    </i>
    <i t="grand">
      <x/>
    </i>
  </rowItems>
  <colItems count="1">
    <i/>
  </colItems>
  <dataFields count="1">
    <dataField name="Antal af Har I på jeres skole forholdt jer til, hvad en ændring, der har betydning for undervisningsmiljøet, er?" fld="60" subtotal="count" showDataAs="percentOfTotal" baseField="0" baseItem="0" numFmtId="10"/>
  </dataFields>
  <formats count="1">
    <format dxfId="89">
      <pivotArea collapsedLevelsAreSubtotals="1" fieldPosition="0">
        <references count="1">
          <reference field="60" count="0"/>
        </references>
      </pivotArea>
    </format>
  </formats>
  <chartFormats count="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60" count="1" selected="0">
            <x v="1"/>
          </reference>
        </references>
      </pivotArea>
    </chartFormat>
    <chartFormat chart="0" format="2">
      <pivotArea type="data" outline="0" fieldPosition="0">
        <references count="2">
          <reference field="4294967294" count="1" selected="0">
            <x v="0"/>
          </reference>
          <reference field="60" count="1" selected="0">
            <x v="2"/>
          </reference>
        </references>
      </pivotArea>
    </chartFormat>
    <chartFormat chart="0" format="3">
      <pivotArea type="data" outline="0" fieldPosition="0">
        <references count="2">
          <reference field="4294967294" count="1" selected="0">
            <x v="0"/>
          </reference>
          <reference field="60" count="1" selected="0">
            <x v="3"/>
          </reference>
        </references>
      </pivotArea>
    </chartFormat>
    <chartFormat chart="2" format="8" series="1">
      <pivotArea type="data" outline="0" fieldPosition="0">
        <references count="1">
          <reference field="4294967294" count="1" selected="0">
            <x v="0"/>
          </reference>
        </references>
      </pivotArea>
    </chartFormat>
    <chartFormat chart="2" format="9">
      <pivotArea type="data" outline="0" fieldPosition="0">
        <references count="2">
          <reference field="4294967294" count="1" selected="0">
            <x v="0"/>
          </reference>
          <reference field="60" count="1" selected="0">
            <x v="1"/>
          </reference>
        </references>
      </pivotArea>
    </chartFormat>
    <chartFormat chart="2" format="10">
      <pivotArea type="data" outline="0" fieldPosition="0">
        <references count="2">
          <reference field="4294967294" count="1" selected="0">
            <x v="0"/>
          </reference>
          <reference field="60" count="1" selected="0">
            <x v="2"/>
          </reference>
        </references>
      </pivotArea>
    </chartFormat>
    <chartFormat chart="2" format="11">
      <pivotArea type="data" outline="0" fieldPosition="0">
        <references count="2">
          <reference field="4294967294" count="1" selected="0">
            <x v="0"/>
          </reference>
          <reference field="60"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5.xml><?xml version="1.0" encoding="utf-8"?>
<pivotTableDefinition xmlns="http://schemas.openxmlformats.org/spreadsheetml/2006/main" xmlns:mc="http://schemas.openxmlformats.org/markup-compatibility/2006" xmlns:xr="http://schemas.microsoft.com/office/spreadsheetml/2014/revision" mc:Ignorable="xr" xr:uid="{A2EC38E3-E431-4D7D-84E8-4DD75A14A671}" name="Pivottabel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10"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8">
        <item h="1" x="2"/>
        <item x="5"/>
        <item x="3"/>
        <item x="0"/>
        <item x="6"/>
        <item x="4"/>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61"/>
  </rowFields>
  <rowItems count="7">
    <i>
      <x v="1"/>
    </i>
    <i>
      <x v="2"/>
    </i>
    <i>
      <x v="3"/>
    </i>
    <i>
      <x v="4"/>
    </i>
    <i>
      <x v="5"/>
    </i>
    <i>
      <x v="6"/>
    </i>
    <i t="grand">
      <x/>
    </i>
  </rowItems>
  <colItems count="1">
    <i/>
  </colItems>
  <dataFields count="1">
    <dataField name="Antal af Hvor ofte laver I en undervisningsmiljøvurdering?" fld="61" subtotal="count" showDataAs="percentOfTotal" baseField="0" baseItem="0" numFmtId="10"/>
  </dataFields>
  <formats count="1">
    <format dxfId="88">
      <pivotArea collapsedLevelsAreSubtotals="1" fieldPosition="0">
        <references count="1">
          <reference field="61" count="0"/>
        </references>
      </pivotArea>
    </format>
  </format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6.xml><?xml version="1.0" encoding="utf-8"?>
<pivotTableDefinition xmlns="http://schemas.openxmlformats.org/spreadsheetml/2006/main" xmlns:mc="http://schemas.openxmlformats.org/markup-compatibility/2006" xmlns:xr="http://schemas.microsoft.com/office/spreadsheetml/2014/revision" mc:Ignorable="xr" xr:uid="{690376AC-F8A5-42D6-BD26-346AA8AF9F39}" name="Pivottabel10"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3:B26"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67"/>
  </rowFields>
  <rowItems count="3">
    <i>
      <x/>
    </i>
    <i>
      <x v="1"/>
    </i>
    <i t="grand">
      <x/>
    </i>
  </rowItems>
  <colItems count="1">
    <i/>
  </colItems>
  <dataFields count="1">
    <dataField name="Antal af Hvilke forhold af jeres fysiske og æstetiske undervisningsmiljø har I kortlagt i jeres undervisningsmiljøvurdering? - Temperaturforhold" fld="67"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7.xml><?xml version="1.0" encoding="utf-8"?>
<pivotTableDefinition xmlns="http://schemas.openxmlformats.org/spreadsheetml/2006/main" xmlns:mc="http://schemas.openxmlformats.org/markup-compatibility/2006" xmlns:xr="http://schemas.microsoft.com/office/spreadsheetml/2014/revision" mc:Ignorable="xr" xr:uid="{49463679-7CDA-419F-B262-D605111F84CE}" name="Pivottabel2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51:B54"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74"/>
  </rowFields>
  <rowItems count="3">
    <i>
      <x/>
    </i>
    <i>
      <x v="1"/>
    </i>
    <i t="grand">
      <x/>
    </i>
  </rowItems>
  <colItems count="1">
    <i/>
  </colItems>
  <dataFields count="1">
    <dataField name="Antal af Hvilke forhold af jeres fysiske og æstetiske undervisningsmiljø har I kortlagt i jeres undervisningsmiljøvurdering? - Andet, skriv venligst her:" fld="7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8.xml><?xml version="1.0" encoding="utf-8"?>
<pivotTableDefinition xmlns="http://schemas.openxmlformats.org/spreadsheetml/2006/main" xmlns:mc="http://schemas.openxmlformats.org/markup-compatibility/2006" xmlns:xr="http://schemas.microsoft.com/office/spreadsheetml/2014/revision" mc:Ignorable="xr" xr:uid="{876B73C1-09CD-4C58-90B2-BE2088BB31BF}" name="Pivottabel16"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5:B38"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70"/>
  </rowFields>
  <rowItems count="3">
    <i>
      <x/>
    </i>
    <i>
      <x v="1"/>
    </i>
    <i t="grand">
      <x/>
    </i>
  </rowItems>
  <colItems count="1">
    <i/>
  </colItems>
  <dataFields count="1">
    <dataField name="Antal af Hvilke forhold af jeres fysiske og æstetiske undervisningsmiljø har I kortlagt i jeres undervisningsmiljøvurdering? - Sikkerhed i forhold til maskiner, kemikalier, etc." fld="7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9.xml><?xml version="1.0" encoding="utf-8"?>
<pivotTableDefinition xmlns="http://schemas.openxmlformats.org/spreadsheetml/2006/main" xmlns:mc="http://schemas.openxmlformats.org/markup-compatibility/2006" xmlns:xr="http://schemas.microsoft.com/office/spreadsheetml/2014/revision" mc:Ignorable="xr" xr:uid="{5C2407BD-AE7B-4494-9F79-D23F18FBBA15}" name="Pivottabel18"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9:B42" firstHeaderRow="1" firstDataRow="1" firstDataCol="1"/>
  <pivotFields count="12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items count="7">
        <item x="4"/>
        <item x="5"/>
        <item x="3"/>
        <item x="0"/>
        <item x="1"/>
        <item x="2"/>
        <item t="default"/>
      </items>
    </pivotField>
    <pivotField showAll="0"/>
    <pivotField showAll="0"/>
    <pivotField showAll="0"/>
    <pivotField showAll="0"/>
    <pivotField numFmtId="1" showAll="0"/>
    <pivotField numFmtId="1" showAll="0"/>
    <pivotField numFmtId="1" showAll="0"/>
    <pivotField numFmtId="1" showAll="0"/>
    <pivotField numFmtId="1" showAll="0"/>
  </pivotFields>
  <rowFields count="1">
    <field x="71"/>
  </rowFields>
  <rowItems count="3">
    <i>
      <x/>
    </i>
    <i>
      <x v="1"/>
    </i>
    <i t="grand">
      <x/>
    </i>
  </rowItems>
  <colItems count="1">
    <i/>
  </colItems>
  <dataFields count="1">
    <dataField name="Antal af Hvilke forhold af jeres fysiske og æstetiske undervisningsmiljø har I kortlagt i jeres undervisningsmiljøvurdering? - Sikkerhed i forhold til trapper" fld="7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dsnit_Inst._type" xr10:uid="{0C7FD321-AA55-438C-9F4C-327A14BFD933}" sourceName="Inst. type">
  <pivotTables>
    <pivotTable tabId="99" name="Pivottabel66"/>
    <pivotTable tabId="105" name="Pivottabel72"/>
    <pivotTable tabId="65" name="Pivottabel1"/>
    <pivotTable tabId="15" name="Pivottabel14"/>
    <pivotTable tabId="16" name="Pivottabel16"/>
    <pivotTable tabId="17" name="Pivottabel18"/>
    <pivotTable tabId="18" name="Pivottabel20"/>
    <pivotTable tabId="19" name="Pivottabel22"/>
    <pivotTable tabId="20" name="Pivottabel24"/>
    <pivotTable tabId="21" name="Pivottabel26"/>
    <pivotTable tabId="28" name="Pivottabel10"/>
    <pivotTable tabId="43" name="Pivottabel2"/>
    <pivotTable tabId="66" name="Pivottabel3"/>
    <pivotTable tabId="24" name="Pivottabel2"/>
    <pivotTable tabId="45" name="Pivottabel5"/>
    <pivotTable tabId="46" name="Pivottabel7"/>
    <pivotTable tabId="33" name="Pivottabel16"/>
    <pivotTable tabId="34" name="Pivottabel18"/>
    <pivotTable tabId="35" name="Pivottabel20"/>
    <pivotTable tabId="36" name="Pivottabel22"/>
    <pivotTable tabId="47" name="Pivottabel9"/>
    <pivotTable tabId="38" name="Pivottabel25"/>
    <pivotTable tabId="39" name="Pivottabel27"/>
    <pivotTable tabId="40" name="Pivottabel29"/>
    <pivotTable tabId="25" name="Pivottabel4"/>
    <pivotTable tabId="48" name="Pivottabel11"/>
    <pivotTable tabId="49" name="Pivottabel13"/>
    <pivotTable tabId="50" name="Pivottabel15"/>
    <pivotTable tabId="51" name="Pivottabel17"/>
    <pivotTable tabId="67" name="Pivottabel5"/>
    <pivotTable tabId="53" name="Pivottabel20"/>
    <pivotTable tabId="54" name="Pivottabel22"/>
    <pivotTable tabId="55" name="Pivottabel24"/>
    <pivotTable tabId="56" name="Pivottabel26"/>
    <pivotTable tabId="57" name="Pivottabel28"/>
    <pivotTable tabId="26" name="Pivottabel6"/>
    <pivotTable tabId="58" name="Pivottabel30"/>
    <pivotTable tabId="59" name="Pivottabel32"/>
    <pivotTable tabId="68" name="Pivottabel7"/>
    <pivotTable tabId="69" name="Pivottabel9"/>
    <pivotTable tabId="70" name="Pivottabel11"/>
    <pivotTable tabId="71" name="Pivottabel13"/>
    <pivotTable tabId="72" name="Pivottabel15"/>
    <pivotTable tabId="73" name="Pivottabel17"/>
    <pivotTable tabId="74" name="Pivottabel19"/>
    <pivotTable tabId="75" name="Pivottabel21"/>
    <pivotTable tabId="76" name="Pivottabel23"/>
    <pivotTable tabId="77" name="Pivottabel25"/>
    <pivotTable tabId="79" name="Pivottabel28"/>
    <pivotTable tabId="80" name="Pivottabel30"/>
    <pivotTable tabId="81" name="Pivottabel32"/>
    <pivotTable tabId="82" name="Pivottabel34"/>
    <pivotTable tabId="83" name="Pivottabel36"/>
    <pivotTable tabId="84" name="Pivottabel38"/>
    <pivotTable tabId="11" name="Pivottabel7"/>
    <pivotTable tabId="85" name="Pivottabel40"/>
    <pivotTable tabId="86" name="Pivottabel42"/>
    <pivotTable tabId="87" name="Pivottabel44"/>
    <pivotTable tabId="88" name="Pivottabel46"/>
    <pivotTable tabId="89" name="Pivottabel48"/>
    <pivotTable tabId="90" name="Pivottabel50"/>
    <pivotTable tabId="91" name="Pivottabel52"/>
    <pivotTable tabId="93" name="Pivottabel55"/>
    <pivotTable tabId="94" name="Pivottabel57"/>
    <pivotTable tabId="12" name="Pivottabel9"/>
    <pivotTable tabId="95" name="Pivottabel59"/>
    <pivotTable tabId="97" name="Pivottabel62"/>
    <pivotTable tabId="98" name="Pivottabel64"/>
    <pivotTable tabId="13" name="Pivottabel11"/>
    <pivotTable tabId="27" name="Pivottabel8"/>
    <pivotTable tabId="107" name="Pivottabel74"/>
    <pivotTable tabId="106" name="Pivottabel73"/>
    <pivotTable tabId="31" name="Pivottabel14"/>
    <pivotTable tabId="32" name="Pivottabel15"/>
    <pivotTable tabId="32" name="Pivottabel17"/>
    <pivotTable tabId="32" name="Pivottabel19"/>
    <pivotTable tabId="32" name="Pivottabel21"/>
    <pivotTable tabId="32" name="Pivottabel23"/>
    <pivotTable tabId="37" name="Pivottabel24"/>
    <pivotTable tabId="37" name="Pivottabel26"/>
    <pivotTable tabId="37" name="Pivottabel28"/>
    <pivotTable tabId="37" name="Pivottabel30"/>
    <pivotTable tabId="42" name="Pivottabel1"/>
    <pivotTable tabId="42" name="Pivottabel3"/>
    <pivotTable tabId="44" name="Pivottabel10"/>
    <pivotTable tabId="44" name="Pivottabel12"/>
    <pivotTable tabId="44" name="Pivottabel14"/>
    <pivotTable tabId="44" name="Pivottabel16"/>
    <pivotTable tabId="44" name="Pivottabel18"/>
    <pivotTable tabId="44" name="Pivottabel4"/>
    <pivotTable tabId="44" name="Pivottabel6"/>
    <pivotTable tabId="44" name="Pivottabel8"/>
    <pivotTable tabId="52" name="Pivottabel19"/>
    <pivotTable tabId="52" name="Pivottabel21"/>
    <pivotTable tabId="52" name="Pivottabel23"/>
    <pivotTable tabId="52" name="Pivottabel25"/>
    <pivotTable tabId="52" name="Pivottabel27"/>
    <pivotTable tabId="52" name="Pivottabel29"/>
    <pivotTable tabId="52" name="Pivottabel31"/>
    <pivotTable tabId="52" name="Pivottabel33"/>
    <pivotTable tabId="60" name="Pivottabel1"/>
    <pivotTable tabId="61" name="Pivottabel2"/>
    <pivotTable tabId="62" name="Pivottabel3"/>
    <pivotTable tabId="63" name="Pivottabel4"/>
    <pivotTable tabId="64" name="Pivottabel10"/>
    <pivotTable tabId="64" name="Pivottabel12"/>
    <pivotTable tabId="64" name="Pivottabel14"/>
    <pivotTable tabId="64" name="Pivottabel16"/>
    <pivotTable tabId="64" name="Pivottabel18"/>
    <pivotTable tabId="64" name="Pivottabel2"/>
    <pivotTable tabId="64" name="Pivottabel20"/>
    <pivotTable tabId="64" name="Pivottabel22"/>
    <pivotTable tabId="64" name="Pivottabel24"/>
    <pivotTable tabId="64" name="Pivottabel26"/>
    <pivotTable tabId="64" name="Pivottabel4"/>
    <pivotTable tabId="64" name="Pivottabel5"/>
    <pivotTable tabId="64" name="Pivottabel6"/>
    <pivotTable tabId="64" name="Pivottabel8"/>
    <pivotTable tabId="78" name="Pivottabel27"/>
    <pivotTable tabId="78" name="Pivottabel29"/>
    <pivotTable tabId="78" name="Pivottabel31"/>
    <pivotTable tabId="78" name="Pivottabel33"/>
    <pivotTable tabId="78" name="Pivottabel35"/>
    <pivotTable tabId="78" name="Pivottabel37"/>
    <pivotTable tabId="78" name="Pivottabel39"/>
    <pivotTable tabId="78" name="Pivottabel41"/>
    <pivotTable tabId="78" name="Pivottabel43"/>
    <pivotTable tabId="78" name="Pivottabel45"/>
    <pivotTable tabId="78" name="Pivottabel47"/>
    <pivotTable tabId="78" name="Pivottabel49"/>
    <pivotTable tabId="78" name="Pivottabel51"/>
    <pivotTable tabId="78" name="Pivottabel53"/>
    <pivotTable tabId="92" name="Pivottabel54"/>
    <pivotTable tabId="92" name="Pivottabel56"/>
    <pivotTable tabId="92" name="Pivottabel58"/>
    <pivotTable tabId="92" name="Pivottabel60"/>
    <pivotTable tabId="96" name="Pivottabel61"/>
    <pivotTable tabId="96" name="Pivottabel63"/>
    <pivotTable tabId="96" name="Pivottabel65"/>
    <pivotTable tabId="100" name="Pivottabel67"/>
    <pivotTable tabId="101" name="Pivottabel68"/>
    <pivotTable tabId="102" name="Pivottabel69"/>
    <pivotTable tabId="103" name="Pivottabel70"/>
    <pivotTable tabId="104" name="Pivottabel71"/>
    <pivotTable tabId="9" name="Pivottabel10"/>
    <pivotTable tabId="9" name="Pivottabel12"/>
    <pivotTable tabId="9" name="Pivottabel8"/>
    <pivotTable tabId="14" name="Pivottabel13"/>
    <pivotTable tabId="14" name="Pivottabel15"/>
    <pivotTable tabId="14" name="Pivottabel17"/>
    <pivotTable tabId="14" name="Pivottabel19"/>
    <pivotTable tabId="14" name="Pivottabel21"/>
    <pivotTable tabId="14" name="Pivottabel23"/>
    <pivotTable tabId="14" name="Pivottabel25"/>
    <pivotTable tabId="14" name="Pivottabel27"/>
    <pivotTable tabId="22" name="Pivottabel28"/>
    <pivotTable tabId="23" name="Pivottabel1"/>
    <pivotTable tabId="23" name="Pivottabel11"/>
    <pivotTable tabId="23" name="Pivottabel3"/>
    <pivotTable tabId="23" name="Pivottabel5"/>
    <pivotTable tabId="23" name="Pivottabel7"/>
    <pivotTable tabId="23" name="Pivottabel9"/>
    <pivotTable tabId="29" name="Pivottabel12"/>
    <pivotTable tabId="30" name="Pivottabel13"/>
    <pivotTable tabId="109" name="Pivottabel1"/>
    <pivotTable tabId="109" name="Pivottabel3"/>
    <pivotTable tabId="109" name="Pivottabel5"/>
    <pivotTable tabId="110" name="Pivottabel2"/>
    <pivotTable tabId="111" name="Pivottabel4"/>
  </pivotTables>
  <data>
    <tabular pivotCacheId="1930000010">
      <items count="2">
        <i x="1"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dsnit_Ejerkode_navn" xr10:uid="{CB57E070-84E8-4678-B747-3A951B74086D}" sourceName="Ejerkode navn">
  <pivotTables>
    <pivotTable tabId="99" name="Pivottabel66"/>
    <pivotTable tabId="105" name="Pivottabel72"/>
    <pivotTable tabId="65" name="Pivottabel1"/>
    <pivotTable tabId="15" name="Pivottabel14"/>
    <pivotTable tabId="16" name="Pivottabel16"/>
    <pivotTable tabId="17" name="Pivottabel18"/>
    <pivotTable tabId="18" name="Pivottabel20"/>
    <pivotTable tabId="19" name="Pivottabel22"/>
    <pivotTable tabId="20" name="Pivottabel24"/>
    <pivotTable tabId="21" name="Pivottabel26"/>
    <pivotTable tabId="28" name="Pivottabel10"/>
    <pivotTable tabId="43" name="Pivottabel2"/>
    <pivotTable tabId="66" name="Pivottabel3"/>
    <pivotTable tabId="24" name="Pivottabel2"/>
    <pivotTable tabId="45" name="Pivottabel5"/>
    <pivotTable tabId="46" name="Pivottabel7"/>
    <pivotTable tabId="33" name="Pivottabel16"/>
    <pivotTable tabId="34" name="Pivottabel18"/>
    <pivotTable tabId="35" name="Pivottabel20"/>
    <pivotTable tabId="36" name="Pivottabel22"/>
    <pivotTable tabId="47" name="Pivottabel9"/>
    <pivotTable tabId="38" name="Pivottabel25"/>
    <pivotTable tabId="39" name="Pivottabel27"/>
    <pivotTable tabId="40" name="Pivottabel29"/>
    <pivotTable tabId="25" name="Pivottabel4"/>
    <pivotTable tabId="48" name="Pivottabel11"/>
    <pivotTable tabId="49" name="Pivottabel13"/>
    <pivotTable tabId="50" name="Pivottabel15"/>
    <pivotTable tabId="51" name="Pivottabel17"/>
    <pivotTable tabId="67" name="Pivottabel5"/>
    <pivotTable tabId="53" name="Pivottabel20"/>
    <pivotTable tabId="54" name="Pivottabel22"/>
    <pivotTable tabId="55" name="Pivottabel24"/>
    <pivotTable tabId="56" name="Pivottabel26"/>
    <pivotTable tabId="57" name="Pivottabel28"/>
    <pivotTable tabId="26" name="Pivottabel6"/>
    <pivotTable tabId="58" name="Pivottabel30"/>
    <pivotTable tabId="59" name="Pivottabel32"/>
    <pivotTable tabId="68" name="Pivottabel7"/>
    <pivotTable tabId="69" name="Pivottabel9"/>
    <pivotTable tabId="70" name="Pivottabel11"/>
    <pivotTable tabId="71" name="Pivottabel13"/>
    <pivotTable tabId="72" name="Pivottabel15"/>
    <pivotTable tabId="73" name="Pivottabel17"/>
    <pivotTable tabId="74" name="Pivottabel19"/>
    <pivotTable tabId="75" name="Pivottabel21"/>
    <pivotTable tabId="76" name="Pivottabel23"/>
    <pivotTable tabId="77" name="Pivottabel25"/>
    <pivotTable tabId="79" name="Pivottabel28"/>
    <pivotTable tabId="80" name="Pivottabel30"/>
    <pivotTable tabId="81" name="Pivottabel32"/>
    <pivotTable tabId="82" name="Pivottabel34"/>
    <pivotTable tabId="83" name="Pivottabel36"/>
    <pivotTable tabId="84" name="Pivottabel38"/>
    <pivotTable tabId="11" name="Pivottabel7"/>
    <pivotTable tabId="85" name="Pivottabel40"/>
    <pivotTable tabId="86" name="Pivottabel42"/>
    <pivotTable tabId="87" name="Pivottabel44"/>
    <pivotTable tabId="88" name="Pivottabel46"/>
    <pivotTable tabId="89" name="Pivottabel48"/>
    <pivotTable tabId="90" name="Pivottabel50"/>
    <pivotTable tabId="91" name="Pivottabel52"/>
    <pivotTable tabId="93" name="Pivottabel55"/>
    <pivotTable tabId="94" name="Pivottabel57"/>
    <pivotTable tabId="12" name="Pivottabel9"/>
    <pivotTable tabId="95" name="Pivottabel59"/>
    <pivotTable tabId="97" name="Pivottabel62"/>
    <pivotTable tabId="98" name="Pivottabel64"/>
    <pivotTable tabId="13" name="Pivottabel11"/>
    <pivotTable tabId="27" name="Pivottabel8"/>
    <pivotTable tabId="107" name="Pivottabel74"/>
    <pivotTable tabId="106" name="Pivottabel73"/>
    <pivotTable tabId="31" name="Pivottabel14"/>
    <pivotTable tabId="32" name="Pivottabel15"/>
    <pivotTable tabId="32" name="Pivottabel17"/>
    <pivotTable tabId="32" name="Pivottabel19"/>
    <pivotTable tabId="32" name="Pivottabel21"/>
    <pivotTable tabId="32" name="Pivottabel23"/>
    <pivotTable tabId="37" name="Pivottabel24"/>
    <pivotTable tabId="37" name="Pivottabel26"/>
    <pivotTable tabId="37" name="Pivottabel28"/>
    <pivotTable tabId="37" name="Pivottabel30"/>
    <pivotTable tabId="42" name="Pivottabel1"/>
    <pivotTable tabId="42" name="Pivottabel3"/>
    <pivotTable tabId="44" name="Pivottabel10"/>
    <pivotTable tabId="44" name="Pivottabel12"/>
    <pivotTable tabId="44" name="Pivottabel14"/>
    <pivotTable tabId="44" name="Pivottabel16"/>
    <pivotTable tabId="44" name="Pivottabel18"/>
    <pivotTable tabId="44" name="Pivottabel4"/>
    <pivotTable tabId="44" name="Pivottabel6"/>
    <pivotTable tabId="44" name="Pivottabel8"/>
    <pivotTable tabId="52" name="Pivottabel19"/>
    <pivotTable tabId="52" name="Pivottabel21"/>
    <pivotTable tabId="52" name="Pivottabel23"/>
    <pivotTable tabId="52" name="Pivottabel25"/>
    <pivotTable tabId="52" name="Pivottabel27"/>
    <pivotTable tabId="52" name="Pivottabel29"/>
    <pivotTable tabId="52" name="Pivottabel31"/>
    <pivotTable tabId="52" name="Pivottabel33"/>
    <pivotTable tabId="60" name="Pivottabel1"/>
    <pivotTable tabId="61" name="Pivottabel2"/>
    <pivotTable tabId="62" name="Pivottabel3"/>
    <pivotTable tabId="63" name="Pivottabel4"/>
    <pivotTable tabId="64" name="Pivottabel10"/>
    <pivotTable tabId="64" name="Pivottabel12"/>
    <pivotTable tabId="64" name="Pivottabel14"/>
    <pivotTable tabId="64" name="Pivottabel16"/>
    <pivotTable tabId="64" name="Pivottabel18"/>
    <pivotTable tabId="64" name="Pivottabel2"/>
    <pivotTable tabId="64" name="Pivottabel20"/>
    <pivotTable tabId="64" name="Pivottabel22"/>
    <pivotTable tabId="64" name="Pivottabel24"/>
    <pivotTable tabId="64" name="Pivottabel26"/>
    <pivotTable tabId="64" name="Pivottabel4"/>
    <pivotTable tabId="64" name="Pivottabel5"/>
    <pivotTable tabId="64" name="Pivottabel6"/>
    <pivotTable tabId="64" name="Pivottabel8"/>
    <pivotTable tabId="78" name="Pivottabel27"/>
    <pivotTable tabId="78" name="Pivottabel29"/>
    <pivotTable tabId="78" name="Pivottabel31"/>
    <pivotTable tabId="78" name="Pivottabel33"/>
    <pivotTable tabId="78" name="Pivottabel35"/>
    <pivotTable tabId="78" name="Pivottabel37"/>
    <pivotTable tabId="78" name="Pivottabel39"/>
    <pivotTable tabId="78" name="Pivottabel41"/>
    <pivotTable tabId="78" name="Pivottabel43"/>
    <pivotTable tabId="78" name="Pivottabel45"/>
    <pivotTable tabId="78" name="Pivottabel47"/>
    <pivotTable tabId="78" name="Pivottabel49"/>
    <pivotTable tabId="78" name="Pivottabel51"/>
    <pivotTable tabId="78" name="Pivottabel53"/>
    <pivotTable tabId="92" name="Pivottabel54"/>
    <pivotTable tabId="92" name="Pivottabel56"/>
    <pivotTable tabId="92" name="Pivottabel58"/>
    <pivotTable tabId="92" name="Pivottabel60"/>
    <pivotTable tabId="96" name="Pivottabel61"/>
    <pivotTable tabId="96" name="Pivottabel63"/>
    <pivotTable tabId="96" name="Pivottabel65"/>
    <pivotTable tabId="100" name="Pivottabel67"/>
    <pivotTable tabId="101" name="Pivottabel68"/>
    <pivotTable tabId="102" name="Pivottabel69"/>
    <pivotTable tabId="103" name="Pivottabel70"/>
    <pivotTable tabId="104" name="Pivottabel71"/>
    <pivotTable tabId="9" name="Pivottabel10"/>
    <pivotTable tabId="9" name="Pivottabel12"/>
    <pivotTable tabId="9" name="Pivottabel8"/>
    <pivotTable tabId="14" name="Pivottabel13"/>
    <pivotTable tabId="14" name="Pivottabel15"/>
    <pivotTable tabId="14" name="Pivottabel17"/>
    <pivotTable tabId="14" name="Pivottabel19"/>
    <pivotTable tabId="14" name="Pivottabel21"/>
    <pivotTable tabId="14" name="Pivottabel23"/>
    <pivotTable tabId="14" name="Pivottabel25"/>
    <pivotTable tabId="14" name="Pivottabel27"/>
    <pivotTable tabId="22" name="Pivottabel28"/>
    <pivotTable tabId="23" name="Pivottabel1"/>
    <pivotTable tabId="23" name="Pivottabel11"/>
    <pivotTable tabId="23" name="Pivottabel3"/>
    <pivotTable tabId="23" name="Pivottabel5"/>
    <pivotTable tabId="23" name="Pivottabel7"/>
    <pivotTable tabId="23" name="Pivottabel9"/>
    <pivotTable tabId="29" name="Pivottabel12"/>
    <pivotTable tabId="30" name="Pivottabel13"/>
    <pivotTable tabId="110" name="Pivottabel2"/>
    <pivotTable tabId="111" name="Pivottabel4"/>
    <pivotTable tabId="109" name="Pivottabel1"/>
    <pivotTable tabId="109" name="Pivottabel3"/>
    <pivotTable tabId="109" name="Pivottabel5"/>
  </pivotTables>
  <data>
    <tabular pivotCacheId="1930000010">
      <items count="6">
        <i x="4" s="1"/>
        <i x="5" s="1"/>
        <i x="3" s="1"/>
        <i x="0" s="1"/>
        <i x="1"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st. type" xr10:uid="{330FFA7C-32B4-4B73-902B-2CC69A821090}" cache="Udsnit_Inst._type" caption="Institutions type" style="SlicerStyleLight3" rowHeight="241300"/>
  <slicer name="Ejer type" xr10:uid="{18DB5A37-537B-4DF7-84F6-F67A0489061C}" cache="Udsnit_Ejerkode_navn" caption="Ejer type" style="SlicerStyleLight3"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st. type 1" xr10:uid="{64742419-81A4-4886-B4F9-28E95C38DE3C}" cache="Udsnit_Inst._type" caption="Institutions type" style="SlicerStyleLight3" lockedPosition="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9B9B265-05A9-4A2D-9A46-CD69F344B61B}" name="Tabel2" displayName="Tabel2" ref="D3:I8" totalsRowShown="0" dataDxfId="117" dataCellStyle="Procent">
  <autoFilter ref="D3:I8" xr:uid="{49B9B265-05A9-4A2D-9A46-CD69F344B61B}"/>
  <tableColumns count="6">
    <tableColumn id="1" xr3:uid="{2F5F2821-2767-4451-901D-288F755C6256}" name="Parter"/>
    <tableColumn id="2" xr3:uid="{508F5881-2A4D-4421-90C6-3AD138D805F3}" name="I høj grad" dataDxfId="116" dataCellStyle="Procent"/>
    <tableColumn id="3" xr3:uid="{B240FE62-A99A-4C58-B95E-F66C9957BA63}" name="I nogen grad" dataDxfId="115" dataCellStyle="Procent"/>
    <tableColumn id="4" xr3:uid="{7AF02AAB-7CC4-4F58-A1AF-00CCEF206A5C}" name="I mindre grad" dataDxfId="114" dataCellStyle="Procent"/>
    <tableColumn id="5" xr3:uid="{0C9F628A-6AD4-405D-87D9-226840AC73E1}" name="Slet ikke" dataDxfId="113" dataCellStyle="Procent"/>
    <tableColumn id="6" xr3:uid="{0ABB430E-4541-452B-8D6D-6EFCBA7A0F2C}" name="Ved ikke" dataDxfId="112" dataCellStyle="Procent"/>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D51A8EC-8D34-47A4-AEC3-D2CCA34387F8}" name="Tabel11" displayName="Tabel11" ref="D3:E17" totalsRowShown="0">
  <autoFilter ref="D3:E17" xr:uid="{7D51A8EC-8D34-47A4-AEC3-D2CCA34387F8}"/>
  <tableColumns count="2">
    <tableColumn id="1" xr3:uid="{E707741F-C3AE-4524-B63F-4836AA6725D4}" name="Forhold"/>
    <tableColumn id="2" xr3:uid="{6AD2161A-2F82-4829-A06B-2902AE3A66FB}" name="Procent" dataDxfId="86" dataCellStyle="Procent"/>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4FE9D1B-470A-4656-B4B4-785453AFC4EA}" name="Tabel12" displayName="Tabel12" ref="D3:G7" totalsRowShown="0" dataDxfId="85" dataCellStyle="Procent">
  <autoFilter ref="D3:G7" xr:uid="{E4FE9D1B-470A-4656-B4B4-785453AFC4EA}"/>
  <tableColumns count="4">
    <tableColumn id="1" xr3:uid="{753802FF-6620-4136-AB68-CC614022FBDA}" name="Indeholder"/>
    <tableColumn id="2" xr3:uid="{1676B6F6-552A-4326-B837-BC01E35E312A}" name="Ja" dataDxfId="84" dataCellStyle="Procent"/>
    <tableColumn id="3" xr3:uid="{00D5753F-B1F9-44E4-9028-FCECBE783049}" name="Nej" dataDxfId="83" dataCellStyle="Procent"/>
    <tableColumn id="4" xr3:uid="{D75433F9-A9A1-45BB-98AC-199AFC521E40}" name="Ved ikke" dataDxfId="82" dataCellStyle="Procent"/>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9F7DE23-DD6B-4218-90B9-825D930E839A}" name="Tabel13" displayName="Tabel13" ref="D3:I6" totalsRowShown="0" dataDxfId="81" dataCellStyle="Procent">
  <autoFilter ref="D3:I6" xr:uid="{D9F7DE23-DD6B-4218-90B9-825D930E839A}"/>
  <tableColumns count="6">
    <tableColumn id="1" xr3:uid="{3116B86D-2404-4DC5-A267-962F555C37BF}" name="Inddraget"/>
    <tableColumn id="2" xr3:uid="{6D0D9B22-C022-49A6-AEC4-BB39E9898E26}" name="I høj grad" dataDxfId="80" dataCellStyle="Procent"/>
    <tableColumn id="3" xr3:uid="{69304D7C-519D-41A2-A725-2BFE6CD48F1E}" name="I nogen grad" dataDxfId="79" dataCellStyle="Procent"/>
    <tableColumn id="4" xr3:uid="{2B672659-BB3A-4995-AD17-690B04E158A6}" name="I mindre grad" dataDxfId="78" dataCellStyle="Procent"/>
    <tableColumn id="5" xr3:uid="{8E790E9A-A9E5-421A-B762-D02CE058681E}" name="Slet ikke" dataDxfId="77" dataCellStyle="Procent"/>
    <tableColumn id="6" xr3:uid="{1EEBC491-626C-4113-86B9-6467E6230601}" name="Ved ikke" dataDxfId="76" dataCellStyle="Procent"/>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513E986-458A-46DF-87EA-995182CD412A}" name="Tabel14" displayName="Tabel14" ref="D3:E8" totalsRowShown="0">
  <autoFilter ref="D3:E8" xr:uid="{0513E986-458A-46DF-87EA-995182CD412A}"/>
  <tableColumns count="2">
    <tableColumn id="1" xr3:uid="{A79C06C5-A3B2-4FA6-B9A6-E0155D69722F}" name="Hvorfor"/>
    <tableColumn id="2" xr3:uid="{199E621A-1D15-47A7-8236-67EE88AF9EF1}" name="Procent" dataDxfId="71" dataCellStyle="Procent"/>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C65BB1-AA9E-4184-AE3B-13C5C75008D0}" name="Tabel1" displayName="Tabel1" ref="A1:DS249" totalsRowShown="0">
  <autoFilter ref="A1:DS249" xr:uid="{00000000-0001-0000-0300-000000000000}"/>
  <tableColumns count="123">
    <tableColumn id="1" xr3:uid="{F2B7D128-9A84-4440-9229-82E271B35115}" name="Har I en antimobbestrategi?"/>
    <tableColumn id="2" xr3:uid="{B19DC724-3732-4F2C-B23D-C46DC5C25BFD}" name="Ligger skolens antimobbestrategi offentlig tilgængelig på skolens hjemmeside?"/>
    <tableColumn id="3" xr3:uid="{C4F6BCFE-0F29-4ABE-9A50-3A3114143082}" name="Hvornår er jeres antimobbestrategi sidst revideret?"/>
    <tableColumn id="4" xr3:uid="{5B521ED2-B1E4-4C42-9A88-415295478FE0}" name="I hvilken grad er følgende parter blevet inddraget i udarbejdelsen af jeres antimobbestrategi? - Skolebestyrelsen"/>
    <tableColumn id="5" xr3:uid="{A8978244-E85F-46A3-99E9-3921ED07690C}" name="I hvilken grad er følgende parter blevet inddraget i udarbejdelsen af jeres antimobbestrategi? - Skoleledelsen"/>
    <tableColumn id="6" xr3:uid="{A90FBD77-AAC8-42E6-8361-430B642C70F4}" name="I hvilken grad er følgende parter blevet inddraget i udarbejdelsen af jeres antimobbestrategi? - Lærere og pædagoger"/>
    <tableColumn id="7" xr3:uid="{B37786B7-5DBE-429D-8DB6-BD07FA40EBBD}" name="I hvilken grad er følgende parter blevet inddraget i udarbejdelsen af jeres antimobbestrategi? - Elever uden for skolebestyrelsen"/>
    <tableColumn id="8" xr3:uid="{4DBBE12C-0016-4838-B462-D1D7CF79AD87}" name="I hvilken grad er følgende parter blevet inddraget i udarbejdelsen af jeres antimobbestrategi? - Forældre uden for skolebestyrelsen"/>
    <tableColumn id="9" xr3:uid="{772698A3-2F20-43FE-8181-02C2F146243C}" name="Hvilke af følgende elementer indeholder jeres antimobbestrategi (Du kan sætte flere krydser)? - En beskrivelse af, hvad mobning er" dataDxfId="67"/>
    <tableColumn id="10" xr3:uid="{041E1B26-DEAA-427B-AAA6-9310A05344DD}" name="Hvilke af følgende elementer indeholder jeres antimobbestrategi (Du kan sætte flere krydser)? - En beskrivelse af, hvad digital mobning er" dataDxfId="66"/>
    <tableColumn id="11" xr3:uid="{2176F1CD-D145-4A8F-8180-624CC8A913F0}" name="Hvilke af følgende elementer indeholder jeres antimobbestrategi (Du kan sætte flere krydser)? - En beskrivelse af, andre begreber (f.eks. konflikt, drilleri, trivsel)" dataDxfId="65"/>
    <tableColumn id="12" xr3:uid="{BB4B92B9-740F-4F5D-9C49-0BF22A56DD02}" name="Hvilke af følgende elementer indeholder jeres antimobbestrategi (Du kan sætte flere krydser)? - En beskrivelse af, hvordan I vil holde øje med mobning" dataDxfId="64"/>
    <tableColumn id="13" xr3:uid="{FDAB9E3B-419C-4802-B2CE-4159137ED416}" name="Hvilke af følgende elementer indeholder jeres antimobbestrategi (Du kan sætte flere krydser)? - En beskrivelse af, hvordan I vil forebygge digital mobning" dataDxfId="63"/>
    <tableColumn id="14" xr3:uid="{A84ABF58-9168-43B9-94CB-6AF563107BFB}" name="Hvilke af følgende elementer indeholder jeres antimobbestrategi (Du kan sætte flere krydser)? - En beskrivelse af, hvordan I vil forebygge mobning" dataDxfId="62"/>
    <tableColumn id="15" xr3:uid="{640372F1-A8F0-4A99-84FF-D2E12FF59C3A}" name="Hvilke af følgende elementer indeholder jeres antimobbestrategi (Du kan sætte flere krydser)? - En beskrivelse af, hvordan I vil håndtere mobning" dataDxfId="61"/>
    <tableColumn id="16" xr3:uid="{E4FEACEF-E405-4B56-A807-3F33C4E80293}" name="Hvilke af følgende elementer indeholder jeres antimobbestrategi (Du kan sætte flere krydser)? - Ingen af ovenstående" dataDxfId="60"/>
    <tableColumn id="17" xr3:uid="{64E8685B-E739-4DCF-A50E-ADFF2095A9A2}" name="I undervisningsmiljøloven står, at man skal reagere ved mobning eller lignende. Har I beskrevet i skolens antimobbestrategi, hvordan I forstår eller lignende?"/>
    <tableColumn id="18" xr3:uid="{EF967B41-BDD3-4936-BD70-16F822B16708}" name="Indeholder beskrivelse af, hvordan I vil håndtere mobning følgende (Du kan sætte flere krydser): - En beskrivelse af at skolen skal lave en handlingsplan" dataDxfId="59"/>
    <tableColumn id="19" xr3:uid="{2A0E1071-2FBB-4D55-B35A-625E7AFC2163}" name="Indeholder beskrivelse af, hvordan I vil håndtere mobning følgende (Du kan sætte flere krydser): - En beskrivelse af, at handlingsplanen skal laves inden for 10 arbejdsdage efter, at mobningen er konstateret" dataDxfId="58"/>
    <tableColumn id="20" xr3:uid="{AD30EB97-1400-42F3-9011-853201D5906E}" name="Indeholder beskrivelse af, hvordan I vil håndtere mobning følgende (Du kan sætte flere krydser): - En beskrivelse af, at skolen ved behov skal iværksætte midlertidige indsatser til handlingsplanen er sat i værk" dataDxfId="57"/>
    <tableColumn id="21" xr3:uid="{50030A30-7F5E-4651-866E-D85B6D7FA9CA}" name="Indeholder beskrivelse af, hvordan I vil håndtere mobning følgende (Du kan sætte flere krydser): - En beskrivelse af, at berørte parter (elever og forældre) om de midlertidige indsatser" dataDxfId="56"/>
    <tableColumn id="22" xr3:uid="{050C1CCB-621A-4656-83AE-D2301E8376F4}" name="Indeholder beskrivelse af, hvordan I vil håndtere mobning følgende (Du kan sætte flere krydser): - En beskrivelse af, at de berørte parter (elever og forældre), skal informeres om indholdet i handlingsplanen." dataDxfId="55"/>
    <tableColumn id="23" xr3:uid="{43041F2A-37F6-49D8-932F-C310B56763D5}" name="Indeholder beskrivelse af, hvordan I vil håndtere mobning følgende (Du kan sætte flere krydser): - Ingen af ovenstående" dataDxfId="54"/>
    <tableColumn id="24" xr3:uid="{9BB18E42-0536-425C-BA4F-485CCEF983AC}" name="Du har svaret, at I ikke har en antimobbestrategi. uddyb gerne her, hvorfor I ikke har en antimobbestrategi:"/>
    <tableColumn id="25" xr3:uid="{394E16E1-9AD3-4F62-8061-9FEC6CA7A25D}" name="Hvilke af følgende udsagn passer bedst på skolens forståelse af mobning?"/>
    <tableColumn id="26" xr3:uid="{1D6B49E0-7C8E-40FB-BF8C-261A9C7F535C}" name="Hvor enig eller uenig er du i, at skolens antimobbestrategi er et godt redskab til at forebygge og håndtere mobning på jeres skole?"/>
    <tableColumn id="27" xr3:uid="{5DDC0B16-1EC0-42E7-B3C4-5F5C14D86D61}" name="Nu har du svaret på spørgsmål om skolens arbejde med antimobbestrategien, og du har mulighed for at uddybe dine svar her:"/>
    <tableColumn id="28" xr3:uid="{496E76D5-26E6-4DA8-BCBF-08B5B36CBEAA}" name="Har I inden for det seneste år konstateret mobning på jeres skole?"/>
    <tableColumn id="29" xr3:uid="{EE660B5C-BDBF-4A36-8175-0A985FDE6E42}" name="Hvilke tiltag har I inden for det seneste år sat i værk for at stoppe mobningen (Du kan sætte flere krydser)? - Vi har iværksat midlertidige indsatser for at stoppe mobningen her og nu" dataDxfId="53"/>
    <tableColumn id="30" xr3:uid="{3A4C030D-1432-46AB-B7EF-52C2F97152B6}" name="Hvilke tiltag har I inden for det seneste år sat i værk for at stoppe mobningen (Du kan sætte flere krydser)? - Vi har udarbejdet en handlingsplan mod mobning" dataDxfId="52"/>
    <tableColumn id="31" xr3:uid="{4672511D-7109-48DE-A2E0-56D58554CD0C}" name="Hvilke tiltag har I inden for det seneste år sat i værk for at stoppe mobningen (Du kan sætte flere krydser)? - Vi har informeret berørte forældre om skolens tiltag" dataDxfId="51"/>
    <tableColumn id="32" xr3:uid="{BD022A3F-96B7-4D90-8EB7-572ACE767D7D}" name="Hvilke tiltag har I inden for det seneste år sat i værk for at stoppe mobningen (Du kan sætte flere krydser)? - Vi har har informeret berørte elever om skolens tiltag" dataDxfId="50"/>
    <tableColumn id="33" xr3:uid="{9AA5A9E6-4507-420A-AEF5-0D55683242C5}" name="Hvilke tiltag har I inden for det seneste år sat i værk for at stoppe mobningen (Du kan sætte flere krydser)? - Ved ikke" dataDxfId="49"/>
    <tableColumn id="34" xr3:uid="{32233159-F542-45A7-9A6A-CBF28BF688EA}" name="Hvor ofte har I inden for det seneste år sat følgende tiltag i værk for at stoppe mobningen? - Vi har iværksat midlertidige indsatser for at stoppe mobningen her og nu"/>
    <tableColumn id="35" xr3:uid="{FB452EFB-298A-4A47-A1F9-905FC2FA3E33}" name="Hvor ofte har I inden for det seneste år sat følgende tiltag i værk for at stoppe mobningen? - Vi har udarbejdet en handlingsplan mod mobning"/>
    <tableColumn id="36" xr3:uid="{9E7B8626-3556-42C1-84BC-584DC9BCBA2F}" name="Hvor ofte har I inden for det seneste år sat følgende tiltag i værk for at stoppe mobningen? - Vi har informeret berørte forældre om skolens tiltag"/>
    <tableColumn id="37" xr3:uid="{603DAA64-0745-454B-82B1-BCEB0C6D8B1F}" name="Hvor ofte har I inden for det seneste år sat følgende tiltag i værk for at stoppe mobningen? - Vi har informeret rørte elever om skolens tiltag"/>
    <tableColumn id="38" xr3:uid="{AA965F66-8C43-413E-85CC-FD7A5559533C}" name="I hvilken grad er I som skole klædt på til at forebygge mobning?"/>
    <tableColumn id="39" xr3:uid="{23F88EF0-5E44-4DF8-A333-C0395C8495EB}" name="I hvilken grad er I som skole klædt på til at håndtere mobning, når det opstår?"/>
    <tableColumn id="40" xr3:uid="{3306FED4-B8DE-442A-BF86-6C95B9C1DE7B}" name="Hvilke af følgende elementer kunne I godt tænke jer at få mere viden om for at styrke jeres arbejde med at forebygge mobning (Du kan sætte flere krydser)? - Viden om, hvad mobning er" dataDxfId="48"/>
    <tableColumn id="41" xr3:uid="{78E1A8E8-C487-4034-9EC6-31E13AEC7324}" name="Hvilke af følgende elementer kunne I godt tænke jer at få mere viden om for at styrke jeres arbejde med at forebygge mobning (Du kan sætte flere krydser)? - Viden om, hvad det betyder, at man ifølge undervisningsmiljøloven skal reagere efter handlepligter" dataDxfId="47"/>
    <tableColumn id="42" xr3:uid="{C9DE5198-9812-40E8-B258-8761F5D0DC98}" name="Hvilke af følgende elementer kunne I godt tænke jer at få mere viden om for at styrke jeres arbejde med at forebygge mobning (Du kan sætte flere krydser)? - Viden om, digital mobning" dataDxfId="46"/>
    <tableColumn id="43" xr3:uid="{5DB1298A-86C2-4C95-986F-76CBDF6897DA}" name="Hvilke af følgende elementer kunne I godt tænke jer at få mere viden om for at styrke jeres arbejde med at forebygge mobning (Du kan sætte flere krydser)? - Viden om hvordan man holder øje med tegn på mobning" dataDxfId="45"/>
    <tableColumn id="44" xr3:uid="{ACC47A91-532F-4399-9147-1595D6E8FF21}" name="Hvilke af følgende elementer kunne I godt tænke jer at få mere viden om for at styrke jeres arbejde med at forebygge mobning (Du kan sætte flere krydser)? - Konkrete indsatser til at forebygge mobning" dataDxfId="44"/>
    <tableColumn id="45" xr3:uid="{E3BDEB7F-0833-416E-B669-12244A0CBE97}" name="Hvilke af følgende elementer kunne I godt tænke jer at få mere viden om for at styrke jeres arbejde med at forebygge mobning (Du kan sætte flere krydser)? - Kendskab til undervisningsmiljølovens regler" dataDxfId="43"/>
    <tableColumn id="46" xr3:uid="{5B7CEBA0-A32E-4EF8-A86A-A6F7F68DE07F}" name="Hvilke af følgende elementer kunne I godt tænke jer at få mere viden om for at styrke jeres arbejde med at forebygge mobning (Du kan sætte flere krydser)? - Andet, skriv venligst her:" dataDxfId="42"/>
    <tableColumn id="47" xr3:uid="{72E7219D-9851-455B-9932-9253027E2733}" name="Hvilke af følgende elementer kunne I godt tænke jer at få mere viden om for at styrke jeres arbejde med at forebygge mobning (Du kan sætte flere krydser)? - Vi har ikke behov for yderligere viden om at forebygge mobning" dataDxfId="41"/>
    <tableColumn id="48" xr3:uid="{929F643E-B7F5-4D36-B0B6-04ACD8A3ECD4}" name="Hvilke af følgende elementer kunne I godt tænke jer at få mere viden om for at styrke jeres arbejde med at forebygge mobning (Du kan sætte flere krydser)? - Andet, skriv venligst her:2"/>
    <tableColumn id="49" xr3:uid="{3ADAB48A-E858-481B-87AD-E087C42E6B2B}" name="Hvilke af følgende elementer kunne I godt tænke jer at få mere viden om for at styrke skolens arbejde med at håndtere mobning, når det opstår (Du kan sætte flere krydser)? - Viden om hvad mobning er" dataDxfId="40"/>
    <tableColumn id="50" xr3:uid="{196A7C49-907E-4058-8BD4-1D00D93A93D1}" name="Hvilke af følgende elementer kunne I godt tænke jer at få mere viden om for at styrke skolens arbejde med at håndtere mobning, når det opstår (Du kan sætte flere krydser)? - Viden om, hvad det betyder, at man ifølge undervisningsmiljøloven skal reagere ef" dataDxfId="39"/>
    <tableColumn id="51" xr3:uid="{20B0638A-84D8-4287-BE6E-E4CE2C1F6358}" name="Hvilke af følgende elementer kunne I godt tænke jer at få mere viden om for at styrke skolens arbejde med at håndtere mobning, når det opstår (Du kan sætte flere krydser)? - Viden om digital mobning" dataDxfId="38"/>
    <tableColumn id="52" xr3:uid="{EB4DA62E-D1A1-4026-B04A-98443164C056}" name="Hvilke af følgende elementer kunne I godt tænke jer at få mere viden om for at styrke skolens arbejde med at håndtere mobning, når det opstår (Du kan sætte flere krydser)? - Viden om, hvordan man undersøger årsagerne til, at mobningen er opstået" dataDxfId="37"/>
    <tableColumn id="53" xr3:uid="{938B1F22-7576-4A77-84A7-837264CC1701}" name="Hvilke af følgende elementer kunne I godt tænke jer at få mere viden om for at styrke skolens arbejde med at håndtere mobning, når det opstår (Du kan sætte flere krydser)? - Konkrete indsatser og tiltag som kan stoppe mobningen" dataDxfId="36"/>
    <tableColumn id="54" xr3:uid="{B9E49155-5527-47F9-AB9D-73E9A5170319}" name="Hvilke af følgende elementer kunne I godt tænke jer at få mere viden om for at styrke skolens arbejde med at håndtere mobning, når det opstår (Du kan sætte flere krydser)? - Kendskab til undervisningsmiljølovens regler" dataDxfId="35"/>
    <tableColumn id="55" xr3:uid="{715024CE-A0D4-4447-87AC-CDA10B9006A7}" name="Hvilke af følgende elementer kunne I godt tænke jer at få mere viden om for at styrke skolens arbejde med at håndtere mobning, når det opstår (Du kan sætte flere krydser)? - Andet, skriv venligst her" dataDxfId="34"/>
    <tableColumn id="56" xr3:uid="{E981E2E5-526B-4D07-9600-6BA242828B85}" name="Hvilke af følgende elementer kunne I godt tænke jer at få mere viden om for at styrke skolens arbejde med at håndtere mobning, når det opstår (Du kan sætte flere krydser)? - Vi har ikke behov for yderligere viden om at forebygge mobning" dataDxfId="33"/>
    <tableColumn id="57" xr3:uid="{C634909A-ADDA-4601-A3E0-CB9D73A1C738}" name="Hvilke af følgende elementer kunne I godt tænke jer at få mere viden om for at styrke skolens arbejde med at håndtere mobning, når det opstår (Du kan sætte flere krydser)? - Andet, skriv venligst her3"/>
    <tableColumn id="58" xr3:uid="{8B07E906-9E17-486B-B36C-2CC4ED0208FE}" name="Nu har du svaret på spørgsmål om skolens arbejde med at forebygge mobning og håndtere mobning, når det opstår. Du har mulighed for at uddybe dine svar her:"/>
    <tableColumn id="59" xr3:uid="{8E3409D8-27B6-496B-AC69-0A5F1B01CB39}" name="Har I en skriftlig undervisningsmiljøvurdering (UMV)?"/>
    <tableColumn id="60" xr3:uid="{9BFF11FF-2795-45CF-9E2A-77375B9DB026}" name="Ligger jeres undervisningsmiljøvurdering offentlig tilgængelig på skolens hjemmeside?"/>
    <tableColumn id="61" xr3:uid="{C0680B99-1DD1-426B-99F7-D68165CCFB65}" name="Har I på jeres skole forholdt jer til, hvad en ændring, der har betydning for undervisningsmiljøet, er?"/>
    <tableColumn id="62" xr3:uid="{D016C1AD-28C8-4C18-8FE8-50C1E1B9AF58}" name="Hvor ofte laver I en undervisningsmiljøvurdering?"/>
    <tableColumn id="63" xr3:uid="{8378166A-E100-401E-8C33-6F2A069A3379}" name="Hvilke forhold af jeres fysiske og æstetiske undervisningsmiljø har I kortlagt i jeres undervisningsmiljøvurdering? - Toilet og sanitære forhold" dataDxfId="32"/>
    <tableColumn id="64" xr3:uid="{4DD7C343-444D-4DF9-B276-93C823FDDDDE}" name="Hvilke forhold af jeres fysiske og æstetiske undervisningsmiljø har I kortlagt i jeres undervisningsmiljøvurdering? - Rengøring" dataDxfId="31"/>
    <tableColumn id="65" xr3:uid="{7626C294-869B-432E-9F92-9A30165E6121}" name="Hvilke forhold af jeres fysiske og æstetiske undervisningsmiljø har I kortlagt i jeres undervisningsmiljøvurdering? - Lydforhold" dataDxfId="30"/>
    <tableColumn id="66" xr3:uid="{84D382BA-82B7-4F6F-BD1D-865C0F834759}" name="Hvilke forhold af jeres fysiske og æstetiske undervisningsmiljø har I kortlagt i jeres undervisningsmiljøvurdering? - Lysforhold" dataDxfId="29"/>
    <tableColumn id="67" xr3:uid="{E7C02E67-357C-4AF3-80F8-563F1E13E71A}" name="Hvilke forhold af jeres fysiske og æstetiske undervisningsmiljø har I kortlagt i jeres undervisningsmiljøvurdering? - Luftkvalitet" dataDxfId="28"/>
    <tableColumn id="68" xr3:uid="{CD00DF03-9307-4D7F-A9EF-62E6B8A86437}" name="Hvilke forhold af jeres fysiske og æstetiske undervisningsmiljø har I kortlagt i jeres undervisningsmiljøvurdering? - Temperaturforhold" dataDxfId="27"/>
    <tableColumn id="69" xr3:uid="{9AF483B5-7B89-4F3F-88A5-70C79F1B5A27}" name="Hvilke forhold af jeres fysiske og æstetiske undervisningsmiljø har I kortlagt i jeres undervisningsmiljøvurdering? - Pladsforhold" dataDxfId="26"/>
    <tableColumn id="70" xr3:uid="{62879151-EA10-4FD0-B0BD-3364DC095486}" name="Hvilke forhold af jeres fysiske og æstetiske undervisningsmiljø har I kortlagt i jeres undervisningsmiljøvurdering? - Udearealer" dataDxfId="25"/>
    <tableColumn id="71" xr3:uid="{42553BC9-DCC6-4C47-8CDF-CF5AAD2574D3}" name="Hvilke forhold af jeres fysiske og æstetiske undervisningsmiljø har I kortlagt i jeres undervisningsmiljøvurdering? - Sikkerhed i forhold til maskiner, kemikalier, etc." dataDxfId="24"/>
    <tableColumn id="72" xr3:uid="{F390CAB4-77BF-4583-A2D3-37D1008FF1C2}" name="Hvilke forhold af jeres fysiske og æstetiske undervisningsmiljø har I kortlagt i jeres undervisningsmiljøvurdering? - Sikkerhed i forhold til trapper" dataDxfId="23"/>
    <tableColumn id="73" xr3:uid="{E65A96D9-F5A6-42B5-9835-753FE142C7E9}" name="Hvilke forhold af jeres fysiske og æstetiske undervisningsmiljø har I kortlagt i jeres undervisningsmiljøvurdering? - Sikkerhed i forhold til løst liggende ledninger" dataDxfId="22"/>
    <tableColumn id="74" xr3:uid="{593EAD9D-F95F-451C-A5C0-EBB23204B988}" name="Hvilke forhold af jeres fysiske og æstetiske undervisningsmiljø har I kortlagt i jeres undervisningsmiljøvurdering? - Udsmykning" dataDxfId="21"/>
    <tableColumn id="75" xr3:uid="{C6579B81-DBA2-4744-94BA-AC79028209A8}" name="Hvilke forhold af jeres fysiske og æstetiske undervisningsmiljø har I kortlagt i jeres undervisningsmiljøvurdering? - Andet, skriv venligst her:" dataDxfId="20"/>
    <tableColumn id="76" xr3:uid="{7D6736D0-217F-4C0E-9923-2667438C7716}" name="Hvilke forhold af jeres fysiske og æstetiske undervisningsmiljø har I kortlagt i jeres undervisningsmiljøvurdering? - Vi har ikke kortlagt det fysiske og æstetiske undervisningsmiljø" dataDxfId="19"/>
    <tableColumn id="77" xr3:uid="{3B2467E7-6A74-4320-AF23-3364A0E46D2A}" name="Hvilke forhold af jeres fysiske og æstetiske undervisningsmiljø har I kortlagt i jeres undervisningsmiljøvurdering? - Andet, skriv venligst her:4"/>
    <tableColumn id="78" xr3:uid="{E1F6D283-69BA-4AEC-B7D6-CC765B5E47F7}" name="Hvilke forhold af jeres psykiske undervisningsmiljø har I kortlagt i jeres undervisningsmiljøvurdering? - Motivation" dataDxfId="18"/>
    <tableColumn id="79" xr3:uid="{822048CE-271A-4D9A-9225-31BC03E60673}" name="Hvilke forhold af jeres psykiske undervisningsmiljø har I kortlagt i jeres undervisningsmiljøvurdering? - Medbestemmelse" dataDxfId="17"/>
    <tableColumn id="80" xr3:uid="{0329C652-C584-43FD-80BB-A73AA32DEB00}" name="Hvilke forhold af jeres psykiske undervisningsmiljø har I kortlagt i jeres undervisningsmiljøvurdering? - Elevinddragelse" dataDxfId="16"/>
    <tableColumn id="81" xr3:uid="{275D0FE5-59CC-4A2C-9903-48FA389DCB9D}" name="Hvilke forhold af jeres psykiske undervisningsmiljø har I kortlagt i jeres undervisningsmiljøvurdering? - Relationer mellem lærere og elever" dataDxfId="15"/>
    <tableColumn id="82" xr3:uid="{F80C5F32-C3AF-46BA-990B-1E408633B9FE}" name="Hvilke forhold af jeres psykiske undervisningsmiljø har I kortlagt i jeres undervisningsmiljøvurdering? - Faglig feedback og vejledning" dataDxfId="14"/>
    <tableColumn id="83" xr3:uid="{4814D7E4-BEE0-4BB3-85CE-2472EC62D38C}" name="Hvilke forhold af jeres psykiske undervisningsmiljø har I kortlagt i jeres undervisningsmiljøvurdering? - Psykisk trivsel" dataDxfId="13"/>
    <tableColumn id="84" xr3:uid="{27582A62-10EE-4790-88AD-FC12A6C82CE3}" name="Hvilke forhold af jeres psykiske undervisningsmiljø har I kortlagt i jeres undervisningsmiljøvurdering? - Sociale fællesskaber i klassen" dataDxfId="12"/>
    <tableColumn id="85" xr3:uid="{5B6F0902-94DE-44C8-B08A-432276B9B987}" name="Hvilke forhold af jeres psykiske undervisningsmiljø har I kortlagt i jeres undervisningsmiljøvurdering? - Tilhørsforhold" dataDxfId="11"/>
    <tableColumn id="86" xr3:uid="{2984F4DD-05E3-477A-852C-CEDA618156AE}" name="Hvilke forhold af jeres psykiske undervisningsmiljø har I kortlagt i jeres undervisningsmiljøvurdering? - Mobning" dataDxfId="10"/>
    <tableColumn id="87" xr3:uid="{4585754E-C0F1-4AEE-966B-803FD369155C}" name="Hvilke forhold af jeres psykiske undervisningsmiljø har I kortlagt i jeres undervisningsmiljøvurdering? - Krænkelser" dataDxfId="9"/>
    <tableColumn id="88" xr3:uid="{DAED9C85-F3CD-4A61-BA08-FA42C350743E}" name="Hvilke forhold af jeres psykiske undervisningsmiljø har I kortlagt i jeres undervisningsmiljøvurdering? - Vold" dataDxfId="8"/>
    <tableColumn id="89" xr3:uid="{30AD712E-C9EA-470C-883B-D95A0A909CDA}" name="Hvilke forhold af jeres psykiske undervisningsmiljø har I kortlagt i jeres undervisningsmiljøvurdering? - Diskrimination" dataDxfId="7"/>
    <tableColumn id="90" xr3:uid="{0595E59A-4194-4C09-AFBB-86AE0E8366A8}" name="Hvilke forhold af jeres psykiske undervisningsmiljø har I kortlagt i jeres undervisningsmiljøvurdering? - Andet, skriv venligst her:" dataDxfId="6"/>
    <tableColumn id="91" xr3:uid="{2429A565-1E83-447E-8866-44C52F392431}" name="Hvilke forhold af jeres psykiske undervisningsmiljø har I kortlagt i jeres undervisningsmiljøvurdering? - Vi har ikke kortlagt vores psykiske undervisningsmiljø" dataDxfId="5"/>
    <tableColumn id="92" xr3:uid="{3F348B50-F9BF-4FDD-B6EB-8C2C5CE4277C}" name="Hvilke forhold af jeres psykiske undervisningsmiljø har I kortlagt i jeres undervisningsmiljøvurdering? - Andet, skriv venligst her:5"/>
    <tableColumn id="93" xr3:uid="{0077543B-9CEE-418C-A8E2-BC05A9C1C889}" name="Indeholder jeres undervisningsmiljøvurdering... - ... en beskrivelse af, hvad jeres kortlægning viste?"/>
    <tableColumn id="94" xr3:uid="{70A06889-6B60-4CE7-8A5B-9DE245ADAA4F}" name="Indeholder jeres undervisningsmiljøvurdering... - ... en beskrivelse af, hvilke problemer med undervisningsmiljøet I vil arbejde på at løse?"/>
    <tableColumn id="95" xr3:uid="{5025DD63-A77E-41FF-ADFC-DE3D2B79BF57}" name="Indeholder jeres undervisningsmiljøvurdering en handlingsplan for at løse udfordringer med undervisningsmiljøet?"/>
    <tableColumn id="96" xr3:uid="{6B9242E2-5DC5-46BA-A418-65596121F106}" name="Indeholder jeres undervisningsmiljøvurdering retningslinjer for, hvornår I følger op på handlingsplanen?"/>
    <tableColumn id="97" xr3:uid="{CB52B691-9036-402D-94C0-103835D9F73B}" name="I hvilken grad har I inddraget elever i jeres arbejde med undervisningsmiljøvurderingen i forbindelse med... - ... planlægningen og tilrettelæggelsen af undersøgelsen?"/>
    <tableColumn id="98" xr3:uid="{5320C745-F740-4DCE-940B-050EC5F991CA}" name="I hvilken grad har I inddraget elever i jeres arbejde med undervisningsmiljøvurderingen i forbindelse med... - ... gennemførelsen af undersøgelsen?"/>
    <tableColumn id="99" xr3:uid="{283820C7-6DFC-4B44-B745-0E4034B47277}" name="I hvilken grad har I inddraget elever i jeres arbejde med undervisningsmiljøvurderingen i forbindelse med... - ... opfølgningen af undersøgelsen?"/>
    <tableColumn id="100" xr3:uid="{208C7D95-5C78-4B6C-9F0B-9BFF941B5414}" name="Du har svaret, at I ikke har en undervisningsmiljøvurdering. Uddyb gerne her, hvorfor I ikke har en undervisningsmiljøvurdering:"/>
    <tableColumn id="101" xr3:uid="{064457D3-0D3A-4302-AA88-C70ECFB7838C}" name="Hvor enig eller uenig er I som skole i, at undervisningsmiljøvurderingen er et godt redskab til at sikre et godt undervisningsmiljø på jeres skole?"/>
    <tableColumn id="102" xr3:uid="{38AC69CA-9C96-4641-8FFF-1E5ED88DF487}" name="Nu har du svaret på spørgsmål om skolens arbejde med undervisningsmiljøvurderingen, og du har mulighed for at uddybe dine svar her:"/>
    <tableColumn id="103" xr3:uid="{F521B852-5922-4089-AA62-D95964303C62}" name="Kender I som skole betegnelsen undervisningsmiljørepræsentanter (UMR)?"/>
    <tableColumn id="104" xr3:uid="{D2A77463-3F7E-4331-9F73-027BC50175D2}" name="Har I oplyst eleverne om deres ret til at vælge undervisningsmiljørepræsentanter?"/>
    <tableColumn id="105" xr3:uid="{8578A177-CFCC-47EF-BABA-992578645C34}" name="Har I undervisningsmiljørepræsentanter på jeres skole?"/>
    <tableColumn id="106" xr3:uid="{C977FFC5-87F3-4CF4-8500-33CD2DEFE3EB}" name="Hvorfor har I ikke undervisningsmiljørepræsentanter på jeres skole?"/>
    <tableColumn id="107" xr3:uid="{8C4EE30E-4028-4B01-BF5B-48ABA5583B52}" name="Hvorfor har I ikke undervisningsmiljørepræsentanter på jeres skole? - Andet, skriv gerne her"/>
    <tableColumn id="108" xr3:uid="{3B05FD7C-CEFC-48B3-A851-443F85B0D37A}" name="Inviterer I på skolen undervisningsmiljørepræsentanterne til at deltage i jeres arbejdsmiljøgrupper, når I drøfter forhold, der har betydning for undervisningsmiljøet?"/>
    <tableColumn id="109" xr3:uid="{92DA5C88-DB98-4564-987F-75F3C98B0E96}" name="Nu har du svaret på spørgsmål om skolens arbejde med undervisningsmiljørepræsentanter, og du har mulighed for at uddybe dine svar her:"/>
    <tableColumn id="110" xr3:uid="{78CBEE66-0240-44EC-A9DF-92E6350E45D9}" name="Inst. nummer"/>
    <tableColumn id="111" xr3:uid="{2C8E629F-76E3-4BFF-9964-779C76D35894}" name="Inst. navn"/>
    <tableColumn id="112" xr3:uid="{5C77F3E0-E8E5-419F-8552-1B158C9773C5}" name="Enhedsart"/>
    <tableColumn id="113" xr3:uid="{459A2AAF-CB56-49A8-9F89-7A0C65FC34D3}" name="Inst. type"/>
    <tableColumn id="114" xr3:uid="{9DFDAB98-39A0-44BF-B0A6-DB8C3AFEEA99}" name="Ejerkode navn"/>
    <tableColumn id="115" xr3:uid="{D998E1C3-FAA0-4D36-9167-3A9873180466}" name="Kommune"/>
    <tableColumn id="116" xr3:uid="{F967D182-E207-42B6-AF76-39549B56E1BF}" name="Region"/>
    <tableColumn id="117" xr3:uid="{1BCF8EFE-4801-4A35-9929-D1DEDD739C22}" name="Leder navn"/>
    <tableColumn id="118" xr3:uid="{CF3DA234-C9FE-4E7D-AF87-E3A4B00435E9}" name="E-mail"/>
    <tableColumn id="119" xr3:uid="{3B45F323-24B8-4182-8B5F-B0FD80E4D697}" name="Samlet status - Ny" dataDxfId="4"/>
    <tableColumn id="120" xr3:uid="{2C2F135E-F12C-4592-812C-1DD31F86BF4E}" name="Samlet status - Distribueret" dataDxfId="3"/>
    <tableColumn id="121" xr3:uid="{903A1F17-B5E3-4462-B31E-82B6F61492C6}" name="Samlet status - Nogen svar" dataDxfId="2"/>
    <tableColumn id="122" xr3:uid="{5D45DA27-622E-4953-B505-B0B661C23749}" name="Samlet status - Gennemført" dataDxfId="1"/>
    <tableColumn id="123" xr3:uid="{F0B2FACA-8021-4AD5-A044-0D90CBA863BA}" name="Samlet status - Frafaldet"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0C367D2-AFC1-4F46-A72C-20935203579E}" name="Tabel3" displayName="Tabel3" ref="D3:E11" totalsRowShown="0">
  <autoFilter ref="D3:E11" xr:uid="{C0C367D2-AFC1-4F46-A72C-20935203579E}"/>
  <tableColumns count="2">
    <tableColumn id="1" xr3:uid="{44FF797D-0D96-4C3F-956E-D375168257FB}" name="Indeholder"/>
    <tableColumn id="2" xr3:uid="{17793274-9C13-47E0-B90D-0F87AD357C4B}" name="Procent" dataDxfId="111" dataCellStyle="Procen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062D941-BE77-49DC-98F0-75438709FAF0}" name="Tabel4" displayName="Tabel4" ref="D3:E9" totalsRowShown="0">
  <autoFilter ref="D3:E9" xr:uid="{7062D941-BE77-49DC-98F0-75438709FAF0}"/>
  <tableColumns count="2">
    <tableColumn id="1" xr3:uid="{F1131FBB-9F19-4B0E-8860-D147F18E63D9}" name="Beskrivelse af"/>
    <tableColumn id="2" xr3:uid="{6955FF66-4ABA-44A5-99B3-75C082B206A0}" name="procent" dataDxfId="109" dataCellStyle="Procent"/>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4E6BD1F-F777-4E5D-B43A-FD10DD407D9E}" name="Tabel5" displayName="Tabel5" ref="D3:E8" totalsRowShown="0">
  <autoFilter ref="D3:E8" xr:uid="{04E6BD1F-F777-4E5D-B43A-FD10DD407D9E}"/>
  <tableColumns count="2">
    <tableColumn id="1" xr3:uid="{2C5D58BD-6351-4CCE-B0E4-D407D46F7AB1}" name="Tiltag"/>
    <tableColumn id="2" xr3:uid="{05E3FCCD-EDBC-4D50-B0F1-19797426DF4A}" name="Procent" dataDxfId="105" dataCellStyle="Procen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CE41994-88E6-435A-9432-F23739568DA0}" name="Tabel6" displayName="Tabel6" ref="D3:I7" totalsRowShown="0" dataDxfId="104" dataCellStyle="Procent">
  <autoFilter ref="D3:I7" xr:uid="{1CE41994-88E6-435A-9432-F23739568DA0}"/>
  <tableColumns count="6">
    <tableColumn id="1" xr3:uid="{80C27185-3933-44F5-9A71-4B08325E6EFC}" name="Tiltag"/>
    <tableColumn id="2" xr3:uid="{0D71E149-AA58-4BCB-B9D4-3384F65893B7}" name="Altid" dataDxfId="103" dataCellStyle="Procent"/>
    <tableColumn id="3" xr3:uid="{51F75EF5-0C2C-4AC8-9599-058AC751C18E}" name="Nogle gange" dataDxfId="102" dataCellStyle="Procent"/>
    <tableColumn id="4" xr3:uid="{0C7BE1B0-0F55-4C32-89F7-9468D30DAB0D}" name="Sjældent" dataDxfId="101" dataCellStyle="Procent"/>
    <tableColumn id="5" xr3:uid="{F78A5688-6F4C-479F-9EA9-6A146A3F0732}" name="Aldrig" dataDxfId="100" dataCellStyle="Procent"/>
    <tableColumn id="6" xr3:uid="{34F3C155-C1AB-49EC-8B36-B0E9026E15B1}" name="Ved ikke" dataDxfId="99" dataCellStyle="Procent"/>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74590CB-2736-4450-9D32-E40AA6BC1D04}" name="Tabel7" displayName="Tabel7" ref="D3:H5" totalsRowShown="0" dataDxfId="98" dataCellStyle="Procent">
  <autoFilter ref="D3:H5" xr:uid="{374590CB-2736-4450-9D32-E40AA6BC1D04}"/>
  <tableColumns count="5">
    <tableColumn id="1" xr3:uid="{0B04569D-720C-4A88-8C01-12D6F516CD03}" name="Klædt på"/>
    <tableColumn id="2" xr3:uid="{D27568BC-1DEC-4454-B401-5EBC24280F37}" name="I høj grad" dataDxfId="97" dataCellStyle="Procent">
      <calculatedColumnFormula>GETPIVOTDATA("I hvilken grad er I som skole klædt på til at håndtere mobning, når det opstår?",$A$9,"I hvilken grad er I som skole klædt på til at håndtere mobning, når det opstår?","I høj grad")</calculatedColumnFormula>
    </tableColumn>
    <tableColumn id="3" xr3:uid="{17C6D823-5C78-4DB9-A53C-E0FA5D8A4CEA}" name="I mindre grad" dataDxfId="96" dataCellStyle="Procent">
      <calculatedColumnFormula>GETPIVOTDATA("I hvilken grad er I som skole klædt på til at håndtere mobning, når det opstår?",$A$9,"I hvilken grad er I som skole klædt på til at håndtere mobning, når det opstår?","I mindre grad")</calculatedColumnFormula>
    </tableColumn>
    <tableColumn id="4" xr3:uid="{9B8CE17B-BC3F-4912-9A29-6FE586BDC7B6}" name="I nogen grad" dataDxfId="95" dataCellStyle="Procent">
      <calculatedColumnFormula>GETPIVOTDATA("I hvilken grad er I som skole klædt på til at håndtere mobning, når det opstår?",$A$9,"I hvilken grad er I som skole klædt på til at håndtere mobning, når det opstår?","I nogen grad")</calculatedColumnFormula>
    </tableColumn>
    <tableColumn id="5" xr3:uid="{9D8D9BC6-B7A3-4DCD-AE42-7B81EE619AAC}" name="Ved ikke" dataDxfId="94" dataCellStyle="Procent">
      <calculatedColumnFormula>GETPIVOTDATA("I hvilken grad er I som skole klædt på til at håndtere mobning, når det opstår?",$A$9,"I hvilken grad er I som skole klædt på til at håndtere mobning, når det opstår?","Ved ikke")</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3C65547-1F91-4A9B-9A47-A7CD47D258A3}" name="Tabel8" displayName="Tabel8" ref="D3:E11" totalsRowShown="0">
  <autoFilter ref="D3:E11" xr:uid="{B3C65547-1F91-4A9B-9A47-A7CD47D258A3}"/>
  <tableColumns count="2">
    <tableColumn id="1" xr3:uid="{014B3215-8652-4044-A23A-07632A2C820D}" name="Hvad kunne i tænke jer"/>
    <tableColumn id="2" xr3:uid="{F12C9B3A-2B5E-48C7-8ADC-89D39B68E058}" name="Procent" dataDxfId="93" dataCellStyle="Procent"/>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09935DD-E2BD-42F7-9C00-CAA1DF09807F}" name="Tabel9" displayName="Tabel9" ref="D3:E11" totalsRowShown="0">
  <autoFilter ref="D3:E11" xr:uid="{A09935DD-E2BD-42F7-9C00-CAA1DF09807F}"/>
  <tableColumns count="2">
    <tableColumn id="1" xr3:uid="{75495B0B-CF46-4725-8828-5BAFE4CE7413}" name="Tænke jer"/>
    <tableColumn id="2" xr3:uid="{C9A5BD37-0F5E-4CD5-A981-9E5AA3D460EB}" name="Procent" dataDxfId="92" dataCellStyle="Procent"/>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61B4100-0E1F-48EB-92C4-7D0FE793E777}" name="Tabel10" displayName="Tabel10" ref="D3:E17" totalsRowShown="0">
  <autoFilter ref="D3:E17" xr:uid="{361B4100-0E1F-48EB-92C4-7D0FE793E777}"/>
  <tableColumns count="2">
    <tableColumn id="1" xr3:uid="{D203DED9-ACDF-4258-A6AD-1175E07226BF}" name="Forhold"/>
    <tableColumn id="2" xr3:uid="{63675309-27B1-436A-98AB-5C48F468D9B1}" name="Procent" dataDxfId="87" dataCellStyle="Procent"/>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0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ivotTable" Target="../pivotTables/pivotTable166.xml"/></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ivotTable" Target="../pivotTables/pivotTable167.xml"/></Relationships>
</file>

<file path=xl/worksheets/_rels/sheet102.xml.rels><?xml version="1.0" encoding="UTF-8" standalone="yes"?>
<Relationships xmlns="http://schemas.openxmlformats.org/package/2006/relationships"><Relationship Id="rId1" Type="http://schemas.openxmlformats.org/officeDocument/2006/relationships/pivotTable" Target="../pivotTables/pivotTable168.xm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ivotTable" Target="../pivotTables/pivotTable169.xml"/></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ivotTable" Target="../pivotTables/pivotTable170.xml"/></Relationships>
</file>

<file path=xl/worksheets/_rels/sheet105.xml.rels><?xml version="1.0" encoding="UTF-8" standalone="yes"?>
<Relationships xmlns="http://schemas.openxmlformats.org/package/2006/relationships"><Relationship Id="rId3" Type="http://schemas.openxmlformats.org/officeDocument/2006/relationships/pivotTable" Target="../pivotTables/pivotTable173.xml"/><Relationship Id="rId2" Type="http://schemas.openxmlformats.org/officeDocument/2006/relationships/pivotTable" Target="../pivotTables/pivotTable172.xml"/><Relationship Id="rId1" Type="http://schemas.openxmlformats.org/officeDocument/2006/relationships/pivotTable" Target="../pivotTables/pivotTable171.xml"/></Relationships>
</file>

<file path=xl/worksheets/_rels/sheet106.xml.rels><?xml version="1.0" encoding="UTF-8" standalone="yes"?>
<Relationships xmlns="http://schemas.openxmlformats.org/package/2006/relationships"><Relationship Id="rId1" Type="http://schemas.openxmlformats.org/officeDocument/2006/relationships/pivotTable" Target="../pivotTables/pivotTable174.xml"/></Relationships>
</file>

<file path=xl/worksheets/_rels/sheet107.xml.rels><?xml version="1.0" encoding="UTF-8" standalone="yes"?>
<Relationships xmlns="http://schemas.openxmlformats.org/package/2006/relationships"><Relationship Id="rId1" Type="http://schemas.openxmlformats.org/officeDocument/2006/relationships/pivotTable" Target="../pivotTables/pivotTable175.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09.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2.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12.xml.rels><?xml version="1.0" encoding="UTF-8" standalone="yes"?>
<Relationships xmlns="http://schemas.openxmlformats.org/package/2006/relationships"><Relationship Id="rId8" Type="http://schemas.openxmlformats.org/officeDocument/2006/relationships/pivotTable" Target="../pivotTables/pivotTable20.xml"/><Relationship Id="rId3" Type="http://schemas.openxmlformats.org/officeDocument/2006/relationships/pivotTable" Target="../pivotTables/pivotTable15.xml"/><Relationship Id="rId7" Type="http://schemas.openxmlformats.org/officeDocument/2006/relationships/pivotTable" Target="../pivotTables/pivotTable19.xml"/><Relationship Id="rId2" Type="http://schemas.openxmlformats.org/officeDocument/2006/relationships/pivotTable" Target="../pivotTables/pivotTable14.xml"/><Relationship Id="rId1" Type="http://schemas.openxmlformats.org/officeDocument/2006/relationships/pivotTable" Target="../pivotTables/pivotTable13.xml"/><Relationship Id="rId6" Type="http://schemas.openxmlformats.org/officeDocument/2006/relationships/pivotTable" Target="../pivotTables/pivotTable18.xml"/><Relationship Id="rId5" Type="http://schemas.openxmlformats.org/officeDocument/2006/relationships/pivotTable" Target="../pivotTables/pivotTable17.xml"/><Relationship Id="rId10" Type="http://schemas.openxmlformats.org/officeDocument/2006/relationships/table" Target="../tables/table2.xml"/><Relationship Id="rId4" Type="http://schemas.openxmlformats.org/officeDocument/2006/relationships/pivotTable" Target="../pivotTables/pivotTable16.xml"/><Relationship Id="rId9"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21.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22.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23.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24.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25.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26.xml"/></Relationships>
</file>

<file path=xl/worksheets/_rels/sheet19.xml.rels><?xml version="1.0" encoding="UTF-8" standalone="yes"?>
<Relationships xmlns="http://schemas.openxmlformats.org/package/2006/relationships"><Relationship Id="rId1" Type="http://schemas.openxmlformats.org/officeDocument/2006/relationships/pivotTable" Target="../pivotTables/pivotTable27.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28.xml"/></Relationships>
</file>

<file path=xl/worksheets/_rels/sheet21.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pivotTable" Target="../pivotTables/pivotTable31.xml"/><Relationship Id="rId7" Type="http://schemas.openxmlformats.org/officeDocument/2006/relationships/drawing" Target="../drawings/drawing7.xml"/><Relationship Id="rId2" Type="http://schemas.openxmlformats.org/officeDocument/2006/relationships/pivotTable" Target="../pivotTables/pivotTable30.xml"/><Relationship Id="rId1" Type="http://schemas.openxmlformats.org/officeDocument/2006/relationships/pivotTable" Target="../pivotTables/pivotTable29.xml"/><Relationship Id="rId6" Type="http://schemas.openxmlformats.org/officeDocument/2006/relationships/pivotTable" Target="../pivotTables/pivotTable34.xml"/><Relationship Id="rId5" Type="http://schemas.openxmlformats.org/officeDocument/2006/relationships/pivotTable" Target="../pivotTables/pivotTable33.xml"/><Relationship Id="rId4" Type="http://schemas.openxmlformats.org/officeDocument/2006/relationships/pivotTable" Target="../pivotTables/pivotTable32.xml"/></Relationships>
</file>

<file path=xl/worksheets/_rels/sheet22.xml.rels><?xml version="1.0" encoding="UTF-8" standalone="yes"?>
<Relationships xmlns="http://schemas.openxmlformats.org/package/2006/relationships"><Relationship Id="rId1" Type="http://schemas.openxmlformats.org/officeDocument/2006/relationships/pivotTable" Target="../pivotTables/pivotTable35.xml"/></Relationships>
</file>

<file path=xl/worksheets/_rels/sheet23.xml.rels><?xml version="1.0" encoding="UTF-8" standalone="yes"?>
<Relationships xmlns="http://schemas.openxmlformats.org/package/2006/relationships"><Relationship Id="rId1" Type="http://schemas.openxmlformats.org/officeDocument/2006/relationships/pivotTable" Target="../pivotTables/pivotTable36.xml"/></Relationships>
</file>

<file path=xl/worksheets/_rels/sheet24.xml.rels><?xml version="1.0" encoding="UTF-8" standalone="yes"?>
<Relationships xmlns="http://schemas.openxmlformats.org/package/2006/relationships"><Relationship Id="rId1" Type="http://schemas.openxmlformats.org/officeDocument/2006/relationships/pivotTable" Target="../pivotTables/pivotTable37.xml"/></Relationships>
</file>

<file path=xl/worksheets/_rels/sheet25.xml.rels><?xml version="1.0" encoding="UTF-8" standalone="yes"?>
<Relationships xmlns="http://schemas.openxmlformats.org/package/2006/relationships"><Relationship Id="rId1" Type="http://schemas.openxmlformats.org/officeDocument/2006/relationships/pivotTable" Target="../pivotTables/pivotTable38.xml"/></Relationships>
</file>

<file path=xl/worksheets/_rels/sheet26.xml.rels><?xml version="1.0" encoding="UTF-8" standalone="yes"?>
<Relationships xmlns="http://schemas.openxmlformats.org/package/2006/relationships"><Relationship Id="rId1" Type="http://schemas.openxmlformats.org/officeDocument/2006/relationships/pivotTable" Target="../pivotTables/pivotTable39.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4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4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42.xml"/></Relationships>
</file>

<file path=xl/worksheets/_rels/sheet30.xml.rels><?xml version="1.0" encoding="UTF-8" standalone="yes"?>
<Relationships xmlns="http://schemas.openxmlformats.org/package/2006/relationships"><Relationship Id="rId3" Type="http://schemas.openxmlformats.org/officeDocument/2006/relationships/pivotTable" Target="../pivotTables/pivotTable45.xml"/><Relationship Id="rId7" Type="http://schemas.openxmlformats.org/officeDocument/2006/relationships/table" Target="../tables/table4.xml"/><Relationship Id="rId2" Type="http://schemas.openxmlformats.org/officeDocument/2006/relationships/pivotTable" Target="../pivotTables/pivotTable44.xml"/><Relationship Id="rId1" Type="http://schemas.openxmlformats.org/officeDocument/2006/relationships/pivotTable" Target="../pivotTables/pivotTable43.xml"/><Relationship Id="rId6" Type="http://schemas.openxmlformats.org/officeDocument/2006/relationships/drawing" Target="../drawings/drawing11.xml"/><Relationship Id="rId5" Type="http://schemas.openxmlformats.org/officeDocument/2006/relationships/pivotTable" Target="../pivotTables/pivotTable47.xml"/><Relationship Id="rId4" Type="http://schemas.openxmlformats.org/officeDocument/2006/relationships/pivotTable" Target="../pivotTables/pivotTable46.xml"/></Relationships>
</file>

<file path=xl/worksheets/_rels/sheet31.xml.rels><?xml version="1.0" encoding="UTF-8" standalone="yes"?>
<Relationships xmlns="http://schemas.openxmlformats.org/package/2006/relationships"><Relationship Id="rId1" Type="http://schemas.openxmlformats.org/officeDocument/2006/relationships/pivotTable" Target="../pivotTables/pivotTable48.xml"/></Relationships>
</file>

<file path=xl/worksheets/_rels/sheet32.xml.rels><?xml version="1.0" encoding="UTF-8" standalone="yes"?>
<Relationships xmlns="http://schemas.openxmlformats.org/package/2006/relationships"><Relationship Id="rId1" Type="http://schemas.openxmlformats.org/officeDocument/2006/relationships/pivotTable" Target="../pivotTables/pivotTable49.xml"/></Relationships>
</file>

<file path=xl/worksheets/_rels/sheet33.xml.rels><?xml version="1.0" encoding="UTF-8" standalone="yes"?>
<Relationships xmlns="http://schemas.openxmlformats.org/package/2006/relationships"><Relationship Id="rId1" Type="http://schemas.openxmlformats.org/officeDocument/2006/relationships/pivotTable" Target="../pivotTables/pivotTable50.xml"/></Relationships>
</file>

<file path=xl/worksheets/_rels/sheet34.xml.rels><?xml version="1.0" encoding="UTF-8" standalone="yes"?>
<Relationships xmlns="http://schemas.openxmlformats.org/package/2006/relationships"><Relationship Id="rId1" Type="http://schemas.openxmlformats.org/officeDocument/2006/relationships/pivotTable" Target="../pivotTables/pivotTable51.xml"/></Relationships>
</file>

<file path=xl/worksheets/_rels/sheet35.xml.rels><?xml version="1.0" encoding="UTF-8" standalone="yes"?>
<Relationships xmlns="http://schemas.openxmlformats.org/package/2006/relationships"><Relationship Id="rId3" Type="http://schemas.openxmlformats.org/officeDocument/2006/relationships/pivotTable" Target="../pivotTables/pivotTable54.xml"/><Relationship Id="rId2" Type="http://schemas.openxmlformats.org/officeDocument/2006/relationships/pivotTable" Target="../pivotTables/pivotTable53.xml"/><Relationship Id="rId1" Type="http://schemas.openxmlformats.org/officeDocument/2006/relationships/pivotTable" Target="../pivotTables/pivotTable52.xml"/><Relationship Id="rId6" Type="http://schemas.openxmlformats.org/officeDocument/2006/relationships/table" Target="../tables/table5.xml"/><Relationship Id="rId5" Type="http://schemas.openxmlformats.org/officeDocument/2006/relationships/drawing" Target="../drawings/drawing12.xml"/><Relationship Id="rId4" Type="http://schemas.openxmlformats.org/officeDocument/2006/relationships/pivotTable" Target="../pivotTables/pivotTable55.xml"/></Relationships>
</file>

<file path=xl/worksheets/_rels/sheet36.xml.rels><?xml version="1.0" encoding="UTF-8" standalone="yes"?>
<Relationships xmlns="http://schemas.openxmlformats.org/package/2006/relationships"><Relationship Id="rId1" Type="http://schemas.openxmlformats.org/officeDocument/2006/relationships/pivotTable" Target="../pivotTables/pivotTable56.xml"/></Relationships>
</file>

<file path=xl/worksheets/_rels/sheet37.xml.rels><?xml version="1.0" encoding="UTF-8" standalone="yes"?>
<Relationships xmlns="http://schemas.openxmlformats.org/package/2006/relationships"><Relationship Id="rId1" Type="http://schemas.openxmlformats.org/officeDocument/2006/relationships/pivotTable" Target="../pivotTables/pivotTable57.xml"/></Relationships>
</file>

<file path=xl/worksheets/_rels/sheet38.xml.rels><?xml version="1.0" encoding="UTF-8" standalone="yes"?>
<Relationships xmlns="http://schemas.openxmlformats.org/package/2006/relationships"><Relationship Id="rId1" Type="http://schemas.openxmlformats.org/officeDocument/2006/relationships/pivotTable" Target="../pivotTables/pivotTable58.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ivotTable" Target="../pivotTables/pivotTable60.xml"/><Relationship Id="rId1" Type="http://schemas.openxmlformats.org/officeDocument/2006/relationships/pivotTable" Target="../pivotTables/pivotTable59.xml"/><Relationship Id="rId4" Type="http://schemas.openxmlformats.org/officeDocument/2006/relationships/table" Target="../tables/table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40.xml.rels><?xml version="1.0" encoding="UTF-8" standalone="yes"?>
<Relationships xmlns="http://schemas.openxmlformats.org/package/2006/relationships"><Relationship Id="rId1" Type="http://schemas.openxmlformats.org/officeDocument/2006/relationships/pivotTable" Target="../pivotTables/pivotTable61.xml"/></Relationships>
</file>

<file path=xl/worksheets/_rels/sheet41.xml.rels><?xml version="1.0" encoding="UTF-8" standalone="yes"?>
<Relationships xmlns="http://schemas.openxmlformats.org/package/2006/relationships"><Relationship Id="rId8" Type="http://schemas.openxmlformats.org/officeDocument/2006/relationships/pivotTable" Target="../pivotTables/pivotTable69.xml"/><Relationship Id="rId3" Type="http://schemas.openxmlformats.org/officeDocument/2006/relationships/pivotTable" Target="../pivotTables/pivotTable64.xml"/><Relationship Id="rId7" Type="http://schemas.openxmlformats.org/officeDocument/2006/relationships/pivotTable" Target="../pivotTables/pivotTable68.xml"/><Relationship Id="rId2" Type="http://schemas.openxmlformats.org/officeDocument/2006/relationships/pivotTable" Target="../pivotTables/pivotTable63.xml"/><Relationship Id="rId1" Type="http://schemas.openxmlformats.org/officeDocument/2006/relationships/pivotTable" Target="../pivotTables/pivotTable62.xml"/><Relationship Id="rId6" Type="http://schemas.openxmlformats.org/officeDocument/2006/relationships/pivotTable" Target="../pivotTables/pivotTable67.xml"/><Relationship Id="rId5" Type="http://schemas.openxmlformats.org/officeDocument/2006/relationships/pivotTable" Target="../pivotTables/pivotTable66.xml"/><Relationship Id="rId10" Type="http://schemas.openxmlformats.org/officeDocument/2006/relationships/table" Target="../tables/table7.xml"/><Relationship Id="rId4" Type="http://schemas.openxmlformats.org/officeDocument/2006/relationships/pivotTable" Target="../pivotTables/pivotTable65.xml"/><Relationship Id="rId9" Type="http://schemas.openxmlformats.org/officeDocument/2006/relationships/drawing" Target="../drawings/drawing14.xml"/></Relationships>
</file>

<file path=xl/worksheets/_rels/sheet42.xml.rels><?xml version="1.0" encoding="UTF-8" standalone="yes"?>
<Relationships xmlns="http://schemas.openxmlformats.org/package/2006/relationships"><Relationship Id="rId1" Type="http://schemas.openxmlformats.org/officeDocument/2006/relationships/pivotTable" Target="../pivotTables/pivotTable70.xml"/></Relationships>
</file>

<file path=xl/worksheets/_rels/sheet43.xml.rels><?xml version="1.0" encoding="UTF-8" standalone="yes"?>
<Relationships xmlns="http://schemas.openxmlformats.org/package/2006/relationships"><Relationship Id="rId1" Type="http://schemas.openxmlformats.org/officeDocument/2006/relationships/pivotTable" Target="../pivotTables/pivotTable71.xml"/></Relationships>
</file>

<file path=xl/worksheets/_rels/sheet44.xml.rels><?xml version="1.0" encoding="UTF-8" standalone="yes"?>
<Relationships xmlns="http://schemas.openxmlformats.org/package/2006/relationships"><Relationship Id="rId1" Type="http://schemas.openxmlformats.org/officeDocument/2006/relationships/pivotTable" Target="../pivotTables/pivotTable72.xml"/></Relationships>
</file>

<file path=xl/worksheets/_rels/sheet45.xml.rels><?xml version="1.0" encoding="UTF-8" standalone="yes"?>
<Relationships xmlns="http://schemas.openxmlformats.org/package/2006/relationships"><Relationship Id="rId1" Type="http://schemas.openxmlformats.org/officeDocument/2006/relationships/pivotTable" Target="../pivotTables/pivotTable73.xml"/></Relationships>
</file>

<file path=xl/worksheets/_rels/sheet46.xml.rels><?xml version="1.0" encoding="UTF-8" standalone="yes"?>
<Relationships xmlns="http://schemas.openxmlformats.org/package/2006/relationships"><Relationship Id="rId1" Type="http://schemas.openxmlformats.org/officeDocument/2006/relationships/pivotTable" Target="../pivotTables/pivotTable74.xml"/></Relationships>
</file>

<file path=xl/worksheets/_rels/sheet47.xml.rels><?xml version="1.0" encoding="UTF-8" standalone="yes"?>
<Relationships xmlns="http://schemas.openxmlformats.org/package/2006/relationships"><Relationship Id="rId1" Type="http://schemas.openxmlformats.org/officeDocument/2006/relationships/pivotTable" Target="../pivotTables/pivotTable75.xml"/></Relationships>
</file>

<file path=xl/worksheets/_rels/sheet48.xml.rels><?xml version="1.0" encoding="UTF-8" standalone="yes"?>
<Relationships xmlns="http://schemas.openxmlformats.org/package/2006/relationships"><Relationship Id="rId1" Type="http://schemas.openxmlformats.org/officeDocument/2006/relationships/pivotTable" Target="../pivotTables/pivotTable76.xml"/></Relationships>
</file>

<file path=xl/worksheets/_rels/sheet49.xml.rels><?xml version="1.0" encoding="UTF-8" standalone="yes"?>
<Relationships xmlns="http://schemas.openxmlformats.org/package/2006/relationships"><Relationship Id="rId8" Type="http://schemas.openxmlformats.org/officeDocument/2006/relationships/pivotTable" Target="../pivotTables/pivotTable84.xml"/><Relationship Id="rId3" Type="http://schemas.openxmlformats.org/officeDocument/2006/relationships/pivotTable" Target="../pivotTables/pivotTable79.xml"/><Relationship Id="rId7" Type="http://schemas.openxmlformats.org/officeDocument/2006/relationships/pivotTable" Target="../pivotTables/pivotTable83.xml"/><Relationship Id="rId2" Type="http://schemas.openxmlformats.org/officeDocument/2006/relationships/pivotTable" Target="../pivotTables/pivotTable78.xml"/><Relationship Id="rId1" Type="http://schemas.openxmlformats.org/officeDocument/2006/relationships/pivotTable" Target="../pivotTables/pivotTable77.xml"/><Relationship Id="rId6" Type="http://schemas.openxmlformats.org/officeDocument/2006/relationships/pivotTable" Target="../pivotTables/pivotTable82.xml"/><Relationship Id="rId5" Type="http://schemas.openxmlformats.org/officeDocument/2006/relationships/pivotTable" Target="../pivotTables/pivotTable81.xml"/><Relationship Id="rId10" Type="http://schemas.openxmlformats.org/officeDocument/2006/relationships/table" Target="../tables/table8.xml"/><Relationship Id="rId4" Type="http://schemas.openxmlformats.org/officeDocument/2006/relationships/pivotTable" Target="../pivotTables/pivotTable80.xml"/><Relationship Id="rId9" Type="http://schemas.openxmlformats.org/officeDocument/2006/relationships/drawing" Target="../drawings/drawing1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50.xml.rels><?xml version="1.0" encoding="UTF-8" standalone="yes"?>
<Relationships xmlns="http://schemas.openxmlformats.org/package/2006/relationships"><Relationship Id="rId1" Type="http://schemas.openxmlformats.org/officeDocument/2006/relationships/pivotTable" Target="../pivotTables/pivotTable85.xml"/></Relationships>
</file>

<file path=xl/worksheets/_rels/sheet51.xml.rels><?xml version="1.0" encoding="UTF-8" standalone="yes"?>
<Relationships xmlns="http://schemas.openxmlformats.org/package/2006/relationships"><Relationship Id="rId1" Type="http://schemas.openxmlformats.org/officeDocument/2006/relationships/pivotTable" Target="../pivotTables/pivotTable86.xml"/></Relationships>
</file>

<file path=xl/worksheets/_rels/sheet52.xml.rels><?xml version="1.0" encoding="UTF-8" standalone="yes"?>
<Relationships xmlns="http://schemas.openxmlformats.org/package/2006/relationships"><Relationship Id="rId1" Type="http://schemas.openxmlformats.org/officeDocument/2006/relationships/pivotTable" Target="../pivotTables/pivotTable87.xml"/></Relationships>
</file>

<file path=xl/worksheets/_rels/sheet53.xml.rels><?xml version="1.0" encoding="UTF-8" standalone="yes"?>
<Relationships xmlns="http://schemas.openxmlformats.org/package/2006/relationships"><Relationship Id="rId1" Type="http://schemas.openxmlformats.org/officeDocument/2006/relationships/pivotTable" Target="../pivotTables/pivotTable88.xml"/></Relationships>
</file>

<file path=xl/worksheets/_rels/sheet54.xml.rels><?xml version="1.0" encoding="UTF-8" standalone="yes"?>
<Relationships xmlns="http://schemas.openxmlformats.org/package/2006/relationships"><Relationship Id="rId1" Type="http://schemas.openxmlformats.org/officeDocument/2006/relationships/pivotTable" Target="../pivotTables/pivotTable89.xml"/></Relationships>
</file>

<file path=xl/worksheets/_rels/sheet55.xml.rels><?xml version="1.0" encoding="UTF-8" standalone="yes"?>
<Relationships xmlns="http://schemas.openxmlformats.org/package/2006/relationships"><Relationship Id="rId1" Type="http://schemas.openxmlformats.org/officeDocument/2006/relationships/pivotTable" Target="../pivotTables/pivotTable90.xml"/></Relationships>
</file>

<file path=xl/worksheets/_rels/sheet56.xml.rels><?xml version="1.0" encoding="UTF-8" standalone="yes"?>
<Relationships xmlns="http://schemas.openxmlformats.org/package/2006/relationships"><Relationship Id="rId1" Type="http://schemas.openxmlformats.org/officeDocument/2006/relationships/pivotTable" Target="../pivotTables/pivotTable91.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ivotTable" Target="../pivotTables/pivotTable92.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ivotTable" Target="../pivotTables/pivotTable93.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ivotTable" Target="../pivotTables/pivotTable9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ivotTable" Target="../pivotTables/pivotTable95.xml"/></Relationships>
</file>

<file path=xl/worksheets/_rels/sheet61.xml.rels><?xml version="1.0" encoding="UTF-8" standalone="yes"?>
<Relationships xmlns="http://schemas.openxmlformats.org/package/2006/relationships"><Relationship Id="rId8" Type="http://schemas.openxmlformats.org/officeDocument/2006/relationships/pivotTable" Target="../pivotTables/pivotTable103.xml"/><Relationship Id="rId13" Type="http://schemas.openxmlformats.org/officeDocument/2006/relationships/pivotTable" Target="../pivotTables/pivotTable108.xml"/><Relationship Id="rId3" Type="http://schemas.openxmlformats.org/officeDocument/2006/relationships/pivotTable" Target="../pivotTables/pivotTable98.xml"/><Relationship Id="rId7" Type="http://schemas.openxmlformats.org/officeDocument/2006/relationships/pivotTable" Target="../pivotTables/pivotTable102.xml"/><Relationship Id="rId12" Type="http://schemas.openxmlformats.org/officeDocument/2006/relationships/pivotTable" Target="../pivotTables/pivotTable107.xml"/><Relationship Id="rId2" Type="http://schemas.openxmlformats.org/officeDocument/2006/relationships/pivotTable" Target="../pivotTables/pivotTable97.xml"/><Relationship Id="rId16" Type="http://schemas.openxmlformats.org/officeDocument/2006/relationships/table" Target="../tables/table9.xml"/><Relationship Id="rId1" Type="http://schemas.openxmlformats.org/officeDocument/2006/relationships/pivotTable" Target="../pivotTables/pivotTable96.xml"/><Relationship Id="rId6" Type="http://schemas.openxmlformats.org/officeDocument/2006/relationships/pivotTable" Target="../pivotTables/pivotTable101.xml"/><Relationship Id="rId11" Type="http://schemas.openxmlformats.org/officeDocument/2006/relationships/pivotTable" Target="../pivotTables/pivotTable106.xml"/><Relationship Id="rId5" Type="http://schemas.openxmlformats.org/officeDocument/2006/relationships/pivotTable" Target="../pivotTables/pivotTable100.xml"/><Relationship Id="rId15" Type="http://schemas.openxmlformats.org/officeDocument/2006/relationships/drawing" Target="../drawings/drawing20.xml"/><Relationship Id="rId10" Type="http://schemas.openxmlformats.org/officeDocument/2006/relationships/pivotTable" Target="../pivotTables/pivotTable105.xml"/><Relationship Id="rId4" Type="http://schemas.openxmlformats.org/officeDocument/2006/relationships/pivotTable" Target="../pivotTables/pivotTable99.xml"/><Relationship Id="rId9" Type="http://schemas.openxmlformats.org/officeDocument/2006/relationships/pivotTable" Target="../pivotTables/pivotTable104.xml"/><Relationship Id="rId14" Type="http://schemas.openxmlformats.org/officeDocument/2006/relationships/pivotTable" Target="../pivotTables/pivotTable109.xml"/></Relationships>
</file>

<file path=xl/worksheets/_rels/sheet62.xml.rels><?xml version="1.0" encoding="UTF-8" standalone="yes"?>
<Relationships xmlns="http://schemas.openxmlformats.org/package/2006/relationships"><Relationship Id="rId1" Type="http://schemas.openxmlformats.org/officeDocument/2006/relationships/pivotTable" Target="../pivotTables/pivotTable110.xml"/></Relationships>
</file>

<file path=xl/worksheets/_rels/sheet63.xml.rels><?xml version="1.0" encoding="UTF-8" standalone="yes"?>
<Relationships xmlns="http://schemas.openxmlformats.org/package/2006/relationships"><Relationship Id="rId1" Type="http://schemas.openxmlformats.org/officeDocument/2006/relationships/pivotTable" Target="../pivotTables/pivotTable111.xml"/></Relationships>
</file>

<file path=xl/worksheets/_rels/sheet64.xml.rels><?xml version="1.0" encoding="UTF-8" standalone="yes"?>
<Relationships xmlns="http://schemas.openxmlformats.org/package/2006/relationships"><Relationship Id="rId1" Type="http://schemas.openxmlformats.org/officeDocument/2006/relationships/pivotTable" Target="../pivotTables/pivotTable112.xml"/></Relationships>
</file>

<file path=xl/worksheets/_rels/sheet65.xml.rels><?xml version="1.0" encoding="UTF-8" standalone="yes"?>
<Relationships xmlns="http://schemas.openxmlformats.org/package/2006/relationships"><Relationship Id="rId1" Type="http://schemas.openxmlformats.org/officeDocument/2006/relationships/pivotTable" Target="../pivotTables/pivotTable113.xml"/></Relationships>
</file>

<file path=xl/worksheets/_rels/sheet66.xml.rels><?xml version="1.0" encoding="UTF-8" standalone="yes"?>
<Relationships xmlns="http://schemas.openxmlformats.org/package/2006/relationships"><Relationship Id="rId1" Type="http://schemas.openxmlformats.org/officeDocument/2006/relationships/pivotTable" Target="../pivotTables/pivotTable114.xml"/></Relationships>
</file>

<file path=xl/worksheets/_rels/sheet67.xml.rels><?xml version="1.0" encoding="UTF-8" standalone="yes"?>
<Relationships xmlns="http://schemas.openxmlformats.org/package/2006/relationships"><Relationship Id="rId1" Type="http://schemas.openxmlformats.org/officeDocument/2006/relationships/pivotTable" Target="../pivotTables/pivotTable115.xml"/></Relationships>
</file>

<file path=xl/worksheets/_rels/sheet68.xml.rels><?xml version="1.0" encoding="UTF-8" standalone="yes"?>
<Relationships xmlns="http://schemas.openxmlformats.org/package/2006/relationships"><Relationship Id="rId1" Type="http://schemas.openxmlformats.org/officeDocument/2006/relationships/pivotTable" Target="../pivotTables/pivotTable116.xml"/></Relationships>
</file>

<file path=xl/worksheets/_rels/sheet69.xml.rels><?xml version="1.0" encoding="UTF-8" standalone="yes"?>
<Relationships xmlns="http://schemas.openxmlformats.org/package/2006/relationships"><Relationship Id="rId1" Type="http://schemas.openxmlformats.org/officeDocument/2006/relationships/pivotTable" Target="../pivotTables/pivotTable117.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6.xml"/><Relationship Id="rId7" Type="http://schemas.openxmlformats.org/officeDocument/2006/relationships/table" Target="../tables/table1.xml"/><Relationship Id="rId2" Type="http://schemas.openxmlformats.org/officeDocument/2006/relationships/pivotTable" Target="../pivotTables/pivotTable5.xml"/><Relationship Id="rId1" Type="http://schemas.openxmlformats.org/officeDocument/2006/relationships/pivotTable" Target="../pivotTables/pivotTable4.xml"/><Relationship Id="rId6" Type="http://schemas.openxmlformats.org/officeDocument/2006/relationships/drawing" Target="../drawings/drawing4.xml"/><Relationship Id="rId5" Type="http://schemas.openxmlformats.org/officeDocument/2006/relationships/pivotTable" Target="../pivotTables/pivotTable8.xml"/><Relationship Id="rId4" Type="http://schemas.openxmlformats.org/officeDocument/2006/relationships/pivotTable" Target="../pivotTables/pivotTable7.xml"/></Relationships>
</file>

<file path=xl/worksheets/_rels/sheet70.xml.rels><?xml version="1.0" encoding="UTF-8" standalone="yes"?>
<Relationships xmlns="http://schemas.openxmlformats.org/package/2006/relationships"><Relationship Id="rId1" Type="http://schemas.openxmlformats.org/officeDocument/2006/relationships/pivotTable" Target="../pivotTables/pivotTable118.xml"/></Relationships>
</file>

<file path=xl/worksheets/_rels/sheet71.xml.rels><?xml version="1.0" encoding="UTF-8" standalone="yes"?>
<Relationships xmlns="http://schemas.openxmlformats.org/package/2006/relationships"><Relationship Id="rId1" Type="http://schemas.openxmlformats.org/officeDocument/2006/relationships/pivotTable" Target="../pivotTables/pivotTable119.xml"/></Relationships>
</file>

<file path=xl/worksheets/_rels/sheet72.xml.rels><?xml version="1.0" encoding="UTF-8" standalone="yes"?>
<Relationships xmlns="http://schemas.openxmlformats.org/package/2006/relationships"><Relationship Id="rId1" Type="http://schemas.openxmlformats.org/officeDocument/2006/relationships/pivotTable" Target="../pivotTables/pivotTable120.xml"/></Relationships>
</file>

<file path=xl/worksheets/_rels/sheet73.xml.rels><?xml version="1.0" encoding="UTF-8" standalone="yes"?>
<Relationships xmlns="http://schemas.openxmlformats.org/package/2006/relationships"><Relationship Id="rId1" Type="http://schemas.openxmlformats.org/officeDocument/2006/relationships/pivotTable" Target="../pivotTables/pivotTable121.xml"/></Relationships>
</file>

<file path=xl/worksheets/_rels/sheet74.xml.rels><?xml version="1.0" encoding="UTF-8" standalone="yes"?>
<Relationships xmlns="http://schemas.openxmlformats.org/package/2006/relationships"><Relationship Id="rId1" Type="http://schemas.openxmlformats.org/officeDocument/2006/relationships/pivotTable" Target="../pivotTables/pivotTable122.xml"/></Relationships>
</file>

<file path=xl/worksheets/_rels/sheet75.xml.rels><?xml version="1.0" encoding="UTF-8" standalone="yes"?>
<Relationships xmlns="http://schemas.openxmlformats.org/package/2006/relationships"><Relationship Id="rId8" Type="http://schemas.openxmlformats.org/officeDocument/2006/relationships/pivotTable" Target="../pivotTables/pivotTable130.xml"/><Relationship Id="rId13" Type="http://schemas.openxmlformats.org/officeDocument/2006/relationships/pivotTable" Target="../pivotTables/pivotTable135.xml"/><Relationship Id="rId3" Type="http://schemas.openxmlformats.org/officeDocument/2006/relationships/pivotTable" Target="../pivotTables/pivotTable125.xml"/><Relationship Id="rId7" Type="http://schemas.openxmlformats.org/officeDocument/2006/relationships/pivotTable" Target="../pivotTables/pivotTable129.xml"/><Relationship Id="rId12" Type="http://schemas.openxmlformats.org/officeDocument/2006/relationships/pivotTable" Target="../pivotTables/pivotTable134.xml"/><Relationship Id="rId2" Type="http://schemas.openxmlformats.org/officeDocument/2006/relationships/pivotTable" Target="../pivotTables/pivotTable124.xml"/><Relationship Id="rId16" Type="http://schemas.openxmlformats.org/officeDocument/2006/relationships/table" Target="../tables/table10.xml"/><Relationship Id="rId1" Type="http://schemas.openxmlformats.org/officeDocument/2006/relationships/pivotTable" Target="../pivotTables/pivotTable123.xml"/><Relationship Id="rId6" Type="http://schemas.openxmlformats.org/officeDocument/2006/relationships/pivotTable" Target="../pivotTables/pivotTable128.xml"/><Relationship Id="rId11" Type="http://schemas.openxmlformats.org/officeDocument/2006/relationships/pivotTable" Target="../pivotTables/pivotTable133.xml"/><Relationship Id="rId5" Type="http://schemas.openxmlformats.org/officeDocument/2006/relationships/pivotTable" Target="../pivotTables/pivotTable127.xml"/><Relationship Id="rId15" Type="http://schemas.openxmlformats.org/officeDocument/2006/relationships/drawing" Target="../drawings/drawing21.xml"/><Relationship Id="rId10" Type="http://schemas.openxmlformats.org/officeDocument/2006/relationships/pivotTable" Target="../pivotTables/pivotTable132.xml"/><Relationship Id="rId4" Type="http://schemas.openxmlformats.org/officeDocument/2006/relationships/pivotTable" Target="../pivotTables/pivotTable126.xml"/><Relationship Id="rId9" Type="http://schemas.openxmlformats.org/officeDocument/2006/relationships/pivotTable" Target="../pivotTables/pivotTable131.xml"/><Relationship Id="rId14" Type="http://schemas.openxmlformats.org/officeDocument/2006/relationships/pivotTable" Target="../pivotTables/pivotTable136.xml"/></Relationships>
</file>

<file path=xl/worksheets/_rels/sheet76.xml.rels><?xml version="1.0" encoding="UTF-8" standalone="yes"?>
<Relationships xmlns="http://schemas.openxmlformats.org/package/2006/relationships"><Relationship Id="rId1" Type="http://schemas.openxmlformats.org/officeDocument/2006/relationships/pivotTable" Target="../pivotTables/pivotTable137.xml"/></Relationships>
</file>

<file path=xl/worksheets/_rels/sheet77.xml.rels><?xml version="1.0" encoding="UTF-8" standalone="yes"?>
<Relationships xmlns="http://schemas.openxmlformats.org/package/2006/relationships"><Relationship Id="rId1" Type="http://schemas.openxmlformats.org/officeDocument/2006/relationships/pivotTable" Target="../pivotTables/pivotTable138.xml"/></Relationships>
</file>

<file path=xl/worksheets/_rels/sheet78.xml.rels><?xml version="1.0" encoding="UTF-8" standalone="yes"?>
<Relationships xmlns="http://schemas.openxmlformats.org/package/2006/relationships"><Relationship Id="rId1" Type="http://schemas.openxmlformats.org/officeDocument/2006/relationships/pivotTable" Target="../pivotTables/pivotTable139.xml"/></Relationships>
</file>

<file path=xl/worksheets/_rels/sheet79.xml.rels><?xml version="1.0" encoding="UTF-8" standalone="yes"?>
<Relationships xmlns="http://schemas.openxmlformats.org/package/2006/relationships"><Relationship Id="rId1" Type="http://schemas.openxmlformats.org/officeDocument/2006/relationships/pivotTable" Target="../pivotTables/pivotTable140.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80.xml.rels><?xml version="1.0" encoding="UTF-8" standalone="yes"?>
<Relationships xmlns="http://schemas.openxmlformats.org/package/2006/relationships"><Relationship Id="rId1" Type="http://schemas.openxmlformats.org/officeDocument/2006/relationships/pivotTable" Target="../pivotTables/pivotTable141.xml"/></Relationships>
</file>

<file path=xl/worksheets/_rels/sheet81.xml.rels><?xml version="1.0" encoding="UTF-8" standalone="yes"?>
<Relationships xmlns="http://schemas.openxmlformats.org/package/2006/relationships"><Relationship Id="rId1" Type="http://schemas.openxmlformats.org/officeDocument/2006/relationships/pivotTable" Target="../pivotTables/pivotTable142.xml"/></Relationships>
</file>

<file path=xl/worksheets/_rels/sheet82.xml.rels><?xml version="1.0" encoding="UTF-8" standalone="yes"?>
<Relationships xmlns="http://schemas.openxmlformats.org/package/2006/relationships"><Relationship Id="rId1" Type="http://schemas.openxmlformats.org/officeDocument/2006/relationships/pivotTable" Target="../pivotTables/pivotTable143.xml"/></Relationships>
</file>

<file path=xl/worksheets/_rels/sheet83.xml.rels><?xml version="1.0" encoding="UTF-8" standalone="yes"?>
<Relationships xmlns="http://schemas.openxmlformats.org/package/2006/relationships"><Relationship Id="rId1" Type="http://schemas.openxmlformats.org/officeDocument/2006/relationships/pivotTable" Target="../pivotTables/pivotTable144.xml"/></Relationships>
</file>

<file path=xl/worksheets/_rels/sheet84.xml.rels><?xml version="1.0" encoding="UTF-8" standalone="yes"?>
<Relationships xmlns="http://schemas.openxmlformats.org/package/2006/relationships"><Relationship Id="rId1" Type="http://schemas.openxmlformats.org/officeDocument/2006/relationships/pivotTable" Target="../pivotTables/pivotTable145.xml"/></Relationships>
</file>

<file path=xl/worksheets/_rels/sheet85.xml.rels><?xml version="1.0" encoding="UTF-8" standalone="yes"?>
<Relationships xmlns="http://schemas.openxmlformats.org/package/2006/relationships"><Relationship Id="rId1" Type="http://schemas.openxmlformats.org/officeDocument/2006/relationships/pivotTable" Target="../pivotTables/pivotTable146.xml"/></Relationships>
</file>

<file path=xl/worksheets/_rels/sheet86.xml.rels><?xml version="1.0" encoding="UTF-8" standalone="yes"?>
<Relationships xmlns="http://schemas.openxmlformats.org/package/2006/relationships"><Relationship Id="rId1" Type="http://schemas.openxmlformats.org/officeDocument/2006/relationships/pivotTable" Target="../pivotTables/pivotTable147.xml"/></Relationships>
</file>

<file path=xl/worksheets/_rels/sheet87.xml.rels><?xml version="1.0" encoding="UTF-8" standalone="yes"?>
<Relationships xmlns="http://schemas.openxmlformats.org/package/2006/relationships"><Relationship Id="rId1" Type="http://schemas.openxmlformats.org/officeDocument/2006/relationships/pivotTable" Target="../pivotTables/pivotTable148.xml"/></Relationships>
</file>

<file path=xl/worksheets/_rels/sheet88.xml.rels><?xml version="1.0" encoding="UTF-8" standalone="yes"?>
<Relationships xmlns="http://schemas.openxmlformats.org/package/2006/relationships"><Relationship Id="rId1" Type="http://schemas.openxmlformats.org/officeDocument/2006/relationships/pivotTable" Target="../pivotTables/pivotTable149.xml"/></Relationships>
</file>

<file path=xl/worksheets/_rels/sheet89.xml.rels><?xml version="1.0" encoding="UTF-8" standalone="yes"?>
<Relationships xmlns="http://schemas.openxmlformats.org/package/2006/relationships"><Relationship Id="rId3" Type="http://schemas.openxmlformats.org/officeDocument/2006/relationships/pivotTable" Target="../pivotTables/pivotTable152.xml"/><Relationship Id="rId2" Type="http://schemas.openxmlformats.org/officeDocument/2006/relationships/pivotTable" Target="../pivotTables/pivotTable151.xml"/><Relationship Id="rId1" Type="http://schemas.openxmlformats.org/officeDocument/2006/relationships/pivotTable" Target="../pivotTables/pivotTable150.xml"/><Relationship Id="rId6" Type="http://schemas.openxmlformats.org/officeDocument/2006/relationships/table" Target="../tables/table11.xml"/><Relationship Id="rId5" Type="http://schemas.openxmlformats.org/officeDocument/2006/relationships/drawing" Target="../drawings/drawing22.xml"/><Relationship Id="rId4" Type="http://schemas.openxmlformats.org/officeDocument/2006/relationships/pivotTable" Target="../pivotTables/pivotTable153.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90.xml.rels><?xml version="1.0" encoding="UTF-8" standalone="yes"?>
<Relationships xmlns="http://schemas.openxmlformats.org/package/2006/relationships"><Relationship Id="rId1" Type="http://schemas.openxmlformats.org/officeDocument/2006/relationships/pivotTable" Target="../pivotTables/pivotTable154.xml"/></Relationships>
</file>

<file path=xl/worksheets/_rels/sheet91.xml.rels><?xml version="1.0" encoding="UTF-8" standalone="yes"?>
<Relationships xmlns="http://schemas.openxmlformats.org/package/2006/relationships"><Relationship Id="rId1" Type="http://schemas.openxmlformats.org/officeDocument/2006/relationships/pivotTable" Target="../pivotTables/pivotTable155.xml"/></Relationships>
</file>

<file path=xl/worksheets/_rels/sheet92.xml.rels><?xml version="1.0" encoding="UTF-8" standalone="yes"?>
<Relationships xmlns="http://schemas.openxmlformats.org/package/2006/relationships"><Relationship Id="rId1" Type="http://schemas.openxmlformats.org/officeDocument/2006/relationships/pivotTable" Target="../pivotTables/pivotTable156.xml"/></Relationships>
</file>

<file path=xl/worksheets/_rels/sheet93.xml.rels><?xml version="1.0" encoding="UTF-8" standalone="yes"?>
<Relationships xmlns="http://schemas.openxmlformats.org/package/2006/relationships"><Relationship Id="rId3" Type="http://schemas.openxmlformats.org/officeDocument/2006/relationships/pivotTable" Target="../pivotTables/pivotTable159.xml"/><Relationship Id="rId2" Type="http://schemas.openxmlformats.org/officeDocument/2006/relationships/pivotTable" Target="../pivotTables/pivotTable158.xml"/><Relationship Id="rId1" Type="http://schemas.openxmlformats.org/officeDocument/2006/relationships/pivotTable" Target="../pivotTables/pivotTable157.xml"/><Relationship Id="rId5" Type="http://schemas.openxmlformats.org/officeDocument/2006/relationships/table" Target="../tables/table12.xml"/><Relationship Id="rId4" Type="http://schemas.openxmlformats.org/officeDocument/2006/relationships/drawing" Target="../drawings/drawing23.xml"/></Relationships>
</file>

<file path=xl/worksheets/_rels/sheet94.xml.rels><?xml version="1.0" encoding="UTF-8" standalone="yes"?>
<Relationships xmlns="http://schemas.openxmlformats.org/package/2006/relationships"><Relationship Id="rId1" Type="http://schemas.openxmlformats.org/officeDocument/2006/relationships/pivotTable" Target="../pivotTables/pivotTable160.xml"/></Relationships>
</file>

<file path=xl/worksheets/_rels/sheet95.xml.rels><?xml version="1.0" encoding="UTF-8" standalone="yes"?>
<Relationships xmlns="http://schemas.openxmlformats.org/package/2006/relationships"><Relationship Id="rId1" Type="http://schemas.openxmlformats.org/officeDocument/2006/relationships/pivotTable" Target="../pivotTables/pivotTable161.xml"/></Relationships>
</file>

<file path=xl/worksheets/_rels/sheet96.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4.xml"/><Relationship Id="rId1" Type="http://schemas.openxmlformats.org/officeDocument/2006/relationships/pivotTable" Target="../pivotTables/pivotTable162.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ivotTable" Target="../pivotTables/pivotTable163.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ivotTable" Target="../pivotTables/pivotTable164.xml"/></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ivotTable" Target="../pivotTables/pivotTable16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88"/>
  <sheetViews>
    <sheetView workbookViewId="0"/>
  </sheetViews>
  <sheetFormatPr defaultRowHeight="14.5" x14ac:dyDescent="0.35"/>
  <sheetData>
    <row r="1" spans="1:3" x14ac:dyDescent="0.35">
      <c r="A1" t="s">
        <v>0</v>
      </c>
      <c r="B1" s="1">
        <v>1</v>
      </c>
      <c r="C1" t="s">
        <v>1</v>
      </c>
    </row>
    <row r="2" spans="1:3" x14ac:dyDescent="0.35">
      <c r="A2" t="s">
        <v>0</v>
      </c>
      <c r="B2" s="1">
        <v>2</v>
      </c>
      <c r="C2" t="s">
        <v>2</v>
      </c>
    </row>
    <row r="3" spans="1:3" x14ac:dyDescent="0.35">
      <c r="A3" t="s">
        <v>0</v>
      </c>
      <c r="B3" s="1">
        <v>3</v>
      </c>
      <c r="C3" t="s">
        <v>3</v>
      </c>
    </row>
    <row r="4" spans="1:3" x14ac:dyDescent="0.35">
      <c r="A4" t="s">
        <v>4</v>
      </c>
      <c r="B4" s="1">
        <v>1</v>
      </c>
      <c r="C4" t="s">
        <v>1</v>
      </c>
    </row>
    <row r="5" spans="1:3" x14ac:dyDescent="0.35">
      <c r="A5" t="s">
        <v>4</v>
      </c>
      <c r="B5" s="1">
        <v>2</v>
      </c>
      <c r="C5" t="s">
        <v>2</v>
      </c>
    </row>
    <row r="6" spans="1:3" x14ac:dyDescent="0.35">
      <c r="A6" t="s">
        <v>4</v>
      </c>
      <c r="B6" s="1">
        <v>3</v>
      </c>
      <c r="C6" t="s">
        <v>3</v>
      </c>
    </row>
    <row r="7" spans="1:3" x14ac:dyDescent="0.35">
      <c r="A7" t="s">
        <v>5</v>
      </c>
      <c r="B7" s="1">
        <v>1</v>
      </c>
      <c r="C7" t="s">
        <v>6</v>
      </c>
    </row>
    <row r="8" spans="1:3" x14ac:dyDescent="0.35">
      <c r="A8" t="s">
        <v>5</v>
      </c>
      <c r="B8" s="1">
        <v>2</v>
      </c>
      <c r="C8" t="s">
        <v>7</v>
      </c>
    </row>
    <row r="9" spans="1:3" x14ac:dyDescent="0.35">
      <c r="A9" t="s">
        <v>5</v>
      </c>
      <c r="B9" s="1">
        <v>3</v>
      </c>
      <c r="C9" t="s">
        <v>8</v>
      </c>
    </row>
    <row r="10" spans="1:3" x14ac:dyDescent="0.35">
      <c r="A10" t="s">
        <v>5</v>
      </c>
      <c r="B10" s="1">
        <v>4</v>
      </c>
      <c r="C10" t="s">
        <v>9</v>
      </c>
    </row>
    <row r="11" spans="1:3" x14ac:dyDescent="0.35">
      <c r="A11" t="s">
        <v>5</v>
      </c>
      <c r="B11" s="1">
        <v>5</v>
      </c>
      <c r="C11" t="s">
        <v>10</v>
      </c>
    </row>
    <row r="12" spans="1:3" x14ac:dyDescent="0.35">
      <c r="A12" t="s">
        <v>5</v>
      </c>
      <c r="B12" s="1">
        <v>6</v>
      </c>
      <c r="C12" t="s">
        <v>11</v>
      </c>
    </row>
    <row r="13" spans="1:3" x14ac:dyDescent="0.35">
      <c r="A13" t="s">
        <v>5</v>
      </c>
      <c r="B13" s="1">
        <v>7</v>
      </c>
      <c r="C13" t="s">
        <v>3</v>
      </c>
    </row>
    <row r="14" spans="1:3" x14ac:dyDescent="0.35">
      <c r="A14" t="s">
        <v>12</v>
      </c>
      <c r="B14" s="1">
        <v>1</v>
      </c>
      <c r="C14" t="s">
        <v>13</v>
      </c>
    </row>
    <row r="15" spans="1:3" x14ac:dyDescent="0.35">
      <c r="A15" t="s">
        <v>12</v>
      </c>
      <c r="B15" s="1">
        <v>2</v>
      </c>
      <c r="C15" t="s">
        <v>14</v>
      </c>
    </row>
    <row r="16" spans="1:3" x14ac:dyDescent="0.35">
      <c r="A16" t="s">
        <v>12</v>
      </c>
      <c r="B16" s="1">
        <v>3</v>
      </c>
      <c r="C16" t="s">
        <v>15</v>
      </c>
    </row>
    <row r="17" spans="1:3" x14ac:dyDescent="0.35">
      <c r="A17" t="s">
        <v>12</v>
      </c>
      <c r="B17" s="1">
        <v>4</v>
      </c>
      <c r="C17" t="s">
        <v>16</v>
      </c>
    </row>
    <row r="18" spans="1:3" x14ac:dyDescent="0.35">
      <c r="A18" t="s">
        <v>12</v>
      </c>
      <c r="B18" s="1">
        <v>5</v>
      </c>
      <c r="C18" t="s">
        <v>3</v>
      </c>
    </row>
    <row r="19" spans="1:3" x14ac:dyDescent="0.35">
      <c r="A19" t="s">
        <v>17</v>
      </c>
      <c r="B19" s="1">
        <v>1</v>
      </c>
      <c r="C19" t="s">
        <v>13</v>
      </c>
    </row>
    <row r="20" spans="1:3" x14ac:dyDescent="0.35">
      <c r="A20" t="s">
        <v>17</v>
      </c>
      <c r="B20" s="1">
        <v>2</v>
      </c>
      <c r="C20" t="s">
        <v>14</v>
      </c>
    </row>
    <row r="21" spans="1:3" x14ac:dyDescent="0.35">
      <c r="A21" t="s">
        <v>17</v>
      </c>
      <c r="B21" s="1">
        <v>3</v>
      </c>
      <c r="C21" t="s">
        <v>15</v>
      </c>
    </row>
    <row r="22" spans="1:3" x14ac:dyDescent="0.35">
      <c r="A22" t="s">
        <v>17</v>
      </c>
      <c r="B22" s="1">
        <v>4</v>
      </c>
      <c r="C22" t="s">
        <v>16</v>
      </c>
    </row>
    <row r="23" spans="1:3" x14ac:dyDescent="0.35">
      <c r="A23" t="s">
        <v>17</v>
      </c>
      <c r="B23" s="1">
        <v>5</v>
      </c>
      <c r="C23" t="s">
        <v>3</v>
      </c>
    </row>
    <row r="24" spans="1:3" x14ac:dyDescent="0.35">
      <c r="A24" t="s">
        <v>18</v>
      </c>
      <c r="B24" s="1">
        <v>1</v>
      </c>
      <c r="C24" t="s">
        <v>13</v>
      </c>
    </row>
    <row r="25" spans="1:3" x14ac:dyDescent="0.35">
      <c r="A25" t="s">
        <v>18</v>
      </c>
      <c r="B25" s="1">
        <v>2</v>
      </c>
      <c r="C25" t="s">
        <v>14</v>
      </c>
    </row>
    <row r="26" spans="1:3" x14ac:dyDescent="0.35">
      <c r="A26" t="s">
        <v>18</v>
      </c>
      <c r="B26" s="1">
        <v>3</v>
      </c>
      <c r="C26" t="s">
        <v>15</v>
      </c>
    </row>
    <row r="27" spans="1:3" x14ac:dyDescent="0.35">
      <c r="A27" t="s">
        <v>18</v>
      </c>
      <c r="B27" s="1">
        <v>4</v>
      </c>
      <c r="C27" t="s">
        <v>16</v>
      </c>
    </row>
    <row r="28" spans="1:3" x14ac:dyDescent="0.35">
      <c r="A28" t="s">
        <v>18</v>
      </c>
      <c r="B28" s="1">
        <v>5</v>
      </c>
      <c r="C28" t="s">
        <v>3</v>
      </c>
    </row>
    <row r="29" spans="1:3" x14ac:dyDescent="0.35">
      <c r="A29" t="s">
        <v>19</v>
      </c>
      <c r="B29" s="1">
        <v>1</v>
      </c>
      <c r="C29" t="s">
        <v>13</v>
      </c>
    </row>
    <row r="30" spans="1:3" x14ac:dyDescent="0.35">
      <c r="A30" t="s">
        <v>19</v>
      </c>
      <c r="B30" s="1">
        <v>2</v>
      </c>
      <c r="C30" t="s">
        <v>14</v>
      </c>
    </row>
    <row r="31" spans="1:3" x14ac:dyDescent="0.35">
      <c r="A31" t="s">
        <v>19</v>
      </c>
      <c r="B31" s="1">
        <v>3</v>
      </c>
      <c r="C31" t="s">
        <v>15</v>
      </c>
    </row>
    <row r="32" spans="1:3" x14ac:dyDescent="0.35">
      <c r="A32" t="s">
        <v>19</v>
      </c>
      <c r="B32" s="1">
        <v>4</v>
      </c>
      <c r="C32" t="s">
        <v>16</v>
      </c>
    </row>
    <row r="33" spans="1:3" x14ac:dyDescent="0.35">
      <c r="A33" t="s">
        <v>19</v>
      </c>
      <c r="B33" s="1">
        <v>5</v>
      </c>
      <c r="C33" t="s">
        <v>3</v>
      </c>
    </row>
    <row r="34" spans="1:3" x14ac:dyDescent="0.35">
      <c r="A34" t="s">
        <v>20</v>
      </c>
      <c r="B34" s="1">
        <v>1</v>
      </c>
      <c r="C34" t="s">
        <v>13</v>
      </c>
    </row>
    <row r="35" spans="1:3" x14ac:dyDescent="0.35">
      <c r="A35" t="s">
        <v>20</v>
      </c>
      <c r="B35" s="1">
        <v>2</v>
      </c>
      <c r="C35" t="s">
        <v>14</v>
      </c>
    </row>
    <row r="36" spans="1:3" x14ac:dyDescent="0.35">
      <c r="A36" t="s">
        <v>20</v>
      </c>
      <c r="B36" s="1">
        <v>3</v>
      </c>
      <c r="C36" t="s">
        <v>15</v>
      </c>
    </row>
    <row r="37" spans="1:3" x14ac:dyDescent="0.35">
      <c r="A37" t="s">
        <v>20</v>
      </c>
      <c r="B37" s="1">
        <v>4</v>
      </c>
      <c r="C37" t="s">
        <v>16</v>
      </c>
    </row>
    <row r="38" spans="1:3" x14ac:dyDescent="0.35">
      <c r="A38" t="s">
        <v>20</v>
      </c>
      <c r="B38" s="1">
        <v>5</v>
      </c>
      <c r="C38" t="s">
        <v>3</v>
      </c>
    </row>
    <row r="39" spans="1:3" x14ac:dyDescent="0.35">
      <c r="A39" t="s">
        <v>21</v>
      </c>
      <c r="B39" s="1">
        <v>0</v>
      </c>
      <c r="C39" t="s">
        <v>22</v>
      </c>
    </row>
    <row r="40" spans="1:3" x14ac:dyDescent="0.35">
      <c r="A40" t="s">
        <v>21</v>
      </c>
      <c r="B40" s="1">
        <v>1</v>
      </c>
      <c r="C40" t="s">
        <v>23</v>
      </c>
    </row>
    <row r="41" spans="1:3" x14ac:dyDescent="0.35">
      <c r="A41" t="s">
        <v>24</v>
      </c>
      <c r="B41" s="1">
        <v>0</v>
      </c>
      <c r="C41" t="s">
        <v>22</v>
      </c>
    </row>
    <row r="42" spans="1:3" x14ac:dyDescent="0.35">
      <c r="A42" t="s">
        <v>24</v>
      </c>
      <c r="B42" s="1">
        <v>1</v>
      </c>
      <c r="C42" t="s">
        <v>23</v>
      </c>
    </row>
    <row r="43" spans="1:3" x14ac:dyDescent="0.35">
      <c r="A43" t="s">
        <v>25</v>
      </c>
      <c r="B43" s="1">
        <v>0</v>
      </c>
      <c r="C43" t="s">
        <v>22</v>
      </c>
    </row>
    <row r="44" spans="1:3" x14ac:dyDescent="0.35">
      <c r="A44" t="s">
        <v>25</v>
      </c>
      <c r="B44" s="1">
        <v>1</v>
      </c>
      <c r="C44" t="s">
        <v>23</v>
      </c>
    </row>
    <row r="45" spans="1:3" x14ac:dyDescent="0.35">
      <c r="A45" t="s">
        <v>26</v>
      </c>
      <c r="B45" s="1">
        <v>0</v>
      </c>
      <c r="C45" t="s">
        <v>22</v>
      </c>
    </row>
    <row r="46" spans="1:3" x14ac:dyDescent="0.35">
      <c r="A46" t="s">
        <v>26</v>
      </c>
      <c r="B46" s="1">
        <v>1</v>
      </c>
      <c r="C46" t="s">
        <v>23</v>
      </c>
    </row>
    <row r="47" spans="1:3" x14ac:dyDescent="0.35">
      <c r="A47" t="s">
        <v>27</v>
      </c>
      <c r="B47" s="1">
        <v>0</v>
      </c>
      <c r="C47" t="s">
        <v>22</v>
      </c>
    </row>
    <row r="48" spans="1:3" x14ac:dyDescent="0.35">
      <c r="A48" t="s">
        <v>27</v>
      </c>
      <c r="B48" s="1">
        <v>1</v>
      </c>
      <c r="C48" t="s">
        <v>23</v>
      </c>
    </row>
    <row r="49" spans="1:3" x14ac:dyDescent="0.35">
      <c r="A49" t="s">
        <v>28</v>
      </c>
      <c r="B49" s="1">
        <v>0</v>
      </c>
      <c r="C49" t="s">
        <v>22</v>
      </c>
    </row>
    <row r="50" spans="1:3" x14ac:dyDescent="0.35">
      <c r="A50" t="s">
        <v>28</v>
      </c>
      <c r="B50" s="1">
        <v>1</v>
      </c>
      <c r="C50" t="s">
        <v>23</v>
      </c>
    </row>
    <row r="51" spans="1:3" x14ac:dyDescent="0.35">
      <c r="A51" t="s">
        <v>29</v>
      </c>
      <c r="B51" s="1">
        <v>0</v>
      </c>
      <c r="C51" t="s">
        <v>22</v>
      </c>
    </row>
    <row r="52" spans="1:3" x14ac:dyDescent="0.35">
      <c r="A52" t="s">
        <v>29</v>
      </c>
      <c r="B52" s="1">
        <v>1</v>
      </c>
      <c r="C52" t="s">
        <v>23</v>
      </c>
    </row>
    <row r="53" spans="1:3" x14ac:dyDescent="0.35">
      <c r="A53" t="s">
        <v>30</v>
      </c>
      <c r="B53" s="1">
        <v>0</v>
      </c>
      <c r="C53" t="s">
        <v>22</v>
      </c>
    </row>
    <row r="54" spans="1:3" x14ac:dyDescent="0.35">
      <c r="A54" t="s">
        <v>30</v>
      </c>
      <c r="B54" s="1">
        <v>1</v>
      </c>
      <c r="C54" t="s">
        <v>23</v>
      </c>
    </row>
    <row r="55" spans="1:3" x14ac:dyDescent="0.35">
      <c r="A55" t="s">
        <v>31</v>
      </c>
      <c r="B55" s="1">
        <v>1</v>
      </c>
      <c r="C55" t="s">
        <v>1</v>
      </c>
    </row>
    <row r="56" spans="1:3" x14ac:dyDescent="0.35">
      <c r="A56" t="s">
        <v>31</v>
      </c>
      <c r="B56" s="1">
        <v>2</v>
      </c>
      <c r="C56" t="s">
        <v>2</v>
      </c>
    </row>
    <row r="57" spans="1:3" x14ac:dyDescent="0.35">
      <c r="A57" t="s">
        <v>31</v>
      </c>
      <c r="B57" s="1">
        <v>3</v>
      </c>
      <c r="C57" t="s">
        <v>3</v>
      </c>
    </row>
    <row r="58" spans="1:3" x14ac:dyDescent="0.35">
      <c r="A58" t="s">
        <v>32</v>
      </c>
      <c r="B58" s="1">
        <v>0</v>
      </c>
      <c r="C58" t="s">
        <v>22</v>
      </c>
    </row>
    <row r="59" spans="1:3" x14ac:dyDescent="0.35">
      <c r="A59" t="s">
        <v>32</v>
      </c>
      <c r="B59" s="1">
        <v>1</v>
      </c>
      <c r="C59" t="s">
        <v>23</v>
      </c>
    </row>
    <row r="60" spans="1:3" x14ac:dyDescent="0.35">
      <c r="A60" t="s">
        <v>33</v>
      </c>
      <c r="B60" s="1">
        <v>0</v>
      </c>
      <c r="C60" t="s">
        <v>22</v>
      </c>
    </row>
    <row r="61" spans="1:3" x14ac:dyDescent="0.35">
      <c r="A61" t="s">
        <v>33</v>
      </c>
      <c r="B61" s="1">
        <v>1</v>
      </c>
      <c r="C61" t="s">
        <v>23</v>
      </c>
    </row>
    <row r="62" spans="1:3" x14ac:dyDescent="0.35">
      <c r="A62" t="s">
        <v>34</v>
      </c>
      <c r="B62" s="1">
        <v>0</v>
      </c>
      <c r="C62" t="s">
        <v>22</v>
      </c>
    </row>
    <row r="63" spans="1:3" x14ac:dyDescent="0.35">
      <c r="A63" t="s">
        <v>34</v>
      </c>
      <c r="B63" s="1">
        <v>1</v>
      </c>
      <c r="C63" t="s">
        <v>23</v>
      </c>
    </row>
    <row r="64" spans="1:3" x14ac:dyDescent="0.35">
      <c r="A64" t="s">
        <v>35</v>
      </c>
      <c r="B64" s="1">
        <v>0</v>
      </c>
      <c r="C64" t="s">
        <v>22</v>
      </c>
    </row>
    <row r="65" spans="1:3" x14ac:dyDescent="0.35">
      <c r="A65" t="s">
        <v>35</v>
      </c>
      <c r="B65" s="1">
        <v>1</v>
      </c>
      <c r="C65" t="s">
        <v>23</v>
      </c>
    </row>
    <row r="66" spans="1:3" x14ac:dyDescent="0.35">
      <c r="A66" t="s">
        <v>36</v>
      </c>
      <c r="B66" s="1">
        <v>0</v>
      </c>
      <c r="C66" t="s">
        <v>22</v>
      </c>
    </row>
    <row r="67" spans="1:3" x14ac:dyDescent="0.35">
      <c r="A67" t="s">
        <v>36</v>
      </c>
      <c r="B67" s="1">
        <v>1</v>
      </c>
      <c r="C67" t="s">
        <v>23</v>
      </c>
    </row>
    <row r="68" spans="1:3" x14ac:dyDescent="0.35">
      <c r="A68" t="s">
        <v>37</v>
      </c>
      <c r="B68" s="1">
        <v>0</v>
      </c>
      <c r="C68" t="s">
        <v>22</v>
      </c>
    </row>
    <row r="69" spans="1:3" x14ac:dyDescent="0.35">
      <c r="A69" t="s">
        <v>37</v>
      </c>
      <c r="B69" s="1">
        <v>1</v>
      </c>
      <c r="C69" t="s">
        <v>23</v>
      </c>
    </row>
    <row r="70" spans="1:3" x14ac:dyDescent="0.35">
      <c r="A70" t="s">
        <v>38</v>
      </c>
      <c r="B70" s="1">
        <v>1</v>
      </c>
      <c r="C70" t="s">
        <v>39</v>
      </c>
    </row>
    <row r="71" spans="1:3" x14ac:dyDescent="0.35">
      <c r="A71" t="s">
        <v>38</v>
      </c>
      <c r="B71" s="1">
        <v>2</v>
      </c>
      <c r="C71" t="s">
        <v>40</v>
      </c>
    </row>
    <row r="72" spans="1:3" x14ac:dyDescent="0.35">
      <c r="A72" t="s">
        <v>38</v>
      </c>
      <c r="B72" s="1">
        <v>3</v>
      </c>
      <c r="C72" t="s">
        <v>41</v>
      </c>
    </row>
    <row r="73" spans="1:3" x14ac:dyDescent="0.35">
      <c r="A73" t="s">
        <v>38</v>
      </c>
      <c r="B73" s="1">
        <v>4</v>
      </c>
      <c r="C73" t="s">
        <v>42</v>
      </c>
    </row>
    <row r="74" spans="1:3" x14ac:dyDescent="0.35">
      <c r="A74" t="s">
        <v>38</v>
      </c>
      <c r="B74" s="1">
        <v>5</v>
      </c>
      <c r="C74" t="s">
        <v>43</v>
      </c>
    </row>
    <row r="75" spans="1:3" x14ac:dyDescent="0.35">
      <c r="A75" t="s">
        <v>38</v>
      </c>
      <c r="B75" s="1">
        <v>6</v>
      </c>
      <c r="C75" t="s">
        <v>3</v>
      </c>
    </row>
    <row r="76" spans="1:3" x14ac:dyDescent="0.35">
      <c r="A76" t="s">
        <v>44</v>
      </c>
      <c r="B76" s="1">
        <v>1</v>
      </c>
      <c r="C76" t="s">
        <v>45</v>
      </c>
    </row>
    <row r="77" spans="1:3" x14ac:dyDescent="0.35">
      <c r="A77" t="s">
        <v>44</v>
      </c>
      <c r="B77" s="1">
        <v>2</v>
      </c>
      <c r="C77" t="s">
        <v>46</v>
      </c>
    </row>
    <row r="78" spans="1:3" x14ac:dyDescent="0.35">
      <c r="A78" t="s">
        <v>44</v>
      </c>
      <c r="B78" s="1">
        <v>3</v>
      </c>
      <c r="C78" t="s">
        <v>47</v>
      </c>
    </row>
    <row r="79" spans="1:3" x14ac:dyDescent="0.35">
      <c r="A79" t="s">
        <v>44</v>
      </c>
      <c r="B79" s="1">
        <v>4</v>
      </c>
      <c r="C79" t="s">
        <v>48</v>
      </c>
    </row>
    <row r="80" spans="1:3" x14ac:dyDescent="0.35">
      <c r="A80" t="s">
        <v>44</v>
      </c>
      <c r="B80" s="1">
        <v>5</v>
      </c>
      <c r="C80" t="s">
        <v>49</v>
      </c>
    </row>
    <row r="81" spans="1:3" x14ac:dyDescent="0.35">
      <c r="A81" t="s">
        <v>50</v>
      </c>
      <c r="B81" s="1">
        <v>1</v>
      </c>
      <c r="C81" t="s">
        <v>51</v>
      </c>
    </row>
    <row r="82" spans="1:3" x14ac:dyDescent="0.35">
      <c r="A82" t="s">
        <v>50</v>
      </c>
      <c r="B82" s="1">
        <v>2</v>
      </c>
      <c r="C82" t="s">
        <v>52</v>
      </c>
    </row>
    <row r="83" spans="1:3" x14ac:dyDescent="0.35">
      <c r="A83" t="s">
        <v>50</v>
      </c>
      <c r="B83" s="1">
        <v>3</v>
      </c>
      <c r="C83" t="s">
        <v>53</v>
      </c>
    </row>
    <row r="84" spans="1:3" x14ac:dyDescent="0.35">
      <c r="A84" t="s">
        <v>50</v>
      </c>
      <c r="B84" s="1">
        <v>4</v>
      </c>
      <c r="C84" t="s">
        <v>3</v>
      </c>
    </row>
    <row r="85" spans="1:3" x14ac:dyDescent="0.35">
      <c r="A85" t="s">
        <v>54</v>
      </c>
      <c r="B85" s="1">
        <v>0</v>
      </c>
      <c r="C85" t="s">
        <v>22</v>
      </c>
    </row>
    <row r="86" spans="1:3" x14ac:dyDescent="0.35">
      <c r="A86" t="s">
        <v>54</v>
      </c>
      <c r="B86" s="1">
        <v>1</v>
      </c>
      <c r="C86" t="s">
        <v>23</v>
      </c>
    </row>
    <row r="87" spans="1:3" x14ac:dyDescent="0.35">
      <c r="A87" t="s">
        <v>55</v>
      </c>
      <c r="B87" s="1">
        <v>0</v>
      </c>
      <c r="C87" t="s">
        <v>22</v>
      </c>
    </row>
    <row r="88" spans="1:3" x14ac:dyDescent="0.35">
      <c r="A88" t="s">
        <v>55</v>
      </c>
      <c r="B88" s="1">
        <v>1</v>
      </c>
      <c r="C88" t="s">
        <v>23</v>
      </c>
    </row>
    <row r="89" spans="1:3" x14ac:dyDescent="0.35">
      <c r="A89" t="s">
        <v>56</v>
      </c>
      <c r="B89" s="1">
        <v>0</v>
      </c>
      <c r="C89" t="s">
        <v>22</v>
      </c>
    </row>
    <row r="90" spans="1:3" x14ac:dyDescent="0.35">
      <c r="A90" t="s">
        <v>56</v>
      </c>
      <c r="B90" s="1">
        <v>1</v>
      </c>
      <c r="C90" t="s">
        <v>23</v>
      </c>
    </row>
    <row r="91" spans="1:3" x14ac:dyDescent="0.35">
      <c r="A91" t="s">
        <v>57</v>
      </c>
      <c r="B91" s="1">
        <v>0</v>
      </c>
      <c r="C91" t="s">
        <v>22</v>
      </c>
    </row>
    <row r="92" spans="1:3" x14ac:dyDescent="0.35">
      <c r="A92" t="s">
        <v>57</v>
      </c>
      <c r="B92" s="1">
        <v>1</v>
      </c>
      <c r="C92" t="s">
        <v>23</v>
      </c>
    </row>
    <row r="93" spans="1:3" x14ac:dyDescent="0.35">
      <c r="A93" t="s">
        <v>58</v>
      </c>
      <c r="B93" s="1">
        <v>0</v>
      </c>
      <c r="C93" t="s">
        <v>22</v>
      </c>
    </row>
    <row r="94" spans="1:3" x14ac:dyDescent="0.35">
      <c r="A94" t="s">
        <v>58</v>
      </c>
      <c r="B94" s="1">
        <v>1</v>
      </c>
      <c r="C94" t="s">
        <v>23</v>
      </c>
    </row>
    <row r="95" spans="1:3" x14ac:dyDescent="0.35">
      <c r="A95" t="s">
        <v>59</v>
      </c>
      <c r="B95" s="1">
        <v>1</v>
      </c>
      <c r="C95" t="s">
        <v>60</v>
      </c>
    </row>
    <row r="96" spans="1:3" x14ac:dyDescent="0.35">
      <c r="A96" t="s">
        <v>59</v>
      </c>
      <c r="B96" s="1">
        <v>2</v>
      </c>
      <c r="C96" t="s">
        <v>61</v>
      </c>
    </row>
    <row r="97" spans="1:3" x14ac:dyDescent="0.35">
      <c r="A97" t="s">
        <v>59</v>
      </c>
      <c r="B97" s="1">
        <v>3</v>
      </c>
      <c r="C97" t="s">
        <v>62</v>
      </c>
    </row>
    <row r="98" spans="1:3" x14ac:dyDescent="0.35">
      <c r="A98" t="s">
        <v>59</v>
      </c>
      <c r="B98" s="1">
        <v>4</v>
      </c>
      <c r="C98" t="s">
        <v>63</v>
      </c>
    </row>
    <row r="99" spans="1:3" x14ac:dyDescent="0.35">
      <c r="A99" t="s">
        <v>59</v>
      </c>
      <c r="B99" s="1">
        <v>5</v>
      </c>
      <c r="C99" t="s">
        <v>3</v>
      </c>
    </row>
    <row r="100" spans="1:3" x14ac:dyDescent="0.35">
      <c r="A100" t="s">
        <v>64</v>
      </c>
      <c r="B100" s="1">
        <v>1</v>
      </c>
      <c r="C100" t="s">
        <v>60</v>
      </c>
    </row>
    <row r="101" spans="1:3" x14ac:dyDescent="0.35">
      <c r="A101" t="s">
        <v>64</v>
      </c>
      <c r="B101" s="1">
        <v>2</v>
      </c>
      <c r="C101" t="s">
        <v>61</v>
      </c>
    </row>
    <row r="102" spans="1:3" x14ac:dyDescent="0.35">
      <c r="A102" t="s">
        <v>64</v>
      </c>
      <c r="B102" s="1">
        <v>3</v>
      </c>
      <c r="C102" t="s">
        <v>62</v>
      </c>
    </row>
    <row r="103" spans="1:3" x14ac:dyDescent="0.35">
      <c r="A103" t="s">
        <v>64</v>
      </c>
      <c r="B103" s="1">
        <v>4</v>
      </c>
      <c r="C103" t="s">
        <v>63</v>
      </c>
    </row>
    <row r="104" spans="1:3" x14ac:dyDescent="0.35">
      <c r="A104" t="s">
        <v>64</v>
      </c>
      <c r="B104" s="1">
        <v>5</v>
      </c>
      <c r="C104" t="s">
        <v>3</v>
      </c>
    </row>
    <row r="105" spans="1:3" x14ac:dyDescent="0.35">
      <c r="A105" t="s">
        <v>65</v>
      </c>
      <c r="B105" s="1">
        <v>1</v>
      </c>
      <c r="C105" t="s">
        <v>60</v>
      </c>
    </row>
    <row r="106" spans="1:3" x14ac:dyDescent="0.35">
      <c r="A106" t="s">
        <v>65</v>
      </c>
      <c r="B106" s="1">
        <v>2</v>
      </c>
      <c r="C106" t="s">
        <v>61</v>
      </c>
    </row>
    <row r="107" spans="1:3" x14ac:dyDescent="0.35">
      <c r="A107" t="s">
        <v>65</v>
      </c>
      <c r="B107" s="1">
        <v>3</v>
      </c>
      <c r="C107" t="s">
        <v>62</v>
      </c>
    </row>
    <row r="108" spans="1:3" x14ac:dyDescent="0.35">
      <c r="A108" t="s">
        <v>65</v>
      </c>
      <c r="B108" s="1">
        <v>4</v>
      </c>
      <c r="C108" t="s">
        <v>63</v>
      </c>
    </row>
    <row r="109" spans="1:3" x14ac:dyDescent="0.35">
      <c r="A109" t="s">
        <v>65</v>
      </c>
      <c r="B109" s="1">
        <v>5</v>
      </c>
      <c r="C109" t="s">
        <v>3</v>
      </c>
    </row>
    <row r="110" spans="1:3" x14ac:dyDescent="0.35">
      <c r="A110" t="s">
        <v>66</v>
      </c>
      <c r="B110" s="1">
        <v>1</v>
      </c>
      <c r="C110" t="s">
        <v>60</v>
      </c>
    </row>
    <row r="111" spans="1:3" x14ac:dyDescent="0.35">
      <c r="A111" t="s">
        <v>66</v>
      </c>
      <c r="B111" s="1">
        <v>2</v>
      </c>
      <c r="C111" t="s">
        <v>61</v>
      </c>
    </row>
    <row r="112" spans="1:3" x14ac:dyDescent="0.35">
      <c r="A112" t="s">
        <v>66</v>
      </c>
      <c r="B112" s="1">
        <v>3</v>
      </c>
      <c r="C112" t="s">
        <v>62</v>
      </c>
    </row>
    <row r="113" spans="1:3" x14ac:dyDescent="0.35">
      <c r="A113" t="s">
        <v>66</v>
      </c>
      <c r="B113" s="1">
        <v>4</v>
      </c>
      <c r="C113" t="s">
        <v>63</v>
      </c>
    </row>
    <row r="114" spans="1:3" x14ac:dyDescent="0.35">
      <c r="A114" t="s">
        <v>66</v>
      </c>
      <c r="B114" s="1">
        <v>5</v>
      </c>
      <c r="C114" t="s">
        <v>3</v>
      </c>
    </row>
    <row r="115" spans="1:3" x14ac:dyDescent="0.35">
      <c r="A115" t="s">
        <v>67</v>
      </c>
      <c r="B115" s="1">
        <v>1</v>
      </c>
      <c r="C115" t="s">
        <v>13</v>
      </c>
    </row>
    <row r="116" spans="1:3" x14ac:dyDescent="0.35">
      <c r="A116" t="s">
        <v>67</v>
      </c>
      <c r="B116" s="1">
        <v>2</v>
      </c>
      <c r="C116" t="s">
        <v>14</v>
      </c>
    </row>
    <row r="117" spans="1:3" x14ac:dyDescent="0.35">
      <c r="A117" t="s">
        <v>67</v>
      </c>
      <c r="B117" s="1">
        <v>3</v>
      </c>
      <c r="C117" t="s">
        <v>15</v>
      </c>
    </row>
    <row r="118" spans="1:3" x14ac:dyDescent="0.35">
      <c r="A118" t="s">
        <v>67</v>
      </c>
      <c r="B118" s="1">
        <v>4</v>
      </c>
      <c r="C118" t="s">
        <v>16</v>
      </c>
    </row>
    <row r="119" spans="1:3" x14ac:dyDescent="0.35">
      <c r="A119" t="s">
        <v>67</v>
      </c>
      <c r="B119" s="1">
        <v>5</v>
      </c>
      <c r="C119" t="s">
        <v>3</v>
      </c>
    </row>
    <row r="120" spans="1:3" x14ac:dyDescent="0.35">
      <c r="A120" t="s">
        <v>68</v>
      </c>
      <c r="B120" s="1">
        <v>1</v>
      </c>
      <c r="C120" t="s">
        <v>13</v>
      </c>
    </row>
    <row r="121" spans="1:3" x14ac:dyDescent="0.35">
      <c r="A121" t="s">
        <v>68</v>
      </c>
      <c r="B121" s="1">
        <v>2</v>
      </c>
      <c r="C121" t="s">
        <v>14</v>
      </c>
    </row>
    <row r="122" spans="1:3" x14ac:dyDescent="0.35">
      <c r="A122" t="s">
        <v>68</v>
      </c>
      <c r="B122" s="1">
        <v>3</v>
      </c>
      <c r="C122" t="s">
        <v>15</v>
      </c>
    </row>
    <row r="123" spans="1:3" x14ac:dyDescent="0.35">
      <c r="A123" t="s">
        <v>68</v>
      </c>
      <c r="B123" s="1">
        <v>4</v>
      </c>
      <c r="C123" t="s">
        <v>16</v>
      </c>
    </row>
    <row r="124" spans="1:3" x14ac:dyDescent="0.35">
      <c r="A124" t="s">
        <v>68</v>
      </c>
      <c r="B124" s="1">
        <v>5</v>
      </c>
      <c r="C124" t="s">
        <v>3</v>
      </c>
    </row>
    <row r="125" spans="1:3" x14ac:dyDescent="0.35">
      <c r="A125" t="s">
        <v>69</v>
      </c>
      <c r="B125" s="1">
        <v>0</v>
      </c>
      <c r="C125" t="s">
        <v>22</v>
      </c>
    </row>
    <row r="126" spans="1:3" x14ac:dyDescent="0.35">
      <c r="A126" t="s">
        <v>69</v>
      </c>
      <c r="B126" s="1">
        <v>1</v>
      </c>
      <c r="C126" t="s">
        <v>23</v>
      </c>
    </row>
    <row r="127" spans="1:3" x14ac:dyDescent="0.35">
      <c r="A127" t="s">
        <v>70</v>
      </c>
      <c r="B127" s="1">
        <v>0</v>
      </c>
      <c r="C127" t="s">
        <v>22</v>
      </c>
    </row>
    <row r="128" spans="1:3" x14ac:dyDescent="0.35">
      <c r="A128" t="s">
        <v>70</v>
      </c>
      <c r="B128" s="1">
        <v>1</v>
      </c>
      <c r="C128" t="s">
        <v>23</v>
      </c>
    </row>
    <row r="129" spans="1:3" x14ac:dyDescent="0.35">
      <c r="A129" t="s">
        <v>71</v>
      </c>
      <c r="B129" s="1">
        <v>0</v>
      </c>
      <c r="C129" t="s">
        <v>22</v>
      </c>
    </row>
    <row r="130" spans="1:3" x14ac:dyDescent="0.35">
      <c r="A130" t="s">
        <v>71</v>
      </c>
      <c r="B130" s="1">
        <v>1</v>
      </c>
      <c r="C130" t="s">
        <v>23</v>
      </c>
    </row>
    <row r="131" spans="1:3" x14ac:dyDescent="0.35">
      <c r="A131" t="s">
        <v>72</v>
      </c>
      <c r="B131" s="1">
        <v>0</v>
      </c>
      <c r="C131" t="s">
        <v>22</v>
      </c>
    </row>
    <row r="132" spans="1:3" x14ac:dyDescent="0.35">
      <c r="A132" t="s">
        <v>72</v>
      </c>
      <c r="B132" s="1">
        <v>1</v>
      </c>
      <c r="C132" t="s">
        <v>23</v>
      </c>
    </row>
    <row r="133" spans="1:3" x14ac:dyDescent="0.35">
      <c r="A133" t="s">
        <v>73</v>
      </c>
      <c r="B133" s="1">
        <v>0</v>
      </c>
      <c r="C133" t="s">
        <v>22</v>
      </c>
    </row>
    <row r="134" spans="1:3" x14ac:dyDescent="0.35">
      <c r="A134" t="s">
        <v>73</v>
      </c>
      <c r="B134" s="1">
        <v>1</v>
      </c>
      <c r="C134" t="s">
        <v>23</v>
      </c>
    </row>
    <row r="135" spans="1:3" x14ac:dyDescent="0.35">
      <c r="A135" t="s">
        <v>74</v>
      </c>
      <c r="B135" s="1">
        <v>0</v>
      </c>
      <c r="C135" t="s">
        <v>22</v>
      </c>
    </row>
    <row r="136" spans="1:3" x14ac:dyDescent="0.35">
      <c r="A136" t="s">
        <v>74</v>
      </c>
      <c r="B136" s="1">
        <v>1</v>
      </c>
      <c r="C136" t="s">
        <v>23</v>
      </c>
    </row>
    <row r="137" spans="1:3" x14ac:dyDescent="0.35">
      <c r="A137" t="s">
        <v>75</v>
      </c>
      <c r="B137" s="1">
        <v>0</v>
      </c>
      <c r="C137" t="s">
        <v>22</v>
      </c>
    </row>
    <row r="138" spans="1:3" x14ac:dyDescent="0.35">
      <c r="A138" t="s">
        <v>75</v>
      </c>
      <c r="B138" s="1">
        <v>1</v>
      </c>
      <c r="C138" t="s">
        <v>23</v>
      </c>
    </row>
    <row r="139" spans="1:3" x14ac:dyDescent="0.35">
      <c r="A139" t="s">
        <v>76</v>
      </c>
      <c r="B139" s="1">
        <v>0</v>
      </c>
      <c r="C139" t="s">
        <v>22</v>
      </c>
    </row>
    <row r="140" spans="1:3" x14ac:dyDescent="0.35">
      <c r="A140" t="s">
        <v>76</v>
      </c>
      <c r="B140" s="1">
        <v>1</v>
      </c>
      <c r="C140" t="s">
        <v>23</v>
      </c>
    </row>
    <row r="141" spans="1:3" x14ac:dyDescent="0.35">
      <c r="A141" t="s">
        <v>77</v>
      </c>
      <c r="B141" s="1">
        <v>0</v>
      </c>
      <c r="C141" t="s">
        <v>22</v>
      </c>
    </row>
    <row r="142" spans="1:3" x14ac:dyDescent="0.35">
      <c r="A142" t="s">
        <v>77</v>
      </c>
      <c r="B142" s="1">
        <v>1</v>
      </c>
      <c r="C142" t="s">
        <v>23</v>
      </c>
    </row>
    <row r="143" spans="1:3" x14ac:dyDescent="0.35">
      <c r="A143" t="s">
        <v>78</v>
      </c>
      <c r="B143" s="1">
        <v>0</v>
      </c>
      <c r="C143" t="s">
        <v>22</v>
      </c>
    </row>
    <row r="144" spans="1:3" x14ac:dyDescent="0.35">
      <c r="A144" t="s">
        <v>78</v>
      </c>
      <c r="B144" s="1">
        <v>1</v>
      </c>
      <c r="C144" t="s">
        <v>23</v>
      </c>
    </row>
    <row r="145" spans="1:3" x14ac:dyDescent="0.35">
      <c r="A145" t="s">
        <v>79</v>
      </c>
      <c r="B145" s="1">
        <v>0</v>
      </c>
      <c r="C145" t="s">
        <v>22</v>
      </c>
    </row>
    <row r="146" spans="1:3" x14ac:dyDescent="0.35">
      <c r="A146" t="s">
        <v>79</v>
      </c>
      <c r="B146" s="1">
        <v>1</v>
      </c>
      <c r="C146" t="s">
        <v>23</v>
      </c>
    </row>
    <row r="147" spans="1:3" x14ac:dyDescent="0.35">
      <c r="A147" t="s">
        <v>80</v>
      </c>
      <c r="B147" s="1">
        <v>0</v>
      </c>
      <c r="C147" t="s">
        <v>22</v>
      </c>
    </row>
    <row r="148" spans="1:3" x14ac:dyDescent="0.35">
      <c r="A148" t="s">
        <v>80</v>
      </c>
      <c r="B148" s="1">
        <v>1</v>
      </c>
      <c r="C148" t="s">
        <v>23</v>
      </c>
    </row>
    <row r="149" spans="1:3" x14ac:dyDescent="0.35">
      <c r="A149" t="s">
        <v>81</v>
      </c>
      <c r="B149" s="1">
        <v>0</v>
      </c>
      <c r="C149" t="s">
        <v>22</v>
      </c>
    </row>
    <row r="150" spans="1:3" x14ac:dyDescent="0.35">
      <c r="A150" t="s">
        <v>81</v>
      </c>
      <c r="B150" s="1">
        <v>1</v>
      </c>
      <c r="C150" t="s">
        <v>23</v>
      </c>
    </row>
    <row r="151" spans="1:3" x14ac:dyDescent="0.35">
      <c r="A151" t="s">
        <v>82</v>
      </c>
      <c r="B151" s="1">
        <v>0</v>
      </c>
      <c r="C151" t="s">
        <v>22</v>
      </c>
    </row>
    <row r="152" spans="1:3" x14ac:dyDescent="0.35">
      <c r="A152" t="s">
        <v>82</v>
      </c>
      <c r="B152" s="1">
        <v>1</v>
      </c>
      <c r="C152" t="s">
        <v>23</v>
      </c>
    </row>
    <row r="153" spans="1:3" x14ac:dyDescent="0.35">
      <c r="A153" t="s">
        <v>83</v>
      </c>
      <c r="B153" s="1">
        <v>0</v>
      </c>
      <c r="C153" t="s">
        <v>22</v>
      </c>
    </row>
    <row r="154" spans="1:3" x14ac:dyDescent="0.35">
      <c r="A154" t="s">
        <v>83</v>
      </c>
      <c r="B154" s="1">
        <v>1</v>
      </c>
      <c r="C154" t="s">
        <v>23</v>
      </c>
    </row>
    <row r="155" spans="1:3" x14ac:dyDescent="0.35">
      <c r="A155" t="s">
        <v>84</v>
      </c>
      <c r="B155" s="1">
        <v>0</v>
      </c>
      <c r="C155" t="s">
        <v>22</v>
      </c>
    </row>
    <row r="156" spans="1:3" x14ac:dyDescent="0.35">
      <c r="A156" t="s">
        <v>84</v>
      </c>
      <c r="B156" s="1">
        <v>1</v>
      </c>
      <c r="C156" t="s">
        <v>23</v>
      </c>
    </row>
    <row r="157" spans="1:3" x14ac:dyDescent="0.35">
      <c r="A157" t="s">
        <v>85</v>
      </c>
      <c r="B157" s="1">
        <v>1</v>
      </c>
      <c r="C157" t="s">
        <v>1</v>
      </c>
    </row>
    <row r="158" spans="1:3" x14ac:dyDescent="0.35">
      <c r="A158" t="s">
        <v>85</v>
      </c>
      <c r="B158" s="1">
        <v>2</v>
      </c>
      <c r="C158" t="s">
        <v>2</v>
      </c>
    </row>
    <row r="159" spans="1:3" x14ac:dyDescent="0.35">
      <c r="A159" t="s">
        <v>85</v>
      </c>
      <c r="B159" s="1">
        <v>3</v>
      </c>
      <c r="C159" t="s">
        <v>3</v>
      </c>
    </row>
    <row r="160" spans="1:3" x14ac:dyDescent="0.35">
      <c r="A160" t="s">
        <v>86</v>
      </c>
      <c r="B160" s="1">
        <v>1</v>
      </c>
      <c r="C160" t="s">
        <v>1</v>
      </c>
    </row>
    <row r="161" spans="1:3" x14ac:dyDescent="0.35">
      <c r="A161" t="s">
        <v>86</v>
      </c>
      <c r="B161" s="1">
        <v>2</v>
      </c>
      <c r="C161" t="s">
        <v>2</v>
      </c>
    </row>
    <row r="162" spans="1:3" x14ac:dyDescent="0.35">
      <c r="A162" t="s">
        <v>86</v>
      </c>
      <c r="B162" s="1">
        <v>3</v>
      </c>
      <c r="C162" t="s">
        <v>3</v>
      </c>
    </row>
    <row r="163" spans="1:3" x14ac:dyDescent="0.35">
      <c r="A163" t="s">
        <v>87</v>
      </c>
      <c r="B163" s="1">
        <v>1</v>
      </c>
      <c r="C163" t="s">
        <v>1</v>
      </c>
    </row>
    <row r="164" spans="1:3" x14ac:dyDescent="0.35">
      <c r="A164" t="s">
        <v>87</v>
      </c>
      <c r="B164" s="1">
        <v>2</v>
      </c>
      <c r="C164" t="s">
        <v>2</v>
      </c>
    </row>
    <row r="165" spans="1:3" x14ac:dyDescent="0.35">
      <c r="A165" t="s">
        <v>87</v>
      </c>
      <c r="B165" s="1">
        <v>3</v>
      </c>
      <c r="C165" t="s">
        <v>3</v>
      </c>
    </row>
    <row r="166" spans="1:3" x14ac:dyDescent="0.35">
      <c r="A166" t="s">
        <v>88</v>
      </c>
      <c r="B166" s="1">
        <v>1</v>
      </c>
      <c r="C166" t="s">
        <v>89</v>
      </c>
    </row>
    <row r="167" spans="1:3" x14ac:dyDescent="0.35">
      <c r="A167" t="s">
        <v>88</v>
      </c>
      <c r="B167" s="1">
        <v>2</v>
      </c>
      <c r="C167" t="s">
        <v>90</v>
      </c>
    </row>
    <row r="168" spans="1:3" x14ac:dyDescent="0.35">
      <c r="A168" t="s">
        <v>88</v>
      </c>
      <c r="B168" s="1">
        <v>3</v>
      </c>
      <c r="C168" t="s">
        <v>91</v>
      </c>
    </row>
    <row r="169" spans="1:3" x14ac:dyDescent="0.35">
      <c r="A169" t="s">
        <v>88</v>
      </c>
      <c r="B169" s="1">
        <v>4</v>
      </c>
      <c r="C169" t="s">
        <v>92</v>
      </c>
    </row>
    <row r="170" spans="1:3" x14ac:dyDescent="0.35">
      <c r="A170" t="s">
        <v>88</v>
      </c>
      <c r="B170" s="1">
        <v>5</v>
      </c>
      <c r="C170" t="s">
        <v>93</v>
      </c>
    </row>
    <row r="171" spans="1:3" x14ac:dyDescent="0.35">
      <c r="A171" t="s">
        <v>88</v>
      </c>
      <c r="B171" s="1">
        <v>6</v>
      </c>
      <c r="C171" t="s">
        <v>3</v>
      </c>
    </row>
    <row r="172" spans="1:3" x14ac:dyDescent="0.35">
      <c r="A172" t="s">
        <v>94</v>
      </c>
      <c r="B172" s="1">
        <v>0</v>
      </c>
      <c r="C172" t="s">
        <v>22</v>
      </c>
    </row>
    <row r="173" spans="1:3" x14ac:dyDescent="0.35">
      <c r="A173" t="s">
        <v>94</v>
      </c>
      <c r="B173" s="1">
        <v>1</v>
      </c>
      <c r="C173" t="s">
        <v>23</v>
      </c>
    </row>
    <row r="174" spans="1:3" x14ac:dyDescent="0.35">
      <c r="A174" t="s">
        <v>95</v>
      </c>
      <c r="B174" s="1">
        <v>0</v>
      </c>
      <c r="C174" t="s">
        <v>22</v>
      </c>
    </row>
    <row r="175" spans="1:3" x14ac:dyDescent="0.35">
      <c r="A175" t="s">
        <v>95</v>
      </c>
      <c r="B175" s="1">
        <v>1</v>
      </c>
      <c r="C175" t="s">
        <v>23</v>
      </c>
    </row>
    <row r="176" spans="1:3" x14ac:dyDescent="0.35">
      <c r="A176" t="s">
        <v>96</v>
      </c>
      <c r="B176" s="1">
        <v>0</v>
      </c>
      <c r="C176" t="s">
        <v>22</v>
      </c>
    </row>
    <row r="177" spans="1:3" x14ac:dyDescent="0.35">
      <c r="A177" t="s">
        <v>96</v>
      </c>
      <c r="B177" s="1">
        <v>1</v>
      </c>
      <c r="C177" t="s">
        <v>23</v>
      </c>
    </row>
    <row r="178" spans="1:3" x14ac:dyDescent="0.35">
      <c r="A178" t="s">
        <v>97</v>
      </c>
      <c r="B178" s="1">
        <v>0</v>
      </c>
      <c r="C178" t="s">
        <v>22</v>
      </c>
    </row>
    <row r="179" spans="1:3" x14ac:dyDescent="0.35">
      <c r="A179" t="s">
        <v>97</v>
      </c>
      <c r="B179" s="1">
        <v>1</v>
      </c>
      <c r="C179" t="s">
        <v>23</v>
      </c>
    </row>
    <row r="180" spans="1:3" x14ac:dyDescent="0.35">
      <c r="A180" t="s">
        <v>98</v>
      </c>
      <c r="B180" s="1">
        <v>0</v>
      </c>
      <c r="C180" t="s">
        <v>22</v>
      </c>
    </row>
    <row r="181" spans="1:3" x14ac:dyDescent="0.35">
      <c r="A181" t="s">
        <v>98</v>
      </c>
      <c r="B181" s="1">
        <v>1</v>
      </c>
      <c r="C181" t="s">
        <v>23</v>
      </c>
    </row>
    <row r="182" spans="1:3" x14ac:dyDescent="0.35">
      <c r="A182" t="s">
        <v>99</v>
      </c>
      <c r="B182" s="1">
        <v>0</v>
      </c>
      <c r="C182" t="s">
        <v>22</v>
      </c>
    </row>
    <row r="183" spans="1:3" x14ac:dyDescent="0.35">
      <c r="A183" t="s">
        <v>99</v>
      </c>
      <c r="B183" s="1">
        <v>1</v>
      </c>
      <c r="C183" t="s">
        <v>23</v>
      </c>
    </row>
    <row r="184" spans="1:3" x14ac:dyDescent="0.35">
      <c r="A184" t="s">
        <v>100</v>
      </c>
      <c r="B184" s="1">
        <v>0</v>
      </c>
      <c r="C184" t="s">
        <v>22</v>
      </c>
    </row>
    <row r="185" spans="1:3" x14ac:dyDescent="0.35">
      <c r="A185" t="s">
        <v>100</v>
      </c>
      <c r="B185" s="1">
        <v>1</v>
      </c>
      <c r="C185" t="s">
        <v>23</v>
      </c>
    </row>
    <row r="186" spans="1:3" x14ac:dyDescent="0.35">
      <c r="A186" t="s">
        <v>101</v>
      </c>
      <c r="B186" s="1">
        <v>0</v>
      </c>
      <c r="C186" t="s">
        <v>22</v>
      </c>
    </row>
    <row r="187" spans="1:3" x14ac:dyDescent="0.35">
      <c r="A187" t="s">
        <v>101</v>
      </c>
      <c r="B187" s="1">
        <v>1</v>
      </c>
      <c r="C187" t="s">
        <v>23</v>
      </c>
    </row>
    <row r="188" spans="1:3" x14ac:dyDescent="0.35">
      <c r="A188" t="s">
        <v>102</v>
      </c>
      <c r="B188" s="1">
        <v>0</v>
      </c>
      <c r="C188" t="s">
        <v>22</v>
      </c>
    </row>
    <row r="189" spans="1:3" x14ac:dyDescent="0.35">
      <c r="A189" t="s">
        <v>102</v>
      </c>
      <c r="B189" s="1">
        <v>1</v>
      </c>
      <c r="C189" t="s">
        <v>23</v>
      </c>
    </row>
    <row r="190" spans="1:3" x14ac:dyDescent="0.35">
      <c r="A190" t="s">
        <v>103</v>
      </c>
      <c r="B190" s="1">
        <v>0</v>
      </c>
      <c r="C190" t="s">
        <v>22</v>
      </c>
    </row>
    <row r="191" spans="1:3" x14ac:dyDescent="0.35">
      <c r="A191" t="s">
        <v>103</v>
      </c>
      <c r="B191" s="1">
        <v>1</v>
      </c>
      <c r="C191" t="s">
        <v>23</v>
      </c>
    </row>
    <row r="192" spans="1:3" x14ac:dyDescent="0.35">
      <c r="A192" t="s">
        <v>104</v>
      </c>
      <c r="B192" s="1">
        <v>0</v>
      </c>
      <c r="C192" t="s">
        <v>22</v>
      </c>
    </row>
    <row r="193" spans="1:3" x14ac:dyDescent="0.35">
      <c r="A193" t="s">
        <v>104</v>
      </c>
      <c r="B193" s="1">
        <v>1</v>
      </c>
      <c r="C193" t="s">
        <v>23</v>
      </c>
    </row>
    <row r="194" spans="1:3" x14ac:dyDescent="0.35">
      <c r="A194" t="s">
        <v>105</v>
      </c>
      <c r="B194" s="1">
        <v>0</v>
      </c>
      <c r="C194" t="s">
        <v>22</v>
      </c>
    </row>
    <row r="195" spans="1:3" x14ac:dyDescent="0.35">
      <c r="A195" t="s">
        <v>105</v>
      </c>
      <c r="B195" s="1">
        <v>1</v>
      </c>
      <c r="C195" t="s">
        <v>23</v>
      </c>
    </row>
    <row r="196" spans="1:3" x14ac:dyDescent="0.35">
      <c r="A196" t="s">
        <v>106</v>
      </c>
      <c r="B196" s="1">
        <v>0</v>
      </c>
      <c r="C196" t="s">
        <v>22</v>
      </c>
    </row>
    <row r="197" spans="1:3" x14ac:dyDescent="0.35">
      <c r="A197" t="s">
        <v>106</v>
      </c>
      <c r="B197" s="1">
        <v>1</v>
      </c>
      <c r="C197" t="s">
        <v>23</v>
      </c>
    </row>
    <row r="198" spans="1:3" x14ac:dyDescent="0.35">
      <c r="A198" t="s">
        <v>107</v>
      </c>
      <c r="B198" s="1">
        <v>0</v>
      </c>
      <c r="C198" t="s">
        <v>22</v>
      </c>
    </row>
    <row r="199" spans="1:3" x14ac:dyDescent="0.35">
      <c r="A199" t="s">
        <v>107</v>
      </c>
      <c r="B199" s="1">
        <v>1</v>
      </c>
      <c r="C199" t="s">
        <v>23</v>
      </c>
    </row>
    <row r="200" spans="1:3" x14ac:dyDescent="0.35">
      <c r="A200" t="s">
        <v>108</v>
      </c>
      <c r="B200" s="1">
        <v>0</v>
      </c>
      <c r="C200" t="s">
        <v>22</v>
      </c>
    </row>
    <row r="201" spans="1:3" x14ac:dyDescent="0.35">
      <c r="A201" t="s">
        <v>108</v>
      </c>
      <c r="B201" s="1">
        <v>1</v>
      </c>
      <c r="C201" t="s">
        <v>23</v>
      </c>
    </row>
    <row r="202" spans="1:3" x14ac:dyDescent="0.35">
      <c r="A202" t="s">
        <v>109</v>
      </c>
      <c r="B202" s="1">
        <v>0</v>
      </c>
      <c r="C202" t="s">
        <v>22</v>
      </c>
    </row>
    <row r="203" spans="1:3" x14ac:dyDescent="0.35">
      <c r="A203" t="s">
        <v>109</v>
      </c>
      <c r="B203" s="1">
        <v>1</v>
      </c>
      <c r="C203" t="s">
        <v>23</v>
      </c>
    </row>
    <row r="204" spans="1:3" x14ac:dyDescent="0.35">
      <c r="A204" t="s">
        <v>110</v>
      </c>
      <c r="B204" s="1">
        <v>0</v>
      </c>
      <c r="C204" t="s">
        <v>22</v>
      </c>
    </row>
    <row r="205" spans="1:3" x14ac:dyDescent="0.35">
      <c r="A205" t="s">
        <v>110</v>
      </c>
      <c r="B205" s="1">
        <v>1</v>
      </c>
      <c r="C205" t="s">
        <v>23</v>
      </c>
    </row>
    <row r="206" spans="1:3" x14ac:dyDescent="0.35">
      <c r="A206" t="s">
        <v>111</v>
      </c>
      <c r="B206" s="1">
        <v>0</v>
      </c>
      <c r="C206" t="s">
        <v>22</v>
      </c>
    </row>
    <row r="207" spans="1:3" x14ac:dyDescent="0.35">
      <c r="A207" t="s">
        <v>111</v>
      </c>
      <c r="B207" s="1">
        <v>1</v>
      </c>
      <c r="C207" t="s">
        <v>23</v>
      </c>
    </row>
    <row r="208" spans="1:3" x14ac:dyDescent="0.35">
      <c r="A208" t="s">
        <v>112</v>
      </c>
      <c r="B208" s="1">
        <v>0</v>
      </c>
      <c r="C208" t="s">
        <v>22</v>
      </c>
    </row>
    <row r="209" spans="1:3" x14ac:dyDescent="0.35">
      <c r="A209" t="s">
        <v>112</v>
      </c>
      <c r="B209" s="1">
        <v>1</v>
      </c>
      <c r="C209" t="s">
        <v>23</v>
      </c>
    </row>
    <row r="210" spans="1:3" x14ac:dyDescent="0.35">
      <c r="A210" t="s">
        <v>113</v>
      </c>
      <c r="B210" s="1">
        <v>0</v>
      </c>
      <c r="C210" t="s">
        <v>22</v>
      </c>
    </row>
    <row r="211" spans="1:3" x14ac:dyDescent="0.35">
      <c r="A211" t="s">
        <v>113</v>
      </c>
      <c r="B211" s="1">
        <v>1</v>
      </c>
      <c r="C211" t="s">
        <v>23</v>
      </c>
    </row>
    <row r="212" spans="1:3" x14ac:dyDescent="0.35">
      <c r="A212" t="s">
        <v>114</v>
      </c>
      <c r="B212" s="1">
        <v>0</v>
      </c>
      <c r="C212" t="s">
        <v>22</v>
      </c>
    </row>
    <row r="213" spans="1:3" x14ac:dyDescent="0.35">
      <c r="A213" t="s">
        <v>114</v>
      </c>
      <c r="B213" s="1">
        <v>1</v>
      </c>
      <c r="C213" t="s">
        <v>23</v>
      </c>
    </row>
    <row r="214" spans="1:3" x14ac:dyDescent="0.35">
      <c r="A214" t="s">
        <v>115</v>
      </c>
      <c r="B214" s="1">
        <v>0</v>
      </c>
      <c r="C214" t="s">
        <v>22</v>
      </c>
    </row>
    <row r="215" spans="1:3" x14ac:dyDescent="0.35">
      <c r="A215" t="s">
        <v>115</v>
      </c>
      <c r="B215" s="1">
        <v>1</v>
      </c>
      <c r="C215" t="s">
        <v>23</v>
      </c>
    </row>
    <row r="216" spans="1:3" x14ac:dyDescent="0.35">
      <c r="A216" t="s">
        <v>116</v>
      </c>
      <c r="B216" s="1">
        <v>0</v>
      </c>
      <c r="C216" t="s">
        <v>22</v>
      </c>
    </row>
    <row r="217" spans="1:3" x14ac:dyDescent="0.35">
      <c r="A217" t="s">
        <v>116</v>
      </c>
      <c r="B217" s="1">
        <v>1</v>
      </c>
      <c r="C217" t="s">
        <v>23</v>
      </c>
    </row>
    <row r="218" spans="1:3" x14ac:dyDescent="0.35">
      <c r="A218" t="s">
        <v>117</v>
      </c>
      <c r="B218" s="1">
        <v>0</v>
      </c>
      <c r="C218" t="s">
        <v>22</v>
      </c>
    </row>
    <row r="219" spans="1:3" x14ac:dyDescent="0.35">
      <c r="A219" t="s">
        <v>117</v>
      </c>
      <c r="B219" s="1">
        <v>1</v>
      </c>
      <c r="C219" t="s">
        <v>23</v>
      </c>
    </row>
    <row r="220" spans="1:3" x14ac:dyDescent="0.35">
      <c r="A220" t="s">
        <v>118</v>
      </c>
      <c r="B220" s="1">
        <v>0</v>
      </c>
      <c r="C220" t="s">
        <v>22</v>
      </c>
    </row>
    <row r="221" spans="1:3" x14ac:dyDescent="0.35">
      <c r="A221" t="s">
        <v>118</v>
      </c>
      <c r="B221" s="1">
        <v>1</v>
      </c>
      <c r="C221" t="s">
        <v>23</v>
      </c>
    </row>
    <row r="222" spans="1:3" x14ac:dyDescent="0.35">
      <c r="A222" t="s">
        <v>119</v>
      </c>
      <c r="B222" s="1">
        <v>0</v>
      </c>
      <c r="C222" t="s">
        <v>22</v>
      </c>
    </row>
    <row r="223" spans="1:3" x14ac:dyDescent="0.35">
      <c r="A223" t="s">
        <v>119</v>
      </c>
      <c r="B223" s="1">
        <v>1</v>
      </c>
      <c r="C223" t="s">
        <v>23</v>
      </c>
    </row>
    <row r="224" spans="1:3" x14ac:dyDescent="0.35">
      <c r="A224" t="s">
        <v>120</v>
      </c>
      <c r="B224" s="1">
        <v>0</v>
      </c>
      <c r="C224" t="s">
        <v>22</v>
      </c>
    </row>
    <row r="225" spans="1:3" x14ac:dyDescent="0.35">
      <c r="A225" t="s">
        <v>120</v>
      </c>
      <c r="B225" s="1">
        <v>1</v>
      </c>
      <c r="C225" t="s">
        <v>23</v>
      </c>
    </row>
    <row r="226" spans="1:3" x14ac:dyDescent="0.35">
      <c r="A226" t="s">
        <v>121</v>
      </c>
      <c r="B226" s="1">
        <v>0</v>
      </c>
      <c r="C226" t="s">
        <v>22</v>
      </c>
    </row>
    <row r="227" spans="1:3" x14ac:dyDescent="0.35">
      <c r="A227" t="s">
        <v>121</v>
      </c>
      <c r="B227" s="1">
        <v>1</v>
      </c>
      <c r="C227" t="s">
        <v>23</v>
      </c>
    </row>
    <row r="228" spans="1:3" x14ac:dyDescent="0.35">
      <c r="A228" t="s">
        <v>122</v>
      </c>
      <c r="B228" s="1">
        <v>1</v>
      </c>
      <c r="C228" t="s">
        <v>1</v>
      </c>
    </row>
    <row r="229" spans="1:3" x14ac:dyDescent="0.35">
      <c r="A229" t="s">
        <v>122</v>
      </c>
      <c r="B229" s="1">
        <v>2</v>
      </c>
      <c r="C229" t="s">
        <v>2</v>
      </c>
    </row>
    <row r="230" spans="1:3" x14ac:dyDescent="0.35">
      <c r="A230" t="s">
        <v>122</v>
      </c>
      <c r="B230" s="1">
        <v>3</v>
      </c>
      <c r="C230" t="s">
        <v>3</v>
      </c>
    </row>
    <row r="231" spans="1:3" x14ac:dyDescent="0.35">
      <c r="A231" t="s">
        <v>123</v>
      </c>
      <c r="B231" s="1">
        <v>1</v>
      </c>
      <c r="C231" t="s">
        <v>1</v>
      </c>
    </row>
    <row r="232" spans="1:3" x14ac:dyDescent="0.35">
      <c r="A232" t="s">
        <v>123</v>
      </c>
      <c r="B232" s="1">
        <v>2</v>
      </c>
      <c r="C232" t="s">
        <v>2</v>
      </c>
    </row>
    <row r="233" spans="1:3" x14ac:dyDescent="0.35">
      <c r="A233" t="s">
        <v>123</v>
      </c>
      <c r="B233" s="1">
        <v>3</v>
      </c>
      <c r="C233" t="s">
        <v>3</v>
      </c>
    </row>
    <row r="234" spans="1:3" x14ac:dyDescent="0.35">
      <c r="A234" t="s">
        <v>124</v>
      </c>
      <c r="B234" s="1">
        <v>1</v>
      </c>
      <c r="C234" t="s">
        <v>1</v>
      </c>
    </row>
    <row r="235" spans="1:3" x14ac:dyDescent="0.35">
      <c r="A235" t="s">
        <v>124</v>
      </c>
      <c r="B235" s="1">
        <v>2</v>
      </c>
      <c r="C235" t="s">
        <v>2</v>
      </c>
    </row>
    <row r="236" spans="1:3" x14ac:dyDescent="0.35">
      <c r="A236" t="s">
        <v>124</v>
      </c>
      <c r="B236" s="1">
        <v>3</v>
      </c>
      <c r="C236" t="s">
        <v>3</v>
      </c>
    </row>
    <row r="237" spans="1:3" x14ac:dyDescent="0.35">
      <c r="A237" t="s">
        <v>125</v>
      </c>
      <c r="B237" s="1">
        <v>1</v>
      </c>
      <c r="C237" t="s">
        <v>1</v>
      </c>
    </row>
    <row r="238" spans="1:3" x14ac:dyDescent="0.35">
      <c r="A238" t="s">
        <v>125</v>
      </c>
      <c r="B238" s="1">
        <v>2</v>
      </c>
      <c r="C238" t="s">
        <v>2</v>
      </c>
    </row>
    <row r="239" spans="1:3" x14ac:dyDescent="0.35">
      <c r="A239" t="s">
        <v>125</v>
      </c>
      <c r="B239" s="1">
        <v>3</v>
      </c>
      <c r="C239" t="s">
        <v>3</v>
      </c>
    </row>
    <row r="240" spans="1:3" x14ac:dyDescent="0.35">
      <c r="A240" t="s">
        <v>126</v>
      </c>
      <c r="B240" s="1">
        <v>1</v>
      </c>
      <c r="C240" t="s">
        <v>13</v>
      </c>
    </row>
    <row r="241" spans="1:3" x14ac:dyDescent="0.35">
      <c r="A241" t="s">
        <v>126</v>
      </c>
      <c r="B241" s="1">
        <v>2</v>
      </c>
      <c r="C241" t="s">
        <v>14</v>
      </c>
    </row>
    <row r="242" spans="1:3" x14ac:dyDescent="0.35">
      <c r="A242" t="s">
        <v>126</v>
      </c>
      <c r="B242" s="1">
        <v>3</v>
      </c>
      <c r="C242" t="s">
        <v>15</v>
      </c>
    </row>
    <row r="243" spans="1:3" x14ac:dyDescent="0.35">
      <c r="A243" t="s">
        <v>126</v>
      </c>
      <c r="B243" s="1">
        <v>4</v>
      </c>
      <c r="C243" t="s">
        <v>16</v>
      </c>
    </row>
    <row r="244" spans="1:3" x14ac:dyDescent="0.35">
      <c r="A244" t="s">
        <v>126</v>
      </c>
      <c r="B244" s="1">
        <v>5</v>
      </c>
      <c r="C244" t="s">
        <v>3</v>
      </c>
    </row>
    <row r="245" spans="1:3" x14ac:dyDescent="0.35">
      <c r="A245" t="s">
        <v>127</v>
      </c>
      <c r="B245" s="1">
        <v>1</v>
      </c>
      <c r="C245" t="s">
        <v>13</v>
      </c>
    </row>
    <row r="246" spans="1:3" x14ac:dyDescent="0.35">
      <c r="A246" t="s">
        <v>127</v>
      </c>
      <c r="B246" s="1">
        <v>2</v>
      </c>
      <c r="C246" t="s">
        <v>14</v>
      </c>
    </row>
    <row r="247" spans="1:3" x14ac:dyDescent="0.35">
      <c r="A247" t="s">
        <v>127</v>
      </c>
      <c r="B247" s="1">
        <v>3</v>
      </c>
      <c r="C247" t="s">
        <v>15</v>
      </c>
    </row>
    <row r="248" spans="1:3" x14ac:dyDescent="0.35">
      <c r="A248" t="s">
        <v>127</v>
      </c>
      <c r="B248" s="1">
        <v>4</v>
      </c>
      <c r="C248" t="s">
        <v>16</v>
      </c>
    </row>
    <row r="249" spans="1:3" x14ac:dyDescent="0.35">
      <c r="A249" t="s">
        <v>127</v>
      </c>
      <c r="B249" s="1">
        <v>5</v>
      </c>
      <c r="C249" t="s">
        <v>3</v>
      </c>
    </row>
    <row r="250" spans="1:3" x14ac:dyDescent="0.35">
      <c r="A250" t="s">
        <v>128</v>
      </c>
      <c r="B250" s="1">
        <v>1</v>
      </c>
      <c r="C250" t="s">
        <v>13</v>
      </c>
    </row>
    <row r="251" spans="1:3" x14ac:dyDescent="0.35">
      <c r="A251" t="s">
        <v>128</v>
      </c>
      <c r="B251" s="1">
        <v>2</v>
      </c>
      <c r="C251" t="s">
        <v>14</v>
      </c>
    </row>
    <row r="252" spans="1:3" x14ac:dyDescent="0.35">
      <c r="A252" t="s">
        <v>128</v>
      </c>
      <c r="B252" s="1">
        <v>3</v>
      </c>
      <c r="C252" t="s">
        <v>15</v>
      </c>
    </row>
    <row r="253" spans="1:3" x14ac:dyDescent="0.35">
      <c r="A253" t="s">
        <v>128</v>
      </c>
      <c r="B253" s="1">
        <v>4</v>
      </c>
      <c r="C253" t="s">
        <v>16</v>
      </c>
    </row>
    <row r="254" spans="1:3" x14ac:dyDescent="0.35">
      <c r="A254" t="s">
        <v>128</v>
      </c>
      <c r="B254" s="1">
        <v>5</v>
      </c>
      <c r="C254" t="s">
        <v>3</v>
      </c>
    </row>
    <row r="255" spans="1:3" x14ac:dyDescent="0.35">
      <c r="A255" t="s">
        <v>129</v>
      </c>
      <c r="B255" s="1">
        <v>1</v>
      </c>
      <c r="C255" t="s">
        <v>45</v>
      </c>
    </row>
    <row r="256" spans="1:3" x14ac:dyDescent="0.35">
      <c r="A256" t="s">
        <v>129</v>
      </c>
      <c r="B256" s="1">
        <v>2</v>
      </c>
      <c r="C256" t="s">
        <v>46</v>
      </c>
    </row>
    <row r="257" spans="1:3" x14ac:dyDescent="0.35">
      <c r="A257" t="s">
        <v>129</v>
      </c>
      <c r="B257" s="1">
        <v>3</v>
      </c>
      <c r="C257" t="s">
        <v>47</v>
      </c>
    </row>
    <row r="258" spans="1:3" x14ac:dyDescent="0.35">
      <c r="A258" t="s">
        <v>129</v>
      </c>
      <c r="B258" s="1">
        <v>4</v>
      </c>
      <c r="C258" t="s">
        <v>48</v>
      </c>
    </row>
    <row r="259" spans="1:3" x14ac:dyDescent="0.35">
      <c r="A259" t="s">
        <v>129</v>
      </c>
      <c r="B259" s="1">
        <v>5</v>
      </c>
      <c r="C259" t="s">
        <v>49</v>
      </c>
    </row>
    <row r="260" spans="1:3" x14ac:dyDescent="0.35">
      <c r="A260" t="s">
        <v>130</v>
      </c>
      <c r="B260" s="1">
        <v>1</v>
      </c>
      <c r="C260" t="s">
        <v>1</v>
      </c>
    </row>
    <row r="261" spans="1:3" x14ac:dyDescent="0.35">
      <c r="A261" t="s">
        <v>130</v>
      </c>
      <c r="B261" s="1">
        <v>2</v>
      </c>
      <c r="C261" t="s">
        <v>2</v>
      </c>
    </row>
    <row r="262" spans="1:3" x14ac:dyDescent="0.35">
      <c r="A262" t="s">
        <v>130</v>
      </c>
      <c r="B262" s="1">
        <v>3</v>
      </c>
      <c r="C262" t="s">
        <v>3</v>
      </c>
    </row>
    <row r="263" spans="1:3" x14ac:dyDescent="0.35">
      <c r="A263" t="s">
        <v>131</v>
      </c>
      <c r="B263" s="1">
        <v>1</v>
      </c>
      <c r="C263" t="s">
        <v>1</v>
      </c>
    </row>
    <row r="264" spans="1:3" x14ac:dyDescent="0.35">
      <c r="A264" t="s">
        <v>131</v>
      </c>
      <c r="B264" s="1">
        <v>2</v>
      </c>
      <c r="C264" t="s">
        <v>2</v>
      </c>
    </row>
    <row r="265" spans="1:3" x14ac:dyDescent="0.35">
      <c r="A265" t="s">
        <v>131</v>
      </c>
      <c r="B265" s="1">
        <v>3</v>
      </c>
      <c r="C265" t="s">
        <v>3</v>
      </c>
    </row>
    <row r="266" spans="1:3" x14ac:dyDescent="0.35">
      <c r="A266" t="s">
        <v>132</v>
      </c>
      <c r="B266" s="1">
        <v>1</v>
      </c>
      <c r="C266" t="s">
        <v>1</v>
      </c>
    </row>
    <row r="267" spans="1:3" x14ac:dyDescent="0.35">
      <c r="A267" t="s">
        <v>132</v>
      </c>
      <c r="B267" s="1">
        <v>2</v>
      </c>
      <c r="C267" t="s">
        <v>2</v>
      </c>
    </row>
    <row r="268" spans="1:3" x14ac:dyDescent="0.35">
      <c r="A268" t="s">
        <v>132</v>
      </c>
      <c r="B268" s="1">
        <v>3</v>
      </c>
      <c r="C268" t="s">
        <v>3</v>
      </c>
    </row>
    <row r="269" spans="1:3" x14ac:dyDescent="0.35">
      <c r="A269" t="s">
        <v>133</v>
      </c>
      <c r="B269" s="1">
        <v>1</v>
      </c>
      <c r="C269" t="s">
        <v>134</v>
      </c>
    </row>
    <row r="270" spans="1:3" x14ac:dyDescent="0.35">
      <c r="A270" t="s">
        <v>133</v>
      </c>
      <c r="B270" s="1">
        <v>2</v>
      </c>
      <c r="C270" t="s">
        <v>135</v>
      </c>
    </row>
    <row r="271" spans="1:3" x14ac:dyDescent="0.35">
      <c r="A271" t="s">
        <v>133</v>
      </c>
      <c r="B271" s="1">
        <v>3</v>
      </c>
      <c r="C271" t="s">
        <v>136</v>
      </c>
    </row>
    <row r="272" spans="1:3" x14ac:dyDescent="0.35">
      <c r="A272" t="s">
        <v>133</v>
      </c>
      <c r="B272" s="1">
        <v>4</v>
      </c>
      <c r="C272" t="s">
        <v>137</v>
      </c>
    </row>
    <row r="273" spans="1:3" x14ac:dyDescent="0.35">
      <c r="A273" t="s">
        <v>133</v>
      </c>
      <c r="B273" s="1">
        <v>6</v>
      </c>
      <c r="C273" t="s">
        <v>138</v>
      </c>
    </row>
    <row r="274" spans="1:3" x14ac:dyDescent="0.35">
      <c r="A274" t="s">
        <v>139</v>
      </c>
      <c r="B274" s="1">
        <v>1</v>
      </c>
      <c r="C274" t="s">
        <v>60</v>
      </c>
    </row>
    <row r="275" spans="1:3" x14ac:dyDescent="0.35">
      <c r="A275" t="s">
        <v>139</v>
      </c>
      <c r="B275" s="1">
        <v>2</v>
      </c>
      <c r="C275" t="s">
        <v>61</v>
      </c>
    </row>
    <row r="276" spans="1:3" x14ac:dyDescent="0.35">
      <c r="A276" t="s">
        <v>139</v>
      </c>
      <c r="B276" s="1">
        <v>3</v>
      </c>
      <c r="C276" t="s">
        <v>62</v>
      </c>
    </row>
    <row r="277" spans="1:3" x14ac:dyDescent="0.35">
      <c r="A277" t="s">
        <v>139</v>
      </c>
      <c r="B277" s="1">
        <v>4</v>
      </c>
      <c r="C277" t="s">
        <v>63</v>
      </c>
    </row>
    <row r="278" spans="1:3" x14ac:dyDescent="0.35">
      <c r="A278" t="s">
        <v>139</v>
      </c>
      <c r="B278" s="1">
        <v>5</v>
      </c>
      <c r="C278" t="s">
        <v>140</v>
      </c>
    </row>
    <row r="279" spans="1:3" x14ac:dyDescent="0.35">
      <c r="A279" t="s">
        <v>141</v>
      </c>
      <c r="B279" s="1">
        <v>0</v>
      </c>
      <c r="C279" t="s">
        <v>22</v>
      </c>
    </row>
    <row r="280" spans="1:3" x14ac:dyDescent="0.35">
      <c r="A280" t="s">
        <v>141</v>
      </c>
      <c r="B280" s="1">
        <v>1</v>
      </c>
      <c r="C280" t="s">
        <v>23</v>
      </c>
    </row>
    <row r="281" spans="1:3" x14ac:dyDescent="0.35">
      <c r="A281" t="s">
        <v>142</v>
      </c>
      <c r="B281" s="1">
        <v>0</v>
      </c>
      <c r="C281" t="s">
        <v>22</v>
      </c>
    </row>
    <row r="282" spans="1:3" x14ac:dyDescent="0.35">
      <c r="A282" t="s">
        <v>142</v>
      </c>
      <c r="B282" s="1">
        <v>1</v>
      </c>
      <c r="C282" t="s">
        <v>23</v>
      </c>
    </row>
    <row r="283" spans="1:3" x14ac:dyDescent="0.35">
      <c r="A283" t="s">
        <v>143</v>
      </c>
      <c r="B283" s="1">
        <v>0</v>
      </c>
      <c r="C283" t="s">
        <v>22</v>
      </c>
    </row>
    <row r="284" spans="1:3" x14ac:dyDescent="0.35">
      <c r="A284" t="s">
        <v>143</v>
      </c>
      <c r="B284" s="1">
        <v>1</v>
      </c>
      <c r="C284" t="s">
        <v>23</v>
      </c>
    </row>
    <row r="285" spans="1:3" x14ac:dyDescent="0.35">
      <c r="A285" t="s">
        <v>144</v>
      </c>
      <c r="B285" s="1">
        <v>0</v>
      </c>
      <c r="C285" t="s">
        <v>22</v>
      </c>
    </row>
    <row r="286" spans="1:3" x14ac:dyDescent="0.35">
      <c r="A286" t="s">
        <v>144</v>
      </c>
      <c r="B286" s="1">
        <v>1</v>
      </c>
      <c r="C286" t="s">
        <v>23</v>
      </c>
    </row>
    <row r="287" spans="1:3" x14ac:dyDescent="0.35">
      <c r="A287" t="s">
        <v>145</v>
      </c>
      <c r="B287" s="1">
        <v>0</v>
      </c>
      <c r="C287" t="s">
        <v>22</v>
      </c>
    </row>
    <row r="288" spans="1:3" x14ac:dyDescent="0.35">
      <c r="A288" t="s">
        <v>145</v>
      </c>
      <c r="B288" s="1">
        <v>1</v>
      </c>
      <c r="C288" t="s">
        <v>23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A7540-027F-4509-B695-5A4A0B1E77BD}">
  <dimension ref="A3:B9"/>
  <sheetViews>
    <sheetView workbookViewId="0">
      <selection activeCell="A3" sqref="A3:B9"/>
    </sheetView>
  </sheetViews>
  <sheetFormatPr defaultRowHeight="14.5" x14ac:dyDescent="0.35"/>
  <cols>
    <col min="1" max="1" width="17.1796875" bestFit="1" customWidth="1"/>
    <col min="2" max="2" width="116.81640625" bestFit="1" customWidth="1"/>
  </cols>
  <sheetData>
    <row r="3" spans="1:2" x14ac:dyDescent="0.35">
      <c r="A3" s="2" t="s">
        <v>1736</v>
      </c>
      <c r="B3" t="s">
        <v>1750</v>
      </c>
    </row>
    <row r="4" spans="1:2" x14ac:dyDescent="0.35">
      <c r="A4" s="3" t="s">
        <v>13</v>
      </c>
      <c r="B4" s="5">
        <v>0.23834196891191708</v>
      </c>
    </row>
    <row r="5" spans="1:2" x14ac:dyDescent="0.35">
      <c r="A5" s="3" t="s">
        <v>15</v>
      </c>
      <c r="B5" s="5">
        <v>0.25906735751295334</v>
      </c>
    </row>
    <row r="6" spans="1:2" x14ac:dyDescent="0.35">
      <c r="A6" s="3" t="s">
        <v>14</v>
      </c>
      <c r="B6" s="5">
        <v>0.27461139896373055</v>
      </c>
    </row>
    <row r="7" spans="1:2" x14ac:dyDescent="0.35">
      <c r="A7" s="3" t="s">
        <v>16</v>
      </c>
      <c r="B7" s="5">
        <v>0.15544041450777202</v>
      </c>
    </row>
    <row r="8" spans="1:2" x14ac:dyDescent="0.35">
      <c r="A8" s="3" t="s">
        <v>3</v>
      </c>
      <c r="B8" s="5">
        <v>7.2538860103626937E-2</v>
      </c>
    </row>
    <row r="9" spans="1:2" x14ac:dyDescent="0.35">
      <c r="A9" s="3" t="s">
        <v>1737</v>
      </c>
      <c r="B9" s="5">
        <v>1</v>
      </c>
    </row>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1A61D-FE39-475B-AA5B-E5555C0CF411}">
  <dimension ref="A3:E8"/>
  <sheetViews>
    <sheetView topLeftCell="A3" workbookViewId="0">
      <selection activeCell="A7" sqref="A7"/>
    </sheetView>
  </sheetViews>
  <sheetFormatPr defaultRowHeight="14.5" x14ac:dyDescent="0.35"/>
  <cols>
    <col min="1" max="1" width="79.36328125" bestFit="1" customWidth="1"/>
    <col min="2" max="2" width="65.90625" bestFit="1" customWidth="1"/>
    <col min="4" max="4" width="9.26953125" customWidth="1"/>
    <col min="5" max="5" width="9.36328125" customWidth="1"/>
  </cols>
  <sheetData>
    <row r="3" spans="1:5" x14ac:dyDescent="0.35">
      <c r="A3" s="2" t="s">
        <v>1736</v>
      </c>
      <c r="B3" t="s">
        <v>1876</v>
      </c>
      <c r="D3" t="s">
        <v>1877</v>
      </c>
      <c r="E3" t="s">
        <v>1758</v>
      </c>
    </row>
    <row r="4" spans="1:5" x14ac:dyDescent="0.35">
      <c r="A4" s="3" t="s">
        <v>137</v>
      </c>
      <c r="B4" s="5">
        <v>9.0225563909774431E-2</v>
      </c>
      <c r="D4" t="s">
        <v>134</v>
      </c>
      <c r="E4" s="7">
        <f>GETPIVOTDATA("Hvorfor har I ikke undervisningsmiljørepræsentanter på jeres skole?",$A$3,"Hvorfor har I ikke undervisningsmiljørepræsentanter på jeres skole?","Eleverne har ikke ønsket at vælge undervisningsmiljørepræsentanter")</f>
        <v>4.5112781954887216E-2</v>
      </c>
    </row>
    <row r="5" spans="1:5" x14ac:dyDescent="0.35">
      <c r="A5" s="3" t="s">
        <v>134</v>
      </c>
      <c r="B5" s="5">
        <v>4.5112781954887216E-2</v>
      </c>
      <c r="D5" t="s">
        <v>135</v>
      </c>
      <c r="E5" s="7">
        <f>GETPIVOTDATA("Hvorfor har I ikke undervisningsmiljørepræsentanter på jeres skole?",$A$3,"Hvorfor har I ikke undervisningsmiljørepræsentanter på jeres skole?","Opgaven, som undervisningsmiljørepræsentanterne varetager, er placeret ved elevrådene")</f>
        <v>0.56390977443609025</v>
      </c>
    </row>
    <row r="6" spans="1:5" x14ac:dyDescent="0.35">
      <c r="A6" s="3" t="s">
        <v>135</v>
      </c>
      <c r="B6" s="5">
        <v>0.56390977443609025</v>
      </c>
      <c r="D6" t="s">
        <v>136</v>
      </c>
      <c r="E6" s="7">
        <v>0</v>
      </c>
    </row>
    <row r="7" spans="1:5" x14ac:dyDescent="0.35">
      <c r="A7" s="3" t="s">
        <v>138</v>
      </c>
      <c r="B7" s="5">
        <v>0.3007518796992481</v>
      </c>
      <c r="D7" t="s">
        <v>137</v>
      </c>
      <c r="E7" s="7">
        <f>GETPIVOTDATA("Hvorfor har I ikke undervisningsmiljørepræsentanter på jeres skole?",$A$3,"Hvorfor har I ikke undervisningsmiljørepræsentanter på jeres skole?","Eleverne er ikke blevet oplyst om muligheden for at vælge undervisningsmiljørepræsentanter")</f>
        <v>9.0225563909774431E-2</v>
      </c>
    </row>
    <row r="8" spans="1:5" x14ac:dyDescent="0.35">
      <c r="A8" s="3" t="s">
        <v>1737</v>
      </c>
      <c r="B8" s="5">
        <v>1</v>
      </c>
      <c r="D8" t="s">
        <v>1811</v>
      </c>
      <c r="E8" s="7">
        <f>GETPIVOTDATA("Hvorfor har I ikke undervisningsmiljørepræsentanter på jeres skole?",$A$3,"Hvorfor har I ikke undervisningsmiljørepræsentanter på jeres skole?","Andet, skriv gerne her")</f>
        <v>0.3007518796992481</v>
      </c>
    </row>
  </sheetData>
  <pageMargins left="0.7" right="0.7" top="0.75" bottom="0.75" header="0.3" footer="0.3"/>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270C1-114B-4870-9B27-BC70753C5090}">
  <dimension ref="A3:B8"/>
  <sheetViews>
    <sheetView workbookViewId="0">
      <selection activeCell="A7" sqref="A7"/>
    </sheetView>
  </sheetViews>
  <sheetFormatPr defaultRowHeight="14.5" x14ac:dyDescent="0.35"/>
  <cols>
    <col min="1" max="1" width="17.1796875" bestFit="1" customWidth="1"/>
    <col min="2" max="2" width="148.54296875" bestFit="1" customWidth="1"/>
  </cols>
  <sheetData>
    <row r="3" spans="1:2" x14ac:dyDescent="0.35">
      <c r="A3" s="2" t="s">
        <v>1736</v>
      </c>
      <c r="B3" t="s">
        <v>1878</v>
      </c>
    </row>
    <row r="4" spans="1:2" x14ac:dyDescent="0.35">
      <c r="A4" s="3" t="s">
        <v>60</v>
      </c>
      <c r="B4" s="6">
        <v>0.39583333333333331</v>
      </c>
    </row>
    <row r="5" spans="1:2" x14ac:dyDescent="0.35">
      <c r="A5" s="3" t="s">
        <v>61</v>
      </c>
      <c r="B5" s="6">
        <v>0.45833333333333331</v>
      </c>
    </row>
    <row r="6" spans="1:2" x14ac:dyDescent="0.35">
      <c r="A6" s="3" t="s">
        <v>62</v>
      </c>
      <c r="B6" s="6">
        <v>8.3333333333333329E-2</v>
      </c>
    </row>
    <row r="7" spans="1:2" x14ac:dyDescent="0.35">
      <c r="A7" s="3" t="s">
        <v>63</v>
      </c>
      <c r="B7" s="6">
        <v>6.25E-2</v>
      </c>
    </row>
    <row r="8" spans="1:2" x14ac:dyDescent="0.35">
      <c r="A8" s="3" t="s">
        <v>1737</v>
      </c>
      <c r="B8" s="5">
        <v>1</v>
      </c>
    </row>
  </sheetData>
  <pageMargins left="0.7" right="0.7" top="0.75" bottom="0.75" header="0.3" footer="0.3"/>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0D199-AF5C-421D-A203-EF9482CD71D8}">
  <dimension ref="A3:C5"/>
  <sheetViews>
    <sheetView workbookViewId="0">
      <selection activeCell="A4" sqref="A4"/>
    </sheetView>
  </sheetViews>
  <sheetFormatPr defaultRowHeight="14.5" x14ac:dyDescent="0.35"/>
  <cols>
    <col min="1" max="1" width="17.1796875" bestFit="1" customWidth="1"/>
    <col min="2" max="2" width="30.6328125" bestFit="1" customWidth="1"/>
    <col min="3" max="3" width="29.6328125" bestFit="1" customWidth="1"/>
  </cols>
  <sheetData>
    <row r="3" spans="1:3" x14ac:dyDescent="0.35">
      <c r="A3" s="2" t="s">
        <v>1736</v>
      </c>
      <c r="B3" t="s">
        <v>1879</v>
      </c>
    </row>
    <row r="4" spans="1:3" x14ac:dyDescent="0.35">
      <c r="A4" s="8">
        <v>1</v>
      </c>
      <c r="B4" s="4">
        <v>199</v>
      </c>
      <c r="C4">
        <f>GETPIVOTDATA("Samlet status - Gennemført",$A$3,"Samlet status - Gennemført",1)</f>
        <v>199</v>
      </c>
    </row>
    <row r="5" spans="1:3" x14ac:dyDescent="0.35">
      <c r="A5" s="8" t="s">
        <v>1737</v>
      </c>
      <c r="B5" s="4">
        <v>199</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C45C1-A8B7-45D0-9AEF-FF64308FD60E}">
  <dimension ref="A3:B6"/>
  <sheetViews>
    <sheetView workbookViewId="0">
      <selection activeCell="B4" sqref="B4:B5"/>
    </sheetView>
  </sheetViews>
  <sheetFormatPr defaultRowHeight="14.5" x14ac:dyDescent="0.35"/>
  <cols>
    <col min="1" max="1" width="20.90625" bestFit="1" customWidth="1"/>
    <col min="2" max="2" width="15.81640625" bestFit="1" customWidth="1"/>
  </cols>
  <sheetData>
    <row r="3" spans="1:2" x14ac:dyDescent="0.35">
      <c r="A3" s="2" t="s">
        <v>1736</v>
      </c>
      <c r="B3" t="s">
        <v>1880</v>
      </c>
    </row>
    <row r="4" spans="1:2" x14ac:dyDescent="0.35">
      <c r="A4" s="3" t="s">
        <v>302</v>
      </c>
      <c r="B4" s="6">
        <v>0.3911290322580645</v>
      </c>
    </row>
    <row r="5" spans="1:2" x14ac:dyDescent="0.35">
      <c r="A5" s="3" t="s">
        <v>315</v>
      </c>
      <c r="B5" s="6">
        <v>0.6088709677419355</v>
      </c>
    </row>
    <row r="6" spans="1:2" x14ac:dyDescent="0.35">
      <c r="A6" s="3" t="s">
        <v>1737</v>
      </c>
      <c r="B6" s="5">
        <v>1</v>
      </c>
    </row>
  </sheetData>
  <pageMargins left="0.7" right="0.7" top="0.75" bottom="0.75" header="0.3" footer="0.3"/>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AFDEF-189D-4311-8A3C-9F5E609D1EE7}">
  <dimension ref="A3:B10"/>
  <sheetViews>
    <sheetView workbookViewId="0">
      <selection activeCell="B4" sqref="B4:B9"/>
    </sheetView>
  </sheetViews>
  <sheetFormatPr defaultRowHeight="14.5" x14ac:dyDescent="0.35"/>
  <cols>
    <col min="1" max="1" width="35.1796875" bestFit="1" customWidth="1"/>
    <col min="2" max="2" width="20" bestFit="1" customWidth="1"/>
  </cols>
  <sheetData>
    <row r="3" spans="1:2" x14ac:dyDescent="0.35">
      <c r="A3" s="2" t="s">
        <v>1736</v>
      </c>
      <c r="B3" t="s">
        <v>1881</v>
      </c>
    </row>
    <row r="4" spans="1:2" x14ac:dyDescent="0.35">
      <c r="A4" s="3" t="s">
        <v>784</v>
      </c>
      <c r="B4" s="6">
        <v>4.0322580645161289E-3</v>
      </c>
    </row>
    <row r="5" spans="1:2" x14ac:dyDescent="0.35">
      <c r="A5" s="3" t="s">
        <v>1060</v>
      </c>
      <c r="B5" s="6">
        <v>1.2096774193548387E-2</v>
      </c>
    </row>
    <row r="6" spans="1:2" x14ac:dyDescent="0.35">
      <c r="A6" s="3" t="s">
        <v>687</v>
      </c>
      <c r="B6" s="6">
        <v>6.0483870967741937E-2</v>
      </c>
    </row>
    <row r="7" spans="1:2" x14ac:dyDescent="0.35">
      <c r="A7" s="3" t="s">
        <v>292</v>
      </c>
      <c r="B7" s="6">
        <v>0.14516129032258066</v>
      </c>
    </row>
    <row r="8" spans="1:2" x14ac:dyDescent="0.35">
      <c r="A8" s="3" t="s">
        <v>303</v>
      </c>
      <c r="B8" s="6">
        <v>0.77016129032258063</v>
      </c>
    </row>
    <row r="9" spans="1:2" x14ac:dyDescent="0.35">
      <c r="A9" s="3" t="s">
        <v>328</v>
      </c>
      <c r="B9" s="6">
        <v>8.0645161290322578E-3</v>
      </c>
    </row>
    <row r="10" spans="1:2" x14ac:dyDescent="0.35">
      <c r="A10" s="3" t="s">
        <v>1737</v>
      </c>
      <c r="B10" s="5">
        <v>1</v>
      </c>
    </row>
  </sheetData>
  <pageMargins left="0.7" right="0.7" top="0.75" bottom="0.75" header="0.3" footer="0.3"/>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367D4-9EB4-418B-AB77-BF5341CBD3A8}">
  <dimension ref="A3:G15"/>
  <sheetViews>
    <sheetView workbookViewId="0">
      <selection activeCell="A14" sqref="A14"/>
    </sheetView>
  </sheetViews>
  <sheetFormatPr defaultRowHeight="14.5" x14ac:dyDescent="0.35"/>
  <cols>
    <col min="1" max="1" width="17.1796875" bestFit="1" customWidth="1"/>
    <col min="2" max="2" width="30.6328125" bestFit="1" customWidth="1"/>
  </cols>
  <sheetData>
    <row r="3" spans="1:7" x14ac:dyDescent="0.35">
      <c r="A3" s="2" t="s">
        <v>1736</v>
      </c>
      <c r="B3" t="s">
        <v>1882</v>
      </c>
      <c r="E3" t="s">
        <v>1884</v>
      </c>
      <c r="F3" t="s">
        <v>1885</v>
      </c>
      <c r="G3" t="s">
        <v>1758</v>
      </c>
    </row>
    <row r="4" spans="1:7" x14ac:dyDescent="0.35">
      <c r="A4" s="8">
        <v>1</v>
      </c>
      <c r="B4" s="4">
        <v>42</v>
      </c>
      <c r="E4">
        <f>GETPIVOTDATA("Samlet status - Distribueret",$A$3,"Samlet status - Distribueret",1)+GETPIVOTDATA("Samlet status - Nogen svar",$A$8,"Samlet status - Nogen svar",1)+GETPIVOTDATA("Samlet status - Gennemført",$A$13,"Samlet status - Gennemført",1)</f>
        <v>248</v>
      </c>
      <c r="F4">
        <f>GETPIVOTDATA("Samlet status - Nogen svar",$A$8,"Samlet status - Nogen svar",1)+GETPIVOTDATA("Samlet status - Gennemført",$A$13,"Samlet status - Gennemført",1)</f>
        <v>206</v>
      </c>
      <c r="G4" s="7">
        <f>F4/E4</f>
        <v>0.83064516129032262</v>
      </c>
    </row>
    <row r="5" spans="1:7" x14ac:dyDescent="0.35">
      <c r="A5" s="8" t="s">
        <v>1737</v>
      </c>
      <c r="B5" s="4">
        <v>42</v>
      </c>
    </row>
    <row r="8" spans="1:7" x14ac:dyDescent="0.35">
      <c r="A8" s="2" t="s">
        <v>1736</v>
      </c>
      <c r="B8" t="s">
        <v>1883</v>
      </c>
    </row>
    <row r="9" spans="1:7" x14ac:dyDescent="0.35">
      <c r="A9" s="8">
        <v>1</v>
      </c>
      <c r="B9" s="4">
        <v>7</v>
      </c>
    </row>
    <row r="10" spans="1:7" x14ac:dyDescent="0.35">
      <c r="A10" s="8" t="s">
        <v>1737</v>
      </c>
      <c r="B10" s="4">
        <v>7</v>
      </c>
    </row>
    <row r="13" spans="1:7" x14ac:dyDescent="0.35">
      <c r="A13" s="2" t="s">
        <v>1736</v>
      </c>
      <c r="B13" t="s">
        <v>1879</v>
      </c>
    </row>
    <row r="14" spans="1:7" x14ac:dyDescent="0.35">
      <c r="A14" s="8">
        <v>1</v>
      </c>
      <c r="B14" s="4">
        <v>199</v>
      </c>
    </row>
    <row r="15" spans="1:7" x14ac:dyDescent="0.35">
      <c r="A15" s="8" t="s">
        <v>1737</v>
      </c>
      <c r="B15" s="4">
        <v>199</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0659F-739E-424B-88F7-390AEBA7DDC4}">
  <dimension ref="A3:B5"/>
  <sheetViews>
    <sheetView workbookViewId="0">
      <selection activeCell="A3" sqref="A3:B5"/>
    </sheetView>
  </sheetViews>
  <sheetFormatPr defaultRowHeight="14.5" x14ac:dyDescent="0.35"/>
  <cols>
    <col min="1" max="1" width="17.1796875" bestFit="1" customWidth="1"/>
    <col min="2" max="2" width="29.6328125" bestFit="1" customWidth="1"/>
    <col min="3" max="3" width="30.6328125" bestFit="1" customWidth="1"/>
    <col min="4" max="4" width="22.36328125" bestFit="1" customWidth="1"/>
  </cols>
  <sheetData>
    <row r="3" spans="1:2" x14ac:dyDescent="0.35">
      <c r="A3" s="2" t="s">
        <v>1736</v>
      </c>
      <c r="B3" t="s">
        <v>1883</v>
      </c>
    </row>
    <row r="4" spans="1:2" x14ac:dyDescent="0.35">
      <c r="A4" s="8">
        <v>1</v>
      </c>
      <c r="B4" s="4">
        <v>7</v>
      </c>
    </row>
    <row r="5" spans="1:2" x14ac:dyDescent="0.35">
      <c r="A5" s="8" t="s">
        <v>1737</v>
      </c>
      <c r="B5" s="4">
        <v>7</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2BE19-4F99-40A1-A006-41C6CB09B477}">
  <dimension ref="A3:B5"/>
  <sheetViews>
    <sheetView workbookViewId="0">
      <selection activeCell="A3" sqref="A3:B5"/>
    </sheetView>
  </sheetViews>
  <sheetFormatPr defaultRowHeight="14.5" x14ac:dyDescent="0.35"/>
  <cols>
    <col min="1" max="1" width="17.1796875" bestFit="1" customWidth="1"/>
    <col min="2" max="2" width="30.6328125" bestFit="1" customWidth="1"/>
  </cols>
  <sheetData>
    <row r="3" spans="1:2" x14ac:dyDescent="0.35">
      <c r="A3" s="2" t="s">
        <v>1736</v>
      </c>
      <c r="B3" t="s">
        <v>1879</v>
      </c>
    </row>
    <row r="4" spans="1:2" x14ac:dyDescent="0.35">
      <c r="A4" s="8">
        <v>1</v>
      </c>
      <c r="B4" s="4">
        <v>199</v>
      </c>
    </row>
    <row r="5" spans="1:2" x14ac:dyDescent="0.35">
      <c r="A5" s="8" t="s">
        <v>1737</v>
      </c>
      <c r="B5" s="4">
        <v>199</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S249"/>
  <sheetViews>
    <sheetView topLeftCell="CI1" workbookViewId="0">
      <selection activeCell="CL1" sqref="CL1"/>
    </sheetView>
  </sheetViews>
  <sheetFormatPr defaultColWidth="19.6328125" defaultRowHeight="14.5" x14ac:dyDescent="0.35"/>
  <cols>
    <col min="1" max="1" width="26.26953125" customWidth="1"/>
    <col min="2" max="2" width="46.7265625" customWidth="1"/>
    <col min="3" max="3" width="45.7265625" customWidth="1"/>
    <col min="4" max="61" width="46.7265625" customWidth="1"/>
    <col min="62" max="62" width="43.90625" customWidth="1"/>
    <col min="63" max="109" width="46.7265625" customWidth="1"/>
    <col min="120" max="120" width="25.81640625" customWidth="1"/>
    <col min="121" max="121" width="25" customWidth="1"/>
    <col min="122" max="122" width="26" customWidth="1"/>
    <col min="123" max="123" width="23.26953125" customWidth="1"/>
  </cols>
  <sheetData>
    <row r="1" spans="1:123" x14ac:dyDescent="0.35">
      <c r="A1" t="s">
        <v>148</v>
      </c>
      <c r="B1" t="s">
        <v>149</v>
      </c>
      <c r="C1" t="s">
        <v>150</v>
      </c>
      <c r="D1" t="s">
        <v>151</v>
      </c>
      <c r="E1" t="s">
        <v>152</v>
      </c>
      <c r="F1" t="s">
        <v>153</v>
      </c>
      <c r="G1" t="s">
        <v>154</v>
      </c>
      <c r="H1" t="s">
        <v>155</v>
      </c>
      <c r="I1" t="s">
        <v>156</v>
      </c>
      <c r="J1" t="s">
        <v>157</v>
      </c>
      <c r="K1" t="s">
        <v>158</v>
      </c>
      <c r="L1" t="s">
        <v>159</v>
      </c>
      <c r="M1" t="s">
        <v>160</v>
      </c>
      <c r="N1" t="s">
        <v>161</v>
      </c>
      <c r="O1" t="s">
        <v>162</v>
      </c>
      <c r="P1" t="s">
        <v>163</v>
      </c>
      <c r="Q1" t="s">
        <v>164</v>
      </c>
      <c r="R1" t="s">
        <v>165</v>
      </c>
      <c r="S1" t="s">
        <v>166</v>
      </c>
      <c r="T1" t="s">
        <v>167</v>
      </c>
      <c r="U1" t="s">
        <v>168</v>
      </c>
      <c r="V1" t="s">
        <v>169</v>
      </c>
      <c r="W1" t="s">
        <v>170</v>
      </c>
      <c r="X1" t="s">
        <v>172</v>
      </c>
      <c r="Y1" t="s">
        <v>173</v>
      </c>
      <c r="Z1" t="s">
        <v>174</v>
      </c>
      <c r="AA1" t="s">
        <v>176</v>
      </c>
      <c r="AB1" t="s">
        <v>177</v>
      </c>
      <c r="AC1" t="s">
        <v>178</v>
      </c>
      <c r="AD1" t="s">
        <v>179</v>
      </c>
      <c r="AE1" t="s">
        <v>180</v>
      </c>
      <c r="AF1" t="s">
        <v>181</v>
      </c>
      <c r="AG1" t="s">
        <v>182</v>
      </c>
      <c r="AH1" t="s">
        <v>183</v>
      </c>
      <c r="AI1" t="s">
        <v>184</v>
      </c>
      <c r="AJ1" t="s">
        <v>185</v>
      </c>
      <c r="AK1" t="s">
        <v>186</v>
      </c>
      <c r="AL1" t="s">
        <v>187</v>
      </c>
      <c r="AM1" t="s">
        <v>188</v>
      </c>
      <c r="AN1" t="s">
        <v>189</v>
      </c>
      <c r="AO1" t="s">
        <v>1743</v>
      </c>
      <c r="AP1" t="s">
        <v>191</v>
      </c>
      <c r="AQ1" t="s">
        <v>192</v>
      </c>
      <c r="AR1" t="s">
        <v>193</v>
      </c>
      <c r="AS1" t="s">
        <v>194</v>
      </c>
      <c r="AT1" t="s">
        <v>195</v>
      </c>
      <c r="AU1" t="s">
        <v>196</v>
      </c>
      <c r="AV1" t="s">
        <v>1744</v>
      </c>
      <c r="AW1" t="s">
        <v>198</v>
      </c>
      <c r="AX1" t="s">
        <v>1745</v>
      </c>
      <c r="AY1" t="s">
        <v>200</v>
      </c>
      <c r="AZ1" t="s">
        <v>201</v>
      </c>
      <c r="BA1" t="s">
        <v>202</v>
      </c>
      <c r="BB1" t="s">
        <v>203</v>
      </c>
      <c r="BC1" t="s">
        <v>204</v>
      </c>
      <c r="BD1" t="s">
        <v>205</v>
      </c>
      <c r="BE1" t="s">
        <v>1746</v>
      </c>
      <c r="BF1" t="s">
        <v>208</v>
      </c>
      <c r="BG1" t="s">
        <v>209</v>
      </c>
      <c r="BH1" t="s">
        <v>210</v>
      </c>
      <c r="BI1" t="s">
        <v>211</v>
      </c>
      <c r="BJ1" t="s">
        <v>212</v>
      </c>
      <c r="BK1" t="s">
        <v>213</v>
      </c>
      <c r="BL1" t="s">
        <v>214</v>
      </c>
      <c r="BM1" t="s">
        <v>215</v>
      </c>
      <c r="BN1" t="s">
        <v>216</v>
      </c>
      <c r="BO1" t="s">
        <v>217</v>
      </c>
      <c r="BP1" t="s">
        <v>218</v>
      </c>
      <c r="BQ1" t="s">
        <v>219</v>
      </c>
      <c r="BR1" t="s">
        <v>220</v>
      </c>
      <c r="BS1" t="s">
        <v>221</v>
      </c>
      <c r="BT1" t="s">
        <v>222</v>
      </c>
      <c r="BU1" t="s">
        <v>223</v>
      </c>
      <c r="BV1" t="s">
        <v>224</v>
      </c>
      <c r="BW1" t="s">
        <v>225</v>
      </c>
      <c r="BX1" t="s">
        <v>226</v>
      </c>
      <c r="BY1" t="s">
        <v>1747</v>
      </c>
      <c r="BZ1" t="s">
        <v>228</v>
      </c>
      <c r="CA1" t="s">
        <v>229</v>
      </c>
      <c r="CB1" t="s">
        <v>230</v>
      </c>
      <c r="CC1" t="s">
        <v>231</v>
      </c>
      <c r="CD1" t="s">
        <v>232</v>
      </c>
      <c r="CE1" t="s">
        <v>233</v>
      </c>
      <c r="CF1" t="s">
        <v>234</v>
      </c>
      <c r="CG1" t="s">
        <v>235</v>
      </c>
      <c r="CH1" t="s">
        <v>236</v>
      </c>
      <c r="CI1" t="s">
        <v>237</v>
      </c>
      <c r="CJ1" t="s">
        <v>238</v>
      </c>
      <c r="CK1" t="s">
        <v>239</v>
      </c>
      <c r="CL1" t="s">
        <v>240</v>
      </c>
      <c r="CM1" t="s">
        <v>241</v>
      </c>
      <c r="CN1" t="s">
        <v>1748</v>
      </c>
      <c r="CO1" t="s">
        <v>243</v>
      </c>
      <c r="CP1" t="s">
        <v>244</v>
      </c>
      <c r="CQ1" t="s">
        <v>245</v>
      </c>
      <c r="CR1" t="s">
        <v>246</v>
      </c>
      <c r="CS1" t="s">
        <v>247</v>
      </c>
      <c r="CT1" t="s">
        <v>248</v>
      </c>
      <c r="CU1" t="s">
        <v>249</v>
      </c>
      <c r="CV1" t="s">
        <v>251</v>
      </c>
      <c r="CW1" t="s">
        <v>252</v>
      </c>
      <c r="CX1" t="s">
        <v>254</v>
      </c>
      <c r="CY1" t="s">
        <v>255</v>
      </c>
      <c r="CZ1" t="s">
        <v>256</v>
      </c>
      <c r="DA1" t="s">
        <v>257</v>
      </c>
      <c r="DB1" t="s">
        <v>258</v>
      </c>
      <c r="DC1" t="s">
        <v>260</v>
      </c>
      <c r="DD1" t="s">
        <v>261</v>
      </c>
      <c r="DE1" t="s">
        <v>263</v>
      </c>
      <c r="DF1" t="s">
        <v>265</v>
      </c>
      <c r="DG1" t="s">
        <v>267</v>
      </c>
      <c r="DH1" t="s">
        <v>269</v>
      </c>
      <c r="DI1" t="s">
        <v>271</v>
      </c>
      <c r="DJ1" t="s">
        <v>273</v>
      </c>
      <c r="DK1" t="s">
        <v>275</v>
      </c>
      <c r="DL1" t="s">
        <v>277</v>
      </c>
      <c r="DM1" t="s">
        <v>279</v>
      </c>
      <c r="DN1" t="s">
        <v>281</v>
      </c>
      <c r="DO1" t="s">
        <v>282</v>
      </c>
      <c r="DP1" t="s">
        <v>283</v>
      </c>
      <c r="DQ1" t="s">
        <v>284</v>
      </c>
      <c r="DR1" t="s">
        <v>285</v>
      </c>
      <c r="DS1" t="s">
        <v>286</v>
      </c>
    </row>
    <row r="2" spans="1:123" x14ac:dyDescent="0.35">
      <c r="A2" t="s">
        <v>1</v>
      </c>
      <c r="B2" t="s">
        <v>1</v>
      </c>
      <c r="C2" t="s">
        <v>6</v>
      </c>
      <c r="D2" t="s">
        <v>16</v>
      </c>
      <c r="E2" t="s">
        <v>13</v>
      </c>
      <c r="F2" t="s">
        <v>14</v>
      </c>
      <c r="G2" t="s">
        <v>13</v>
      </c>
      <c r="H2" t="s">
        <v>16</v>
      </c>
      <c r="I2" s="1" t="s">
        <v>1</v>
      </c>
      <c r="J2" s="1" t="s">
        <v>2</v>
      </c>
      <c r="K2" s="1" t="s">
        <v>2</v>
      </c>
      <c r="L2" s="1" t="s">
        <v>2</v>
      </c>
      <c r="M2" s="1" t="s">
        <v>2</v>
      </c>
      <c r="N2" s="1" t="s">
        <v>1</v>
      </c>
      <c r="O2" s="1" t="s">
        <v>1</v>
      </c>
      <c r="P2" s="1" t="s">
        <v>2</v>
      </c>
      <c r="Q2" t="s">
        <v>1</v>
      </c>
      <c r="R2" s="1" t="s">
        <v>1</v>
      </c>
      <c r="S2" s="1" t="s">
        <v>2</v>
      </c>
      <c r="T2" s="1" t="s">
        <v>2</v>
      </c>
      <c r="U2" s="1" t="s">
        <v>2</v>
      </c>
      <c r="V2" s="1" t="s">
        <v>2</v>
      </c>
      <c r="W2" s="1" t="s">
        <v>2</v>
      </c>
      <c r="X2" t="s">
        <v>287</v>
      </c>
      <c r="Y2" t="s">
        <v>42</v>
      </c>
      <c r="Z2" t="s">
        <v>46</v>
      </c>
      <c r="AA2" t="s">
        <v>287</v>
      </c>
      <c r="AB2" t="s">
        <v>52</v>
      </c>
      <c r="AC2" s="1" t="s">
        <v>1</v>
      </c>
      <c r="AD2" s="1" t="s">
        <v>1</v>
      </c>
      <c r="AE2" s="1" t="s">
        <v>1</v>
      </c>
      <c r="AF2" s="1" t="s">
        <v>1</v>
      </c>
      <c r="AG2" s="1" t="s">
        <v>2</v>
      </c>
      <c r="AH2" t="s">
        <v>287</v>
      </c>
      <c r="AI2" t="s">
        <v>287</v>
      </c>
      <c r="AJ2" t="s">
        <v>287</v>
      </c>
      <c r="AK2" t="s">
        <v>287</v>
      </c>
      <c r="AL2" t="s">
        <v>14</v>
      </c>
      <c r="AM2" t="s">
        <v>14</v>
      </c>
      <c r="AN2" s="1" t="s">
        <v>2</v>
      </c>
      <c r="AO2" s="1" t="s">
        <v>1</v>
      </c>
      <c r="AP2" s="1" t="s">
        <v>2</v>
      </c>
      <c r="AQ2" s="1" t="s">
        <v>1</v>
      </c>
      <c r="AR2" s="1" t="s">
        <v>2</v>
      </c>
      <c r="AS2" s="1" t="s">
        <v>2</v>
      </c>
      <c r="AT2" s="1" t="s">
        <v>2</v>
      </c>
      <c r="AU2" s="1" t="s">
        <v>2</v>
      </c>
      <c r="AV2" t="s">
        <v>287</v>
      </c>
      <c r="AW2" s="1" t="s">
        <v>2</v>
      </c>
      <c r="AX2" s="1" t="s">
        <v>1</v>
      </c>
      <c r="AY2" s="1" t="s">
        <v>2</v>
      </c>
      <c r="AZ2" s="1" t="s">
        <v>2</v>
      </c>
      <c r="BA2" s="1" t="s">
        <v>1</v>
      </c>
      <c r="BB2" s="1" t="s">
        <v>2</v>
      </c>
      <c r="BC2" s="1" t="s">
        <v>2</v>
      </c>
      <c r="BD2" s="1" t="s">
        <v>2</v>
      </c>
      <c r="BE2" t="s">
        <v>287</v>
      </c>
      <c r="BF2" t="s">
        <v>287</v>
      </c>
      <c r="BG2" t="s">
        <v>1</v>
      </c>
      <c r="BH2" t="s">
        <v>1</v>
      </c>
      <c r="BI2" t="s">
        <v>1</v>
      </c>
      <c r="BJ2" t="s">
        <v>91</v>
      </c>
      <c r="BK2" s="1" t="s">
        <v>1</v>
      </c>
      <c r="BL2" s="1" t="s">
        <v>2</v>
      </c>
      <c r="BM2" s="1" t="s">
        <v>1</v>
      </c>
      <c r="BN2" s="1" t="s">
        <v>1</v>
      </c>
      <c r="BO2" s="1" t="s">
        <v>1</v>
      </c>
      <c r="BP2" s="1" t="s">
        <v>2</v>
      </c>
      <c r="BQ2" s="1" t="s">
        <v>2</v>
      </c>
      <c r="BR2" s="1" t="s">
        <v>2</v>
      </c>
      <c r="BS2" s="1" t="s">
        <v>2</v>
      </c>
      <c r="BT2" s="1" t="s">
        <v>2</v>
      </c>
      <c r="BU2" s="1" t="s">
        <v>2</v>
      </c>
      <c r="BV2" s="1" t="s">
        <v>1</v>
      </c>
      <c r="BW2" s="1" t="s">
        <v>2</v>
      </c>
      <c r="BX2" s="1" t="s">
        <v>2</v>
      </c>
      <c r="BY2" t="s">
        <v>287</v>
      </c>
      <c r="BZ2" s="1" t="s">
        <v>1</v>
      </c>
      <c r="CA2" s="1" t="s">
        <v>1</v>
      </c>
      <c r="CB2" s="1" t="s">
        <v>1</v>
      </c>
      <c r="CC2" s="1" t="s">
        <v>1</v>
      </c>
      <c r="CD2" s="1" t="s">
        <v>1</v>
      </c>
      <c r="CE2" s="1" t="s">
        <v>1</v>
      </c>
      <c r="CF2" s="1" t="s">
        <v>1</v>
      </c>
      <c r="CG2" s="1" t="s">
        <v>1</v>
      </c>
      <c r="CH2" s="1" t="s">
        <v>2</v>
      </c>
      <c r="CI2" s="1" t="s">
        <v>2</v>
      </c>
      <c r="CJ2" s="1" t="s">
        <v>2</v>
      </c>
      <c r="CK2" s="1" t="s">
        <v>2</v>
      </c>
      <c r="CL2" s="1" t="s">
        <v>2</v>
      </c>
      <c r="CM2" s="1" t="s">
        <v>2</v>
      </c>
      <c r="CN2" t="s">
        <v>287</v>
      </c>
      <c r="CO2" t="s">
        <v>1</v>
      </c>
      <c r="CP2" t="s">
        <v>1</v>
      </c>
      <c r="CQ2" t="s">
        <v>1</v>
      </c>
      <c r="CR2" t="s">
        <v>1</v>
      </c>
      <c r="CS2" t="s">
        <v>14</v>
      </c>
      <c r="CT2" t="s">
        <v>14</v>
      </c>
      <c r="CU2" t="s">
        <v>13</v>
      </c>
      <c r="CV2" t="s">
        <v>287</v>
      </c>
      <c r="CW2" t="s">
        <v>46</v>
      </c>
      <c r="CX2" t="s">
        <v>287</v>
      </c>
      <c r="CY2" t="s">
        <v>3</v>
      </c>
      <c r="CZ2" t="s">
        <v>3</v>
      </c>
      <c r="DA2" t="s">
        <v>2</v>
      </c>
      <c r="DB2" t="s">
        <v>135</v>
      </c>
      <c r="DC2" t="s">
        <v>287</v>
      </c>
      <c r="DD2" t="s">
        <v>287</v>
      </c>
      <c r="DE2" t="s">
        <v>287</v>
      </c>
      <c r="DF2" t="s">
        <v>288</v>
      </c>
      <c r="DG2" t="s">
        <v>289</v>
      </c>
      <c r="DH2" t="s">
        <v>290</v>
      </c>
      <c r="DI2" t="s">
        <v>315</v>
      </c>
      <c r="DJ2" t="s">
        <v>292</v>
      </c>
      <c r="DK2" t="s">
        <v>293</v>
      </c>
      <c r="DL2" t="s">
        <v>294</v>
      </c>
      <c r="DM2" t="s">
        <v>295</v>
      </c>
      <c r="DN2" t="s">
        <v>296</v>
      </c>
      <c r="DO2" s="1">
        <v>0</v>
      </c>
      <c r="DP2" s="1">
        <v>0</v>
      </c>
      <c r="DQ2" s="1">
        <v>0</v>
      </c>
      <c r="DR2" s="1">
        <v>1</v>
      </c>
      <c r="DS2" s="1">
        <v>0</v>
      </c>
    </row>
    <row r="3" spans="1:123" x14ac:dyDescent="0.35">
      <c r="A3" t="s">
        <v>1</v>
      </c>
      <c r="B3" t="s">
        <v>1</v>
      </c>
      <c r="C3" t="s">
        <v>7</v>
      </c>
      <c r="D3" t="s">
        <v>14</v>
      </c>
      <c r="E3" t="s">
        <v>13</v>
      </c>
      <c r="F3" t="s">
        <v>14</v>
      </c>
      <c r="G3" t="s">
        <v>16</v>
      </c>
      <c r="H3" t="s">
        <v>16</v>
      </c>
      <c r="I3" s="1" t="s">
        <v>1</v>
      </c>
      <c r="J3" s="1" t="s">
        <v>1</v>
      </c>
      <c r="K3" s="1" t="s">
        <v>2</v>
      </c>
      <c r="L3" s="1" t="s">
        <v>1</v>
      </c>
      <c r="M3" s="1" t="s">
        <v>1</v>
      </c>
      <c r="N3" s="1" t="s">
        <v>1</v>
      </c>
      <c r="O3" s="1" t="s">
        <v>1</v>
      </c>
      <c r="P3" s="1" t="s">
        <v>2</v>
      </c>
      <c r="Q3" t="s">
        <v>1</v>
      </c>
      <c r="R3" s="1" t="s">
        <v>1</v>
      </c>
      <c r="S3" s="1" t="s">
        <v>1</v>
      </c>
      <c r="T3" s="1" t="s">
        <v>1</v>
      </c>
      <c r="U3" s="1" t="s">
        <v>1</v>
      </c>
      <c r="V3" s="1" t="s">
        <v>1</v>
      </c>
      <c r="W3" s="1" t="s">
        <v>2</v>
      </c>
      <c r="X3" t="s">
        <v>287</v>
      </c>
      <c r="Y3" t="s">
        <v>42</v>
      </c>
      <c r="Z3" t="s">
        <v>46</v>
      </c>
      <c r="AA3" t="s">
        <v>287</v>
      </c>
      <c r="AB3" t="s">
        <v>3</v>
      </c>
      <c r="AC3" s="1"/>
      <c r="AD3" s="1"/>
      <c r="AE3" s="1"/>
      <c r="AF3" s="1"/>
      <c r="AG3" s="1"/>
      <c r="AH3" t="s">
        <v>287</v>
      </c>
      <c r="AI3" t="s">
        <v>287</v>
      </c>
      <c r="AJ3" t="s">
        <v>287</v>
      </c>
      <c r="AK3" t="s">
        <v>287</v>
      </c>
      <c r="AL3" t="s">
        <v>14</v>
      </c>
      <c r="AM3" t="s">
        <v>15</v>
      </c>
      <c r="AN3" s="1" t="s">
        <v>2</v>
      </c>
      <c r="AO3" s="1" t="s">
        <v>2</v>
      </c>
      <c r="AP3" s="1" t="s">
        <v>2</v>
      </c>
      <c r="AQ3" s="1" t="s">
        <v>2</v>
      </c>
      <c r="AR3" s="1" t="s">
        <v>1</v>
      </c>
      <c r="AS3" s="1" t="s">
        <v>2</v>
      </c>
      <c r="AT3" s="1" t="s">
        <v>1</v>
      </c>
      <c r="AU3" s="1" t="s">
        <v>2</v>
      </c>
      <c r="AV3" t="s">
        <v>297</v>
      </c>
      <c r="AW3" s="1" t="s">
        <v>2</v>
      </c>
      <c r="AX3" s="1" t="s">
        <v>2</v>
      </c>
      <c r="AY3" s="1" t="s">
        <v>2</v>
      </c>
      <c r="AZ3" s="1" t="s">
        <v>2</v>
      </c>
      <c r="BA3" s="1" t="s">
        <v>1</v>
      </c>
      <c r="BB3" s="1" t="s">
        <v>2</v>
      </c>
      <c r="BC3" s="1" t="s">
        <v>2</v>
      </c>
      <c r="BD3" s="1" t="s">
        <v>2</v>
      </c>
      <c r="BE3" t="s">
        <v>287</v>
      </c>
      <c r="BF3" t="s">
        <v>287</v>
      </c>
      <c r="BG3" t="s">
        <v>1</v>
      </c>
      <c r="BH3" t="s">
        <v>1</v>
      </c>
      <c r="BI3" t="s">
        <v>2</v>
      </c>
      <c r="BJ3" t="s">
        <v>91</v>
      </c>
      <c r="BK3" s="1" t="s">
        <v>1</v>
      </c>
      <c r="BL3" s="1" t="s">
        <v>1</v>
      </c>
      <c r="BM3" s="1" t="s">
        <v>1</v>
      </c>
      <c r="BN3" s="1" t="s">
        <v>1</v>
      </c>
      <c r="BO3" s="1" t="s">
        <v>1</v>
      </c>
      <c r="BP3" s="1" t="s">
        <v>1</v>
      </c>
      <c r="BQ3" s="1" t="s">
        <v>1</v>
      </c>
      <c r="BR3" s="1" t="s">
        <v>1</v>
      </c>
      <c r="BS3" s="1" t="s">
        <v>1</v>
      </c>
      <c r="BT3" s="1" t="s">
        <v>1</v>
      </c>
      <c r="BU3" s="1" t="s">
        <v>1</v>
      </c>
      <c r="BV3" s="1" t="s">
        <v>1</v>
      </c>
      <c r="BW3" s="1" t="s">
        <v>1</v>
      </c>
      <c r="BX3" s="1" t="s">
        <v>2</v>
      </c>
      <c r="BY3" t="s">
        <v>298</v>
      </c>
      <c r="BZ3" s="1" t="s">
        <v>1</v>
      </c>
      <c r="CA3" s="1" t="s">
        <v>1</v>
      </c>
      <c r="CB3" s="1" t="s">
        <v>1</v>
      </c>
      <c r="CC3" s="1" t="s">
        <v>1</v>
      </c>
      <c r="CD3" s="1" t="s">
        <v>1</v>
      </c>
      <c r="CE3" s="1" t="s">
        <v>1</v>
      </c>
      <c r="CF3" s="1" t="s">
        <v>1</v>
      </c>
      <c r="CG3" s="1" t="s">
        <v>1</v>
      </c>
      <c r="CH3" s="1" t="s">
        <v>1</v>
      </c>
      <c r="CI3" s="1" t="s">
        <v>1</v>
      </c>
      <c r="CJ3" s="1" t="s">
        <v>1</v>
      </c>
      <c r="CK3" s="1" t="s">
        <v>1</v>
      </c>
      <c r="CL3" s="1" t="s">
        <v>1</v>
      </c>
      <c r="CM3" s="1" t="s">
        <v>2</v>
      </c>
      <c r="CN3" t="s">
        <v>298</v>
      </c>
      <c r="CO3" t="s">
        <v>1</v>
      </c>
      <c r="CP3" t="s">
        <v>1</v>
      </c>
      <c r="CQ3" t="s">
        <v>1</v>
      </c>
      <c r="CR3" t="s">
        <v>1</v>
      </c>
      <c r="CS3" t="s">
        <v>14</v>
      </c>
      <c r="CT3" t="s">
        <v>13</v>
      </c>
      <c r="CU3" t="s">
        <v>14</v>
      </c>
      <c r="CV3" t="s">
        <v>287</v>
      </c>
      <c r="CW3" t="s">
        <v>46</v>
      </c>
      <c r="CX3" t="s">
        <v>287</v>
      </c>
      <c r="CY3" t="s">
        <v>1</v>
      </c>
      <c r="CZ3" t="s">
        <v>3</v>
      </c>
      <c r="DA3" t="s">
        <v>2</v>
      </c>
      <c r="DB3" t="s">
        <v>135</v>
      </c>
      <c r="DC3" t="s">
        <v>287</v>
      </c>
      <c r="DD3" t="s">
        <v>287</v>
      </c>
      <c r="DE3" t="s">
        <v>287</v>
      </c>
      <c r="DF3" t="s">
        <v>299</v>
      </c>
      <c r="DG3" t="s">
        <v>300</v>
      </c>
      <c r="DH3" t="s">
        <v>301</v>
      </c>
      <c r="DI3" t="s">
        <v>302</v>
      </c>
      <c r="DJ3" t="s">
        <v>303</v>
      </c>
      <c r="DK3" t="s">
        <v>304</v>
      </c>
      <c r="DL3" t="s">
        <v>305</v>
      </c>
      <c r="DM3" t="s">
        <v>306</v>
      </c>
      <c r="DN3" t="s">
        <v>307</v>
      </c>
      <c r="DO3" s="1">
        <v>0</v>
      </c>
      <c r="DP3" s="1">
        <v>0</v>
      </c>
      <c r="DQ3" s="1">
        <v>0</v>
      </c>
      <c r="DR3" s="1">
        <v>1</v>
      </c>
      <c r="DS3" s="1">
        <v>0</v>
      </c>
    </row>
    <row r="4" spans="1:123" x14ac:dyDescent="0.35">
      <c r="A4" t="s">
        <v>1</v>
      </c>
      <c r="B4" t="s">
        <v>1</v>
      </c>
      <c r="C4" t="s">
        <v>8</v>
      </c>
      <c r="D4" t="s">
        <v>15</v>
      </c>
      <c r="E4" t="s">
        <v>13</v>
      </c>
      <c r="F4" t="s">
        <v>14</v>
      </c>
      <c r="G4" t="s">
        <v>15</v>
      </c>
      <c r="H4" t="s">
        <v>16</v>
      </c>
      <c r="I4" s="1" t="s">
        <v>1</v>
      </c>
      <c r="J4" s="1" t="s">
        <v>1</v>
      </c>
      <c r="K4" s="1" t="s">
        <v>1</v>
      </c>
      <c r="L4" s="1" t="s">
        <v>1</v>
      </c>
      <c r="M4" s="1" t="s">
        <v>2</v>
      </c>
      <c r="N4" s="1" t="s">
        <v>1</v>
      </c>
      <c r="O4" s="1" t="s">
        <v>1</v>
      </c>
      <c r="P4" s="1" t="s">
        <v>2</v>
      </c>
      <c r="Q4" t="s">
        <v>3</v>
      </c>
      <c r="R4" s="1" t="s">
        <v>2</v>
      </c>
      <c r="S4" s="1" t="s">
        <v>2</v>
      </c>
      <c r="T4" s="1" t="s">
        <v>1</v>
      </c>
      <c r="U4" s="1" t="s">
        <v>2</v>
      </c>
      <c r="V4" s="1" t="s">
        <v>2</v>
      </c>
      <c r="W4" s="1" t="s">
        <v>2</v>
      </c>
      <c r="X4" t="s">
        <v>287</v>
      </c>
      <c r="Y4" t="s">
        <v>42</v>
      </c>
      <c r="Z4" t="s">
        <v>46</v>
      </c>
      <c r="AA4" t="s">
        <v>287</v>
      </c>
      <c r="AB4" t="s">
        <v>52</v>
      </c>
      <c r="AC4" s="1" t="s">
        <v>1</v>
      </c>
      <c r="AD4" s="1" t="s">
        <v>2</v>
      </c>
      <c r="AE4" s="1" t="s">
        <v>2</v>
      </c>
      <c r="AF4" s="1" t="s">
        <v>1</v>
      </c>
      <c r="AG4" s="1" t="s">
        <v>2</v>
      </c>
      <c r="AH4" t="s">
        <v>287</v>
      </c>
      <c r="AI4" t="s">
        <v>287</v>
      </c>
      <c r="AJ4" t="s">
        <v>287</v>
      </c>
      <c r="AK4" t="s">
        <v>287</v>
      </c>
      <c r="AL4" t="s">
        <v>14</v>
      </c>
      <c r="AM4" t="s">
        <v>14</v>
      </c>
      <c r="AN4" s="1" t="s">
        <v>2</v>
      </c>
      <c r="AO4" s="1" t="s">
        <v>2</v>
      </c>
      <c r="AP4" s="1" t="s">
        <v>1</v>
      </c>
      <c r="AQ4" s="1" t="s">
        <v>2</v>
      </c>
      <c r="AR4" s="1" t="s">
        <v>1</v>
      </c>
      <c r="AS4" s="1" t="s">
        <v>2</v>
      </c>
      <c r="AT4" s="1" t="s">
        <v>2</v>
      </c>
      <c r="AU4" s="1" t="s">
        <v>2</v>
      </c>
      <c r="AV4" t="s">
        <v>287</v>
      </c>
      <c r="AW4" s="1" t="s">
        <v>2</v>
      </c>
      <c r="AX4" s="1" t="s">
        <v>2</v>
      </c>
      <c r="AY4" s="1" t="s">
        <v>1</v>
      </c>
      <c r="AZ4" s="1" t="s">
        <v>1</v>
      </c>
      <c r="BA4" s="1" t="s">
        <v>1</v>
      </c>
      <c r="BB4" s="1" t="s">
        <v>2</v>
      </c>
      <c r="BC4" s="1" t="s">
        <v>2</v>
      </c>
      <c r="BD4" s="1" t="s">
        <v>2</v>
      </c>
      <c r="BE4" t="s">
        <v>287</v>
      </c>
      <c r="BF4" t="s">
        <v>287</v>
      </c>
      <c r="BG4" t="s">
        <v>1</v>
      </c>
      <c r="BH4" t="s">
        <v>1</v>
      </c>
      <c r="BI4" t="s">
        <v>3</v>
      </c>
      <c r="BJ4" t="s">
        <v>3</v>
      </c>
      <c r="BK4" s="1" t="s">
        <v>1</v>
      </c>
      <c r="BL4" s="1" t="s">
        <v>1</v>
      </c>
      <c r="BM4" s="1" t="s">
        <v>1</v>
      </c>
      <c r="BN4" s="1" t="s">
        <v>1</v>
      </c>
      <c r="BO4" s="1" t="s">
        <v>2</v>
      </c>
      <c r="BP4" s="1" t="s">
        <v>1</v>
      </c>
      <c r="BQ4" s="1" t="s">
        <v>1</v>
      </c>
      <c r="BR4" s="1" t="s">
        <v>1</v>
      </c>
      <c r="BS4" s="1" t="s">
        <v>2</v>
      </c>
      <c r="BT4" s="1" t="s">
        <v>2</v>
      </c>
      <c r="BU4" s="1" t="s">
        <v>1</v>
      </c>
      <c r="BV4" s="1" t="s">
        <v>1</v>
      </c>
      <c r="BW4" s="1" t="s">
        <v>2</v>
      </c>
      <c r="BX4" s="1" t="s">
        <v>2</v>
      </c>
      <c r="BY4" t="s">
        <v>287</v>
      </c>
      <c r="BZ4" s="1" t="s">
        <v>1</v>
      </c>
      <c r="CA4" s="1" t="s">
        <v>2</v>
      </c>
      <c r="CB4" s="1" t="s">
        <v>1</v>
      </c>
      <c r="CC4" s="1" t="s">
        <v>1</v>
      </c>
      <c r="CD4" s="1" t="s">
        <v>1</v>
      </c>
      <c r="CE4" s="1" t="s">
        <v>1</v>
      </c>
      <c r="CF4" s="1" t="s">
        <v>1</v>
      </c>
      <c r="CG4" s="1" t="s">
        <v>1</v>
      </c>
      <c r="CH4" s="1" t="s">
        <v>1</v>
      </c>
      <c r="CI4" s="1" t="s">
        <v>1</v>
      </c>
      <c r="CJ4" s="1" t="s">
        <v>2</v>
      </c>
      <c r="CK4" s="1" t="s">
        <v>2</v>
      </c>
      <c r="CL4" s="1" t="s">
        <v>2</v>
      </c>
      <c r="CM4" s="1" t="s">
        <v>2</v>
      </c>
      <c r="CN4" t="s">
        <v>287</v>
      </c>
      <c r="CO4" t="s">
        <v>3</v>
      </c>
      <c r="CP4" t="s">
        <v>3</v>
      </c>
      <c r="CQ4" t="s">
        <v>1</v>
      </c>
      <c r="CR4" t="s">
        <v>1</v>
      </c>
      <c r="CS4" t="s">
        <v>3</v>
      </c>
      <c r="CT4" t="s">
        <v>3</v>
      </c>
      <c r="CU4" t="s">
        <v>3</v>
      </c>
      <c r="CV4" t="s">
        <v>287</v>
      </c>
      <c r="CW4" t="s">
        <v>47</v>
      </c>
      <c r="CX4" t="s">
        <v>287</v>
      </c>
      <c r="CY4" t="s">
        <v>3</v>
      </c>
      <c r="CZ4" t="s">
        <v>3</v>
      </c>
      <c r="DA4" t="s">
        <v>3</v>
      </c>
      <c r="DB4" t="s">
        <v>287</v>
      </c>
      <c r="DC4" t="s">
        <v>287</v>
      </c>
      <c r="DD4" t="s">
        <v>287</v>
      </c>
      <c r="DE4" t="s">
        <v>287</v>
      </c>
      <c r="DF4" t="s">
        <v>308</v>
      </c>
      <c r="DG4" t="s">
        <v>309</v>
      </c>
      <c r="DH4" t="s">
        <v>290</v>
      </c>
      <c r="DI4" t="s">
        <v>315</v>
      </c>
      <c r="DJ4" t="s">
        <v>292</v>
      </c>
      <c r="DK4" t="s">
        <v>310</v>
      </c>
      <c r="DL4" t="s">
        <v>305</v>
      </c>
      <c r="DM4" t="s">
        <v>311</v>
      </c>
      <c r="DN4" t="s">
        <v>312</v>
      </c>
      <c r="DO4" s="1">
        <v>0</v>
      </c>
      <c r="DP4" s="1">
        <v>0</v>
      </c>
      <c r="DQ4" s="1">
        <v>0</v>
      </c>
      <c r="DR4" s="1">
        <v>1</v>
      </c>
      <c r="DS4" s="1">
        <v>0</v>
      </c>
    </row>
    <row r="5" spans="1:123" x14ac:dyDescent="0.35">
      <c r="A5" t="s">
        <v>1</v>
      </c>
      <c r="B5" t="s">
        <v>1</v>
      </c>
      <c r="C5" t="s">
        <v>8</v>
      </c>
      <c r="D5" t="s">
        <v>13</v>
      </c>
      <c r="E5" t="s">
        <v>13</v>
      </c>
      <c r="F5" t="s">
        <v>13</v>
      </c>
      <c r="G5" t="s">
        <v>14</v>
      </c>
      <c r="H5" t="s">
        <v>16</v>
      </c>
      <c r="I5" s="1" t="s">
        <v>1</v>
      </c>
      <c r="J5" s="1" t="s">
        <v>1</v>
      </c>
      <c r="K5" s="1" t="s">
        <v>2</v>
      </c>
      <c r="L5" s="1" t="s">
        <v>2</v>
      </c>
      <c r="M5" s="1" t="s">
        <v>1</v>
      </c>
      <c r="N5" s="1" t="s">
        <v>1</v>
      </c>
      <c r="O5" s="1" t="s">
        <v>1</v>
      </c>
      <c r="P5" s="1" t="s">
        <v>2</v>
      </c>
      <c r="Q5" t="s">
        <v>2</v>
      </c>
      <c r="R5" s="1" t="s">
        <v>2</v>
      </c>
      <c r="S5" s="1" t="s">
        <v>2</v>
      </c>
      <c r="T5" s="1" t="s">
        <v>1</v>
      </c>
      <c r="U5" s="1" t="s">
        <v>1</v>
      </c>
      <c r="V5" s="1" t="s">
        <v>2</v>
      </c>
      <c r="W5" s="1" t="s">
        <v>2</v>
      </c>
      <c r="X5" t="s">
        <v>287</v>
      </c>
      <c r="Y5" t="s">
        <v>43</v>
      </c>
      <c r="Z5" t="s">
        <v>46</v>
      </c>
      <c r="AA5" t="s">
        <v>287</v>
      </c>
      <c r="AB5" t="s">
        <v>52</v>
      </c>
      <c r="AC5" s="1" t="s">
        <v>1</v>
      </c>
      <c r="AD5" s="1" t="s">
        <v>2</v>
      </c>
      <c r="AE5" s="1" t="s">
        <v>2</v>
      </c>
      <c r="AF5" s="1" t="s">
        <v>1</v>
      </c>
      <c r="AG5" s="1" t="s">
        <v>2</v>
      </c>
      <c r="AH5" t="s">
        <v>287</v>
      </c>
      <c r="AI5" t="s">
        <v>287</v>
      </c>
      <c r="AJ5" t="s">
        <v>287</v>
      </c>
      <c r="AK5" t="s">
        <v>287</v>
      </c>
      <c r="AL5" t="s">
        <v>14</v>
      </c>
      <c r="AM5" t="s">
        <v>14</v>
      </c>
      <c r="AN5" s="1" t="s">
        <v>2</v>
      </c>
      <c r="AO5" s="1" t="s">
        <v>2</v>
      </c>
      <c r="AP5" s="1" t="s">
        <v>2</v>
      </c>
      <c r="AQ5" s="1" t="s">
        <v>2</v>
      </c>
      <c r="AR5" s="1" t="s">
        <v>1</v>
      </c>
      <c r="AS5" s="1" t="s">
        <v>2</v>
      </c>
      <c r="AT5" s="1" t="s">
        <v>2</v>
      </c>
      <c r="AU5" s="1" t="s">
        <v>2</v>
      </c>
      <c r="AV5" t="s">
        <v>287</v>
      </c>
      <c r="AW5" s="1" t="s">
        <v>2</v>
      </c>
      <c r="AX5" s="1" t="s">
        <v>2</v>
      </c>
      <c r="AY5" s="1" t="s">
        <v>2</v>
      </c>
      <c r="AZ5" s="1" t="s">
        <v>2</v>
      </c>
      <c r="BA5" s="1" t="s">
        <v>1</v>
      </c>
      <c r="BB5" s="1" t="s">
        <v>2</v>
      </c>
      <c r="BC5" s="1" t="s">
        <v>2</v>
      </c>
      <c r="BD5" s="1" t="s">
        <v>2</v>
      </c>
      <c r="BE5" t="s">
        <v>287</v>
      </c>
      <c r="BF5" t="s">
        <v>287</v>
      </c>
      <c r="BG5" t="s">
        <v>1</v>
      </c>
      <c r="BH5" t="s">
        <v>1</v>
      </c>
      <c r="BI5" t="s">
        <v>1</v>
      </c>
      <c r="BJ5" t="s">
        <v>91</v>
      </c>
      <c r="BK5" s="1" t="s">
        <v>1</v>
      </c>
      <c r="BL5" s="1" t="s">
        <v>1</v>
      </c>
      <c r="BM5" s="1" t="s">
        <v>2</v>
      </c>
      <c r="BN5" s="1" t="s">
        <v>2</v>
      </c>
      <c r="BO5" s="1" t="s">
        <v>2</v>
      </c>
      <c r="BP5" s="1" t="s">
        <v>2</v>
      </c>
      <c r="BQ5" s="1" t="s">
        <v>1</v>
      </c>
      <c r="BR5" s="1" t="s">
        <v>1</v>
      </c>
      <c r="BS5" s="1" t="s">
        <v>1</v>
      </c>
      <c r="BT5" s="1" t="s">
        <v>2</v>
      </c>
      <c r="BU5" s="1" t="s">
        <v>2</v>
      </c>
      <c r="BV5" s="1" t="s">
        <v>2</v>
      </c>
      <c r="BW5" s="1" t="s">
        <v>2</v>
      </c>
      <c r="BX5" s="1" t="s">
        <v>2</v>
      </c>
      <c r="BY5" t="s">
        <v>287</v>
      </c>
      <c r="BZ5" s="1" t="s">
        <v>2</v>
      </c>
      <c r="CA5" s="1" t="s">
        <v>1</v>
      </c>
      <c r="CB5" s="1" t="s">
        <v>1</v>
      </c>
      <c r="CC5" s="1" t="s">
        <v>2</v>
      </c>
      <c r="CD5" s="1" t="s">
        <v>2</v>
      </c>
      <c r="CE5" s="1" t="s">
        <v>1</v>
      </c>
      <c r="CF5" s="1" t="s">
        <v>1</v>
      </c>
      <c r="CG5" s="1" t="s">
        <v>2</v>
      </c>
      <c r="CH5" s="1" t="s">
        <v>1</v>
      </c>
      <c r="CI5" s="1" t="s">
        <v>1</v>
      </c>
      <c r="CJ5" s="1" t="s">
        <v>1</v>
      </c>
      <c r="CK5" s="1" t="s">
        <v>1</v>
      </c>
      <c r="CL5" s="1" t="s">
        <v>2</v>
      </c>
      <c r="CM5" s="1" t="s">
        <v>2</v>
      </c>
      <c r="CN5" t="s">
        <v>287</v>
      </c>
      <c r="CO5" t="s">
        <v>1</v>
      </c>
      <c r="CP5" t="s">
        <v>1</v>
      </c>
      <c r="CQ5" t="s">
        <v>2</v>
      </c>
      <c r="CR5" t="s">
        <v>287</v>
      </c>
      <c r="CS5" t="s">
        <v>14</v>
      </c>
      <c r="CT5" t="s">
        <v>15</v>
      </c>
      <c r="CU5" t="s">
        <v>14</v>
      </c>
      <c r="CV5" t="s">
        <v>287</v>
      </c>
      <c r="CW5" t="s">
        <v>45</v>
      </c>
      <c r="CX5" t="s">
        <v>287</v>
      </c>
      <c r="CY5" t="s">
        <v>2</v>
      </c>
      <c r="CZ5" t="s">
        <v>287</v>
      </c>
      <c r="DA5" t="s">
        <v>2</v>
      </c>
      <c r="DB5" t="s">
        <v>137</v>
      </c>
      <c r="DC5" t="s">
        <v>287</v>
      </c>
      <c r="DD5" t="s">
        <v>287</v>
      </c>
      <c r="DE5" t="s">
        <v>287</v>
      </c>
      <c r="DF5" t="s">
        <v>313</v>
      </c>
      <c r="DG5" t="s">
        <v>314</v>
      </c>
      <c r="DH5" t="s">
        <v>290</v>
      </c>
      <c r="DI5" t="s">
        <v>315</v>
      </c>
      <c r="DJ5" t="s">
        <v>303</v>
      </c>
      <c r="DK5" t="s">
        <v>316</v>
      </c>
      <c r="DL5" t="s">
        <v>305</v>
      </c>
      <c r="DM5" t="s">
        <v>317</v>
      </c>
      <c r="DN5" t="s">
        <v>318</v>
      </c>
      <c r="DO5" s="1">
        <v>0</v>
      </c>
      <c r="DP5" s="1">
        <v>0</v>
      </c>
      <c r="DQ5" s="1">
        <v>0</v>
      </c>
      <c r="DR5" s="1">
        <v>1</v>
      </c>
      <c r="DS5" s="1">
        <v>0</v>
      </c>
    </row>
    <row r="6" spans="1:123" x14ac:dyDescent="0.35">
      <c r="A6" t="s">
        <v>1</v>
      </c>
      <c r="B6" t="s">
        <v>1</v>
      </c>
      <c r="C6" t="s">
        <v>8</v>
      </c>
      <c r="D6" t="s">
        <v>14</v>
      </c>
      <c r="E6" t="s">
        <v>13</v>
      </c>
      <c r="F6" t="s">
        <v>14</v>
      </c>
      <c r="G6" t="s">
        <v>16</v>
      </c>
      <c r="H6" t="s">
        <v>16</v>
      </c>
      <c r="I6" s="1" t="s">
        <v>1</v>
      </c>
      <c r="J6" s="1" t="s">
        <v>1</v>
      </c>
      <c r="K6" s="1" t="s">
        <v>1</v>
      </c>
      <c r="L6" s="1" t="s">
        <v>2</v>
      </c>
      <c r="M6" s="1" t="s">
        <v>1</v>
      </c>
      <c r="N6" s="1" t="s">
        <v>1</v>
      </c>
      <c r="O6" s="1" t="s">
        <v>1</v>
      </c>
      <c r="P6" s="1" t="s">
        <v>2</v>
      </c>
      <c r="Q6" t="s">
        <v>1</v>
      </c>
      <c r="R6" s="1" t="s">
        <v>1</v>
      </c>
      <c r="S6" s="1" t="s">
        <v>2</v>
      </c>
      <c r="T6" s="1" t="s">
        <v>2</v>
      </c>
      <c r="U6" s="1" t="s">
        <v>2</v>
      </c>
      <c r="V6" s="1" t="s">
        <v>2</v>
      </c>
      <c r="W6" s="1" t="s">
        <v>2</v>
      </c>
      <c r="X6" t="s">
        <v>287</v>
      </c>
      <c r="Y6" t="s">
        <v>41</v>
      </c>
      <c r="Z6" t="s">
        <v>46</v>
      </c>
      <c r="AA6" t="s">
        <v>287</v>
      </c>
      <c r="AB6" t="s">
        <v>51</v>
      </c>
      <c r="AC6" s="1"/>
      <c r="AD6" s="1"/>
      <c r="AE6" s="1"/>
      <c r="AF6" s="1"/>
      <c r="AG6" s="1"/>
      <c r="AH6" t="s">
        <v>287</v>
      </c>
      <c r="AI6" t="s">
        <v>287</v>
      </c>
      <c r="AJ6" t="s">
        <v>287</v>
      </c>
      <c r="AK6" t="s">
        <v>287</v>
      </c>
      <c r="AL6" t="s">
        <v>14</v>
      </c>
      <c r="AM6" t="s">
        <v>13</v>
      </c>
      <c r="AN6" s="1" t="s">
        <v>2</v>
      </c>
      <c r="AO6" s="1" t="s">
        <v>2</v>
      </c>
      <c r="AP6" s="1" t="s">
        <v>2</v>
      </c>
      <c r="AQ6" s="1" t="s">
        <v>2</v>
      </c>
      <c r="AR6" s="1" t="s">
        <v>2</v>
      </c>
      <c r="AS6" s="1" t="s">
        <v>1</v>
      </c>
      <c r="AT6" s="1" t="s">
        <v>2</v>
      </c>
      <c r="AU6" s="1" t="s">
        <v>2</v>
      </c>
      <c r="AV6" t="s">
        <v>287</v>
      </c>
      <c r="AW6" s="1" t="s">
        <v>2</v>
      </c>
      <c r="AX6" s="1" t="s">
        <v>2</v>
      </c>
      <c r="AY6" s="1" t="s">
        <v>2</v>
      </c>
      <c r="AZ6" s="1" t="s">
        <v>2</v>
      </c>
      <c r="BA6" s="1" t="s">
        <v>1</v>
      </c>
      <c r="BB6" s="1" t="s">
        <v>1</v>
      </c>
      <c r="BC6" s="1" t="s">
        <v>2</v>
      </c>
      <c r="BD6" s="1" t="s">
        <v>2</v>
      </c>
      <c r="BE6" t="s">
        <v>287</v>
      </c>
      <c r="BF6" t="s">
        <v>287</v>
      </c>
      <c r="BG6" t="s">
        <v>1</v>
      </c>
      <c r="BH6" t="s">
        <v>2</v>
      </c>
      <c r="BI6" t="s">
        <v>2</v>
      </c>
      <c r="BJ6" t="s">
        <v>91</v>
      </c>
      <c r="BK6" s="1" t="s">
        <v>1</v>
      </c>
      <c r="BL6" s="1" t="s">
        <v>1</v>
      </c>
      <c r="BM6" s="1" t="s">
        <v>1</v>
      </c>
      <c r="BN6" s="1" t="s">
        <v>1</v>
      </c>
      <c r="BO6" s="1" t="s">
        <v>1</v>
      </c>
      <c r="BP6" s="1" t="s">
        <v>1</v>
      </c>
      <c r="BQ6" s="1" t="s">
        <v>2</v>
      </c>
      <c r="BR6" s="1" t="s">
        <v>2</v>
      </c>
      <c r="BS6" s="1" t="s">
        <v>2</v>
      </c>
      <c r="BT6" s="1" t="s">
        <v>2</v>
      </c>
      <c r="BU6" s="1" t="s">
        <v>1</v>
      </c>
      <c r="BV6" s="1" t="s">
        <v>2</v>
      </c>
      <c r="BW6" s="1" t="s">
        <v>2</v>
      </c>
      <c r="BX6" s="1" t="s">
        <v>2</v>
      </c>
      <c r="BY6" t="s">
        <v>287</v>
      </c>
      <c r="BZ6" s="1" t="s">
        <v>1</v>
      </c>
      <c r="CA6" s="1" t="s">
        <v>1</v>
      </c>
      <c r="CB6" s="1" t="s">
        <v>1</v>
      </c>
      <c r="CC6" s="1" t="s">
        <v>1</v>
      </c>
      <c r="CD6" s="1" t="s">
        <v>1</v>
      </c>
      <c r="CE6" s="1" t="s">
        <v>2</v>
      </c>
      <c r="CF6" s="1" t="s">
        <v>2</v>
      </c>
      <c r="CG6" s="1" t="s">
        <v>2</v>
      </c>
      <c r="CH6" s="1" t="s">
        <v>1</v>
      </c>
      <c r="CI6" s="1" t="s">
        <v>2</v>
      </c>
      <c r="CJ6" s="1" t="s">
        <v>2</v>
      </c>
      <c r="CK6" s="1" t="s">
        <v>2</v>
      </c>
      <c r="CL6" s="1" t="s">
        <v>2</v>
      </c>
      <c r="CM6" s="1" t="s">
        <v>2</v>
      </c>
      <c r="CN6" t="s">
        <v>287</v>
      </c>
      <c r="CO6" t="s">
        <v>3</v>
      </c>
      <c r="CP6" t="s">
        <v>3</v>
      </c>
      <c r="CQ6" t="s">
        <v>3</v>
      </c>
      <c r="CR6" t="s">
        <v>287</v>
      </c>
      <c r="CS6" t="s">
        <v>16</v>
      </c>
      <c r="CT6" t="s">
        <v>13</v>
      </c>
      <c r="CU6" t="s">
        <v>13</v>
      </c>
      <c r="CV6" t="s">
        <v>287</v>
      </c>
      <c r="CW6" t="s">
        <v>47</v>
      </c>
      <c r="CX6" t="s">
        <v>287</v>
      </c>
      <c r="CY6" t="s">
        <v>2</v>
      </c>
      <c r="CZ6" t="s">
        <v>287</v>
      </c>
      <c r="DA6" t="s">
        <v>2</v>
      </c>
      <c r="DB6" t="s">
        <v>135</v>
      </c>
      <c r="DC6" t="s">
        <v>287</v>
      </c>
      <c r="DD6" t="s">
        <v>287</v>
      </c>
      <c r="DE6" t="s">
        <v>287</v>
      </c>
      <c r="DF6" t="s">
        <v>319</v>
      </c>
      <c r="DG6" t="s">
        <v>320</v>
      </c>
      <c r="DH6" t="s">
        <v>301</v>
      </c>
      <c r="DI6" t="s">
        <v>315</v>
      </c>
      <c r="DJ6" t="s">
        <v>303</v>
      </c>
      <c r="DK6" t="s">
        <v>321</v>
      </c>
      <c r="DL6" t="s">
        <v>294</v>
      </c>
      <c r="DM6" t="s">
        <v>322</v>
      </c>
      <c r="DN6" t="s">
        <v>323</v>
      </c>
      <c r="DO6" s="1">
        <v>0</v>
      </c>
      <c r="DP6" s="1">
        <v>0</v>
      </c>
      <c r="DQ6" s="1">
        <v>0</v>
      </c>
      <c r="DR6" s="1">
        <v>1</v>
      </c>
      <c r="DS6" s="1">
        <v>0</v>
      </c>
    </row>
    <row r="7" spans="1:123" x14ac:dyDescent="0.35">
      <c r="A7" t="s">
        <v>1</v>
      </c>
      <c r="B7" t="s">
        <v>1</v>
      </c>
      <c r="C7" t="s">
        <v>10</v>
      </c>
      <c r="D7" t="s">
        <v>14</v>
      </c>
      <c r="E7" t="s">
        <v>13</v>
      </c>
      <c r="F7" t="s">
        <v>13</v>
      </c>
      <c r="G7" t="s">
        <v>13</v>
      </c>
      <c r="H7" t="s">
        <v>16</v>
      </c>
      <c r="I7" s="1" t="s">
        <v>1</v>
      </c>
      <c r="J7" s="1" t="s">
        <v>1</v>
      </c>
      <c r="K7" s="1" t="s">
        <v>2</v>
      </c>
      <c r="L7" s="1" t="s">
        <v>1</v>
      </c>
      <c r="M7" s="1" t="s">
        <v>1</v>
      </c>
      <c r="N7" s="1" t="s">
        <v>1</v>
      </c>
      <c r="O7" s="1" t="s">
        <v>1</v>
      </c>
      <c r="P7" s="1" t="s">
        <v>2</v>
      </c>
      <c r="Q7" t="s">
        <v>1</v>
      </c>
      <c r="R7" s="1" t="s">
        <v>1</v>
      </c>
      <c r="S7" s="1" t="s">
        <v>2</v>
      </c>
      <c r="T7" s="1" t="s">
        <v>2</v>
      </c>
      <c r="U7" s="1" t="s">
        <v>2</v>
      </c>
      <c r="V7" s="1" t="s">
        <v>2</v>
      </c>
      <c r="W7" s="1" t="s">
        <v>2</v>
      </c>
      <c r="X7" t="s">
        <v>287</v>
      </c>
      <c r="Y7" t="s">
        <v>3</v>
      </c>
      <c r="Z7" t="s">
        <v>46</v>
      </c>
      <c r="AA7" t="s">
        <v>324</v>
      </c>
      <c r="AB7" t="s">
        <v>3</v>
      </c>
      <c r="AC7" s="1"/>
      <c r="AD7" s="1"/>
      <c r="AE7" s="1"/>
      <c r="AF7" s="1"/>
      <c r="AG7" s="1"/>
      <c r="AH7" t="s">
        <v>287</v>
      </c>
      <c r="AI7" t="s">
        <v>287</v>
      </c>
      <c r="AJ7" t="s">
        <v>287</v>
      </c>
      <c r="AK7" t="s">
        <v>287</v>
      </c>
      <c r="AL7" t="s">
        <v>14</v>
      </c>
      <c r="AM7" t="s">
        <v>14</v>
      </c>
      <c r="AN7" s="1" t="s">
        <v>2</v>
      </c>
      <c r="AO7" s="1" t="s">
        <v>2</v>
      </c>
      <c r="AP7" s="1" t="s">
        <v>1</v>
      </c>
      <c r="AQ7" s="1" t="s">
        <v>1</v>
      </c>
      <c r="AR7" s="1" t="s">
        <v>1</v>
      </c>
      <c r="AS7" s="1" t="s">
        <v>2</v>
      </c>
      <c r="AT7" s="1" t="s">
        <v>2</v>
      </c>
      <c r="AU7" s="1" t="s">
        <v>2</v>
      </c>
      <c r="AV7" t="s">
        <v>287</v>
      </c>
      <c r="AW7" s="1" t="s">
        <v>2</v>
      </c>
      <c r="AX7" s="1" t="s">
        <v>2</v>
      </c>
      <c r="AY7" s="1" t="s">
        <v>1</v>
      </c>
      <c r="AZ7" s="1" t="s">
        <v>1</v>
      </c>
      <c r="BA7" s="1" t="s">
        <v>1</v>
      </c>
      <c r="BB7" s="1" t="s">
        <v>2</v>
      </c>
      <c r="BC7" s="1" t="s">
        <v>2</v>
      </c>
      <c r="BD7" s="1" t="s">
        <v>2</v>
      </c>
      <c r="BE7" t="s">
        <v>287</v>
      </c>
      <c r="BF7" t="s">
        <v>287</v>
      </c>
      <c r="BG7" t="s">
        <v>2</v>
      </c>
      <c r="BH7" t="s">
        <v>287</v>
      </c>
      <c r="BI7" t="s">
        <v>287</v>
      </c>
      <c r="BJ7" t="s">
        <v>287</v>
      </c>
      <c r="BK7" s="1"/>
      <c r="BL7" s="1"/>
      <c r="BM7" s="1"/>
      <c r="BN7" s="1"/>
      <c r="BO7" s="1"/>
      <c r="BP7" s="1"/>
      <c r="BQ7" s="1"/>
      <c r="BR7" s="1"/>
      <c r="BS7" s="1"/>
      <c r="BT7" s="1"/>
      <c r="BU7" s="1"/>
      <c r="BV7" s="1"/>
      <c r="BW7" s="1"/>
      <c r="BX7" s="1"/>
      <c r="BY7" t="s">
        <v>287</v>
      </c>
      <c r="BZ7" s="1"/>
      <c r="CA7" s="1"/>
      <c r="CB7" s="1"/>
      <c r="CC7" s="1"/>
      <c r="CD7" s="1"/>
      <c r="CE7" s="1"/>
      <c r="CF7" s="1"/>
      <c r="CG7" s="1"/>
      <c r="CH7" s="1"/>
      <c r="CI7" s="1"/>
      <c r="CJ7" s="1"/>
      <c r="CK7" s="1"/>
      <c r="CL7" s="1"/>
      <c r="CM7" s="1"/>
      <c r="CN7" t="s">
        <v>287</v>
      </c>
      <c r="CO7" t="s">
        <v>287</v>
      </c>
      <c r="CP7" t="s">
        <v>287</v>
      </c>
      <c r="CQ7" t="s">
        <v>287</v>
      </c>
      <c r="CR7" t="s">
        <v>287</v>
      </c>
      <c r="CS7" t="s">
        <v>287</v>
      </c>
      <c r="CT7" t="s">
        <v>287</v>
      </c>
      <c r="CU7" t="s">
        <v>287</v>
      </c>
      <c r="CV7" t="s">
        <v>325</v>
      </c>
      <c r="CW7" t="s">
        <v>46</v>
      </c>
      <c r="CX7" t="s">
        <v>287</v>
      </c>
      <c r="CY7" t="s">
        <v>1</v>
      </c>
      <c r="CZ7" t="s">
        <v>1</v>
      </c>
      <c r="DA7" t="s">
        <v>1</v>
      </c>
      <c r="DB7" t="s">
        <v>287</v>
      </c>
      <c r="DC7" t="s">
        <v>287</v>
      </c>
      <c r="DD7" t="s">
        <v>60</v>
      </c>
      <c r="DE7" t="s">
        <v>287</v>
      </c>
      <c r="DF7" t="s">
        <v>326</v>
      </c>
      <c r="DG7" t="s">
        <v>327</v>
      </c>
      <c r="DH7" t="s">
        <v>290</v>
      </c>
      <c r="DI7" t="s">
        <v>315</v>
      </c>
      <c r="DJ7" t="s">
        <v>328</v>
      </c>
      <c r="DK7" t="s">
        <v>329</v>
      </c>
      <c r="DL7" t="s">
        <v>330</v>
      </c>
      <c r="DM7" t="s">
        <v>331</v>
      </c>
      <c r="DN7" t="s">
        <v>332</v>
      </c>
      <c r="DO7" s="1">
        <v>0</v>
      </c>
      <c r="DP7" s="1">
        <v>0</v>
      </c>
      <c r="DQ7" s="1">
        <v>0</v>
      </c>
      <c r="DR7" s="1">
        <v>1</v>
      </c>
      <c r="DS7" s="1">
        <v>0</v>
      </c>
    </row>
    <row r="8" spans="1:123" x14ac:dyDescent="0.35">
      <c r="A8" t="s">
        <v>1</v>
      </c>
      <c r="B8" t="s">
        <v>1</v>
      </c>
      <c r="C8" t="s">
        <v>10</v>
      </c>
      <c r="D8" t="s">
        <v>14</v>
      </c>
      <c r="E8" t="s">
        <v>13</v>
      </c>
      <c r="F8" t="s">
        <v>13</v>
      </c>
      <c r="G8" t="s">
        <v>13</v>
      </c>
      <c r="H8" t="s">
        <v>16</v>
      </c>
      <c r="I8" s="1" t="s">
        <v>1</v>
      </c>
      <c r="J8" s="1" t="s">
        <v>1</v>
      </c>
      <c r="K8" s="1" t="s">
        <v>1</v>
      </c>
      <c r="L8" s="1" t="s">
        <v>1</v>
      </c>
      <c r="M8" s="1" t="s">
        <v>1</v>
      </c>
      <c r="N8" s="1" t="s">
        <v>1</v>
      </c>
      <c r="O8" s="1" t="s">
        <v>1</v>
      </c>
      <c r="P8" s="1" t="s">
        <v>2</v>
      </c>
      <c r="Q8" t="s">
        <v>2</v>
      </c>
      <c r="R8" s="1" t="s">
        <v>1</v>
      </c>
      <c r="S8" s="1" t="s">
        <v>1</v>
      </c>
      <c r="T8" s="1" t="s">
        <v>1</v>
      </c>
      <c r="U8" s="1" t="s">
        <v>1</v>
      </c>
      <c r="V8" s="1" t="s">
        <v>1</v>
      </c>
      <c r="W8" s="1" t="s">
        <v>2</v>
      </c>
      <c r="X8" t="s">
        <v>287</v>
      </c>
      <c r="Y8" t="s">
        <v>41</v>
      </c>
      <c r="Z8" t="s">
        <v>46</v>
      </c>
      <c r="AA8" t="s">
        <v>287</v>
      </c>
      <c r="AB8" t="s">
        <v>53</v>
      </c>
      <c r="AC8" s="1"/>
      <c r="AD8" s="1"/>
      <c r="AE8" s="1"/>
      <c r="AF8" s="1"/>
      <c r="AG8" s="1"/>
      <c r="AH8" t="s">
        <v>60</v>
      </c>
      <c r="AI8" t="s">
        <v>61</v>
      </c>
      <c r="AJ8" t="s">
        <v>3</v>
      </c>
      <c r="AK8" t="s">
        <v>60</v>
      </c>
      <c r="AL8" t="s">
        <v>13</v>
      </c>
      <c r="AM8" t="s">
        <v>14</v>
      </c>
      <c r="AN8" s="1" t="s">
        <v>2</v>
      </c>
      <c r="AO8" s="1" t="s">
        <v>1</v>
      </c>
      <c r="AP8" s="1" t="s">
        <v>1</v>
      </c>
      <c r="AQ8" s="1" t="s">
        <v>2</v>
      </c>
      <c r="AR8" s="1" t="s">
        <v>1</v>
      </c>
      <c r="AS8" s="1" t="s">
        <v>2</v>
      </c>
      <c r="AT8" s="1" t="s">
        <v>2</v>
      </c>
      <c r="AU8" s="1" t="s">
        <v>2</v>
      </c>
      <c r="AV8" t="s">
        <v>287</v>
      </c>
      <c r="AW8" s="1" t="s">
        <v>2</v>
      </c>
      <c r="AX8" s="1" t="s">
        <v>1</v>
      </c>
      <c r="AY8" s="1" t="s">
        <v>1</v>
      </c>
      <c r="AZ8" s="1" t="s">
        <v>2</v>
      </c>
      <c r="BA8" s="1" t="s">
        <v>1</v>
      </c>
      <c r="BB8" s="1" t="s">
        <v>2</v>
      </c>
      <c r="BC8" s="1" t="s">
        <v>2</v>
      </c>
      <c r="BD8" s="1" t="s">
        <v>2</v>
      </c>
      <c r="BE8" t="s">
        <v>287</v>
      </c>
      <c r="BF8" t="s">
        <v>333</v>
      </c>
      <c r="BG8" t="s">
        <v>1</v>
      </c>
      <c r="BH8" t="s">
        <v>1</v>
      </c>
      <c r="BI8" t="s">
        <v>1</v>
      </c>
      <c r="BJ8" t="s">
        <v>91</v>
      </c>
      <c r="BK8" s="1" t="s">
        <v>1</v>
      </c>
      <c r="BL8" s="1" t="s">
        <v>1</v>
      </c>
      <c r="BM8" s="1" t="s">
        <v>1</v>
      </c>
      <c r="BN8" s="1" t="s">
        <v>1</v>
      </c>
      <c r="BO8" s="1" t="s">
        <v>1</v>
      </c>
      <c r="BP8" s="1" t="s">
        <v>1</v>
      </c>
      <c r="BQ8" s="1" t="s">
        <v>1</v>
      </c>
      <c r="BR8" s="1" t="s">
        <v>1</v>
      </c>
      <c r="BS8" s="1" t="s">
        <v>1</v>
      </c>
      <c r="BT8" s="1" t="s">
        <v>2</v>
      </c>
      <c r="BU8" s="1" t="s">
        <v>2</v>
      </c>
      <c r="BV8" s="1" t="s">
        <v>1</v>
      </c>
      <c r="BW8" s="1" t="s">
        <v>1</v>
      </c>
      <c r="BX8" s="1" t="s">
        <v>2</v>
      </c>
      <c r="BY8" t="s">
        <v>334</v>
      </c>
      <c r="BZ8" s="1" t="s">
        <v>1</v>
      </c>
      <c r="CA8" s="1" t="s">
        <v>1</v>
      </c>
      <c r="CB8" s="1" t="s">
        <v>1</v>
      </c>
      <c r="CC8" s="1" t="s">
        <v>1</v>
      </c>
      <c r="CD8" s="1" t="s">
        <v>1</v>
      </c>
      <c r="CE8" s="1" t="s">
        <v>1</v>
      </c>
      <c r="CF8" s="1" t="s">
        <v>1</v>
      </c>
      <c r="CG8" s="1" t="s">
        <v>1</v>
      </c>
      <c r="CH8" s="1" t="s">
        <v>1</v>
      </c>
      <c r="CI8" s="1" t="s">
        <v>1</v>
      </c>
      <c r="CJ8" s="1" t="s">
        <v>1</v>
      </c>
      <c r="CK8" s="1" t="s">
        <v>1</v>
      </c>
      <c r="CL8" s="1" t="s">
        <v>1</v>
      </c>
      <c r="CM8" s="1" t="s">
        <v>2</v>
      </c>
      <c r="CN8" t="s">
        <v>335</v>
      </c>
      <c r="CO8" t="s">
        <v>1</v>
      </c>
      <c r="CP8" t="s">
        <v>1</v>
      </c>
      <c r="CQ8" t="s">
        <v>1</v>
      </c>
      <c r="CR8" t="s">
        <v>1</v>
      </c>
      <c r="CS8" t="s">
        <v>15</v>
      </c>
      <c r="CT8" t="s">
        <v>13</v>
      </c>
      <c r="CU8" t="s">
        <v>13</v>
      </c>
      <c r="CV8" t="s">
        <v>287</v>
      </c>
      <c r="CW8" t="s">
        <v>46</v>
      </c>
      <c r="CX8" t="s">
        <v>336</v>
      </c>
      <c r="CY8" t="s">
        <v>1</v>
      </c>
      <c r="CZ8" t="s">
        <v>1</v>
      </c>
      <c r="DA8" t="s">
        <v>1</v>
      </c>
      <c r="DB8" t="s">
        <v>287</v>
      </c>
      <c r="DC8" t="s">
        <v>287</v>
      </c>
      <c r="DD8" t="s">
        <v>60</v>
      </c>
      <c r="DE8" t="s">
        <v>337</v>
      </c>
      <c r="DF8" t="s">
        <v>338</v>
      </c>
      <c r="DG8" t="s">
        <v>339</v>
      </c>
      <c r="DH8" t="s">
        <v>290</v>
      </c>
      <c r="DI8" t="s">
        <v>315</v>
      </c>
      <c r="DJ8" t="s">
        <v>303</v>
      </c>
      <c r="DK8" t="s">
        <v>340</v>
      </c>
      <c r="DL8" t="s">
        <v>341</v>
      </c>
      <c r="DM8" t="s">
        <v>342</v>
      </c>
      <c r="DN8" t="s">
        <v>343</v>
      </c>
      <c r="DO8" s="1">
        <v>0</v>
      </c>
      <c r="DP8" s="1">
        <v>0</v>
      </c>
      <c r="DQ8" s="1">
        <v>0</v>
      </c>
      <c r="DR8" s="1">
        <v>1</v>
      </c>
      <c r="DS8" s="1">
        <v>0</v>
      </c>
    </row>
    <row r="9" spans="1:123" x14ac:dyDescent="0.35">
      <c r="A9" t="s">
        <v>1</v>
      </c>
      <c r="B9" t="s">
        <v>1</v>
      </c>
      <c r="C9" t="s">
        <v>10</v>
      </c>
      <c r="D9" t="s">
        <v>15</v>
      </c>
      <c r="E9" t="s">
        <v>13</v>
      </c>
      <c r="F9" t="s">
        <v>13</v>
      </c>
      <c r="G9" t="s">
        <v>13</v>
      </c>
      <c r="H9" t="s">
        <v>16</v>
      </c>
      <c r="I9" s="1" t="s">
        <v>2</v>
      </c>
      <c r="J9" s="1" t="s">
        <v>2</v>
      </c>
      <c r="K9" s="1" t="s">
        <v>2</v>
      </c>
      <c r="L9" s="1" t="s">
        <v>1</v>
      </c>
      <c r="M9" s="1" t="s">
        <v>2</v>
      </c>
      <c r="N9" s="1" t="s">
        <v>1</v>
      </c>
      <c r="O9" s="1" t="s">
        <v>1</v>
      </c>
      <c r="P9" s="1" t="s">
        <v>2</v>
      </c>
      <c r="Q9" t="s">
        <v>1</v>
      </c>
      <c r="R9" s="1" t="s">
        <v>1</v>
      </c>
      <c r="S9" s="1" t="s">
        <v>1</v>
      </c>
      <c r="T9" s="1" t="s">
        <v>1</v>
      </c>
      <c r="U9" s="1" t="s">
        <v>1</v>
      </c>
      <c r="V9" s="1" t="s">
        <v>1</v>
      </c>
      <c r="W9" s="1" t="s">
        <v>2</v>
      </c>
      <c r="X9" t="s">
        <v>287</v>
      </c>
      <c r="Y9" t="s">
        <v>41</v>
      </c>
      <c r="Z9" t="s">
        <v>45</v>
      </c>
      <c r="AA9" t="s">
        <v>344</v>
      </c>
      <c r="AB9" t="s">
        <v>53</v>
      </c>
      <c r="AC9" s="1"/>
      <c r="AD9" s="1"/>
      <c r="AE9" s="1"/>
      <c r="AF9" s="1"/>
      <c r="AG9" s="1"/>
      <c r="AH9" t="s">
        <v>60</v>
      </c>
      <c r="AI9" t="s">
        <v>60</v>
      </c>
      <c r="AJ9" t="s">
        <v>61</v>
      </c>
      <c r="AK9" t="s">
        <v>60</v>
      </c>
      <c r="AL9" t="s">
        <v>13</v>
      </c>
      <c r="AM9" t="s">
        <v>13</v>
      </c>
      <c r="AN9" s="1" t="s">
        <v>2</v>
      </c>
      <c r="AO9" s="1" t="s">
        <v>2</v>
      </c>
      <c r="AP9" s="1" t="s">
        <v>2</v>
      </c>
      <c r="AQ9" s="1" t="s">
        <v>1</v>
      </c>
      <c r="AR9" s="1" t="s">
        <v>1</v>
      </c>
      <c r="AS9" s="1" t="s">
        <v>2</v>
      </c>
      <c r="AT9" s="1" t="s">
        <v>2</v>
      </c>
      <c r="AU9" s="1" t="s">
        <v>2</v>
      </c>
      <c r="AV9" t="s">
        <v>287</v>
      </c>
      <c r="AW9" s="1" t="s">
        <v>2</v>
      </c>
      <c r="AX9" s="1" t="s">
        <v>2</v>
      </c>
      <c r="AY9" s="1" t="s">
        <v>2</v>
      </c>
      <c r="AZ9" s="1" t="s">
        <v>1</v>
      </c>
      <c r="BA9" s="1" t="s">
        <v>1</v>
      </c>
      <c r="BB9" s="1" t="s">
        <v>2</v>
      </c>
      <c r="BC9" s="1" t="s">
        <v>2</v>
      </c>
      <c r="BD9" s="1" t="s">
        <v>2</v>
      </c>
      <c r="BE9" t="s">
        <v>287</v>
      </c>
      <c r="BF9" t="s">
        <v>287</v>
      </c>
      <c r="BG9" t="s">
        <v>1</v>
      </c>
      <c r="BH9" t="s">
        <v>1</v>
      </c>
      <c r="BI9" t="s">
        <v>2</v>
      </c>
      <c r="BJ9" t="s">
        <v>91</v>
      </c>
      <c r="BK9" s="1" t="s">
        <v>1</v>
      </c>
      <c r="BL9" s="1" t="s">
        <v>1</v>
      </c>
      <c r="BM9" s="1" t="s">
        <v>1</v>
      </c>
      <c r="BN9" s="1" t="s">
        <v>1</v>
      </c>
      <c r="BO9" s="1" t="s">
        <v>1</v>
      </c>
      <c r="BP9" s="1" t="s">
        <v>1</v>
      </c>
      <c r="BQ9" s="1" t="s">
        <v>1</v>
      </c>
      <c r="BR9" s="1" t="s">
        <v>1</v>
      </c>
      <c r="BS9" s="1" t="s">
        <v>1</v>
      </c>
      <c r="BT9" s="1" t="s">
        <v>2</v>
      </c>
      <c r="BU9" s="1" t="s">
        <v>2</v>
      </c>
      <c r="BV9" s="1" t="s">
        <v>1</v>
      </c>
      <c r="BW9" s="1" t="s">
        <v>1</v>
      </c>
      <c r="BX9" s="1" t="s">
        <v>2</v>
      </c>
      <c r="BY9" t="s">
        <v>345</v>
      </c>
      <c r="BZ9" s="1" t="s">
        <v>1</v>
      </c>
      <c r="CA9" s="1" t="s">
        <v>1</v>
      </c>
      <c r="CB9" s="1" t="s">
        <v>1</v>
      </c>
      <c r="CC9" s="1" t="s">
        <v>1</v>
      </c>
      <c r="CD9" s="1" t="s">
        <v>1</v>
      </c>
      <c r="CE9" s="1" t="s">
        <v>1</v>
      </c>
      <c r="CF9" s="1" t="s">
        <v>1</v>
      </c>
      <c r="CG9" s="1" t="s">
        <v>1</v>
      </c>
      <c r="CH9" s="1" t="s">
        <v>1</v>
      </c>
      <c r="CI9" s="1" t="s">
        <v>1</v>
      </c>
      <c r="CJ9" s="1" t="s">
        <v>1</v>
      </c>
      <c r="CK9" s="1" t="s">
        <v>1</v>
      </c>
      <c r="CL9" s="1" t="s">
        <v>1</v>
      </c>
      <c r="CM9" s="1" t="s">
        <v>2</v>
      </c>
      <c r="CN9" t="s">
        <v>346</v>
      </c>
      <c r="CO9" t="s">
        <v>1</v>
      </c>
      <c r="CP9" t="s">
        <v>1</v>
      </c>
      <c r="CQ9" t="s">
        <v>1</v>
      </c>
      <c r="CR9" t="s">
        <v>1</v>
      </c>
      <c r="CS9" t="s">
        <v>13</v>
      </c>
      <c r="CT9" t="s">
        <v>13</v>
      </c>
      <c r="CU9" t="s">
        <v>13</v>
      </c>
      <c r="CV9" t="s">
        <v>287</v>
      </c>
      <c r="CW9" t="s">
        <v>45</v>
      </c>
      <c r="CX9" t="s">
        <v>287</v>
      </c>
      <c r="CY9" t="s">
        <v>1</v>
      </c>
      <c r="CZ9" t="s">
        <v>2</v>
      </c>
      <c r="DA9" t="s">
        <v>1</v>
      </c>
      <c r="DB9" t="s">
        <v>287</v>
      </c>
      <c r="DC9" t="s">
        <v>287</v>
      </c>
      <c r="DD9" t="s">
        <v>60</v>
      </c>
      <c r="DE9" t="s">
        <v>347</v>
      </c>
      <c r="DF9" t="s">
        <v>348</v>
      </c>
      <c r="DG9" t="s">
        <v>349</v>
      </c>
      <c r="DH9" t="s">
        <v>290</v>
      </c>
      <c r="DI9" t="s">
        <v>315</v>
      </c>
      <c r="DJ9" t="s">
        <v>303</v>
      </c>
      <c r="DK9" t="s">
        <v>350</v>
      </c>
      <c r="DL9" t="s">
        <v>294</v>
      </c>
      <c r="DM9" t="s">
        <v>351</v>
      </c>
      <c r="DN9" t="s">
        <v>352</v>
      </c>
      <c r="DO9" s="1">
        <v>0</v>
      </c>
      <c r="DP9" s="1">
        <v>0</v>
      </c>
      <c r="DQ9" s="1">
        <v>0</v>
      </c>
      <c r="DR9" s="1">
        <v>1</v>
      </c>
      <c r="DS9" s="1">
        <v>0</v>
      </c>
    </row>
    <row r="10" spans="1:123" x14ac:dyDescent="0.35">
      <c r="A10" t="s">
        <v>1</v>
      </c>
      <c r="B10" t="s">
        <v>1</v>
      </c>
      <c r="C10" t="s">
        <v>8</v>
      </c>
      <c r="D10" t="s">
        <v>15</v>
      </c>
      <c r="E10" t="s">
        <v>13</v>
      </c>
      <c r="F10" t="s">
        <v>13</v>
      </c>
      <c r="G10" t="s">
        <v>13</v>
      </c>
      <c r="H10" t="s">
        <v>16</v>
      </c>
      <c r="I10" s="1" t="s">
        <v>1</v>
      </c>
      <c r="J10" s="1" t="s">
        <v>2</v>
      </c>
      <c r="K10" s="1" t="s">
        <v>1</v>
      </c>
      <c r="L10" s="1" t="s">
        <v>1</v>
      </c>
      <c r="M10" s="1" t="s">
        <v>2</v>
      </c>
      <c r="N10" s="1" t="s">
        <v>1</v>
      </c>
      <c r="O10" s="1" t="s">
        <v>2</v>
      </c>
      <c r="P10" s="1" t="s">
        <v>2</v>
      </c>
      <c r="Q10" t="s">
        <v>1</v>
      </c>
      <c r="R10" s="1"/>
      <c r="S10" s="1"/>
      <c r="T10" s="1"/>
      <c r="U10" s="1"/>
      <c r="V10" s="1"/>
      <c r="W10" s="1"/>
      <c r="X10" t="s">
        <v>287</v>
      </c>
      <c r="Y10" t="s">
        <v>43</v>
      </c>
      <c r="Z10" t="s">
        <v>46</v>
      </c>
      <c r="AA10" t="s">
        <v>287</v>
      </c>
      <c r="AB10" t="s">
        <v>51</v>
      </c>
      <c r="AC10" s="1"/>
      <c r="AD10" s="1"/>
      <c r="AE10" s="1"/>
      <c r="AF10" s="1"/>
      <c r="AG10" s="1"/>
      <c r="AH10" t="s">
        <v>287</v>
      </c>
      <c r="AI10" t="s">
        <v>287</v>
      </c>
      <c r="AJ10" t="s">
        <v>287</v>
      </c>
      <c r="AK10" t="s">
        <v>287</v>
      </c>
      <c r="AL10" t="s">
        <v>14</v>
      </c>
      <c r="AM10" t="s">
        <v>14</v>
      </c>
      <c r="AN10" s="1" t="s">
        <v>2</v>
      </c>
      <c r="AO10" s="1" t="s">
        <v>2</v>
      </c>
      <c r="AP10" s="1" t="s">
        <v>2</v>
      </c>
      <c r="AQ10" s="1" t="s">
        <v>1</v>
      </c>
      <c r="AR10" s="1" t="s">
        <v>1</v>
      </c>
      <c r="AS10" s="1" t="s">
        <v>2</v>
      </c>
      <c r="AT10" s="1" t="s">
        <v>2</v>
      </c>
      <c r="AU10" s="1" t="s">
        <v>2</v>
      </c>
      <c r="AV10" t="s">
        <v>287</v>
      </c>
      <c r="AW10" s="1" t="s">
        <v>2</v>
      </c>
      <c r="AX10" s="1" t="s">
        <v>2</v>
      </c>
      <c r="AY10" s="1" t="s">
        <v>2</v>
      </c>
      <c r="AZ10" s="1" t="s">
        <v>1</v>
      </c>
      <c r="BA10" s="1" t="s">
        <v>1</v>
      </c>
      <c r="BB10" s="1" t="s">
        <v>2</v>
      </c>
      <c r="BC10" s="1" t="s">
        <v>2</v>
      </c>
      <c r="BD10" s="1" t="s">
        <v>2</v>
      </c>
      <c r="BE10" t="s">
        <v>287</v>
      </c>
      <c r="BF10" t="s">
        <v>287</v>
      </c>
      <c r="BG10" t="s">
        <v>1</v>
      </c>
      <c r="BH10" t="s">
        <v>1</v>
      </c>
      <c r="BI10" t="s">
        <v>2</v>
      </c>
      <c r="BJ10" t="s">
        <v>90</v>
      </c>
      <c r="BK10" s="1" t="s">
        <v>1</v>
      </c>
      <c r="BL10" s="1" t="s">
        <v>1</v>
      </c>
      <c r="BM10" s="1" t="s">
        <v>1</v>
      </c>
      <c r="BN10" s="1" t="s">
        <v>1</v>
      </c>
      <c r="BO10" s="1" t="s">
        <v>1</v>
      </c>
      <c r="BP10" s="1" t="s">
        <v>1</v>
      </c>
      <c r="BQ10" s="1" t="s">
        <v>1</v>
      </c>
      <c r="BR10" s="1" t="s">
        <v>1</v>
      </c>
      <c r="BS10" s="1" t="s">
        <v>1</v>
      </c>
      <c r="BT10" s="1" t="s">
        <v>2</v>
      </c>
      <c r="BU10" s="1" t="s">
        <v>1</v>
      </c>
      <c r="BV10" s="1" t="s">
        <v>1</v>
      </c>
      <c r="BW10" s="1" t="s">
        <v>2</v>
      </c>
      <c r="BX10" s="1" t="s">
        <v>2</v>
      </c>
      <c r="BY10" t="s">
        <v>287</v>
      </c>
      <c r="BZ10" s="1" t="s">
        <v>1</v>
      </c>
      <c r="CA10" s="1" t="s">
        <v>1</v>
      </c>
      <c r="CB10" s="1" t="s">
        <v>1</v>
      </c>
      <c r="CC10" s="1" t="s">
        <v>1</v>
      </c>
      <c r="CD10" s="1" t="s">
        <v>1</v>
      </c>
      <c r="CE10" s="1" t="s">
        <v>1</v>
      </c>
      <c r="CF10" s="1" t="s">
        <v>1</v>
      </c>
      <c r="CG10" s="1" t="s">
        <v>1</v>
      </c>
      <c r="CH10" s="1" t="s">
        <v>1</v>
      </c>
      <c r="CI10" s="1" t="s">
        <v>1</v>
      </c>
      <c r="CJ10" s="1" t="s">
        <v>2</v>
      </c>
      <c r="CK10" s="1" t="s">
        <v>2</v>
      </c>
      <c r="CL10" s="1" t="s">
        <v>2</v>
      </c>
      <c r="CM10" s="1" t="s">
        <v>2</v>
      </c>
      <c r="CN10" t="s">
        <v>287</v>
      </c>
      <c r="CO10" t="s">
        <v>1</v>
      </c>
      <c r="CP10" t="s">
        <v>2</v>
      </c>
      <c r="CQ10" t="s">
        <v>1</v>
      </c>
      <c r="CR10" t="s">
        <v>2</v>
      </c>
      <c r="CS10" t="s">
        <v>15</v>
      </c>
      <c r="CT10" t="s">
        <v>15</v>
      </c>
      <c r="CU10" t="s">
        <v>14</v>
      </c>
      <c r="CV10" t="s">
        <v>287</v>
      </c>
      <c r="CW10" t="s">
        <v>46</v>
      </c>
      <c r="CX10" t="s">
        <v>287</v>
      </c>
      <c r="CY10" t="s">
        <v>2</v>
      </c>
      <c r="CZ10" t="s">
        <v>287</v>
      </c>
      <c r="DA10" t="s">
        <v>2</v>
      </c>
      <c r="DB10" t="s">
        <v>135</v>
      </c>
      <c r="DC10" t="s">
        <v>287</v>
      </c>
      <c r="DD10" t="s">
        <v>287</v>
      </c>
      <c r="DE10" t="s">
        <v>287</v>
      </c>
      <c r="DF10" t="s">
        <v>353</v>
      </c>
      <c r="DG10" t="s">
        <v>354</v>
      </c>
      <c r="DH10" t="s">
        <v>290</v>
      </c>
      <c r="DI10" t="s">
        <v>315</v>
      </c>
      <c r="DJ10" t="s">
        <v>303</v>
      </c>
      <c r="DK10" t="s">
        <v>355</v>
      </c>
      <c r="DL10" t="s">
        <v>294</v>
      </c>
      <c r="DM10" t="s">
        <v>356</v>
      </c>
      <c r="DN10" t="s">
        <v>357</v>
      </c>
      <c r="DO10" s="1">
        <v>0</v>
      </c>
      <c r="DP10" s="1">
        <v>0</v>
      </c>
      <c r="DQ10" s="1">
        <v>0</v>
      </c>
      <c r="DR10" s="1">
        <v>1</v>
      </c>
      <c r="DS10" s="1">
        <v>0</v>
      </c>
    </row>
    <row r="11" spans="1:123" x14ac:dyDescent="0.35">
      <c r="A11" t="s">
        <v>1</v>
      </c>
      <c r="B11" t="s">
        <v>1</v>
      </c>
      <c r="C11" t="s">
        <v>6</v>
      </c>
      <c r="D11" t="s">
        <v>16</v>
      </c>
      <c r="E11" t="s">
        <v>13</v>
      </c>
      <c r="F11" t="s">
        <v>14</v>
      </c>
      <c r="G11" t="s">
        <v>3</v>
      </c>
      <c r="H11" t="s">
        <v>16</v>
      </c>
      <c r="I11" s="1" t="s">
        <v>1</v>
      </c>
      <c r="J11" s="1" t="s">
        <v>1</v>
      </c>
      <c r="K11" s="1" t="s">
        <v>1</v>
      </c>
      <c r="L11" s="1" t="s">
        <v>1</v>
      </c>
      <c r="M11" s="1" t="s">
        <v>2</v>
      </c>
      <c r="N11" s="1" t="s">
        <v>1</v>
      </c>
      <c r="O11" s="1" t="s">
        <v>1</v>
      </c>
      <c r="P11" s="1" t="s">
        <v>2</v>
      </c>
      <c r="Q11" t="s">
        <v>1</v>
      </c>
      <c r="R11" s="1" t="s">
        <v>1</v>
      </c>
      <c r="S11" s="1" t="s">
        <v>1</v>
      </c>
      <c r="T11" s="1" t="s">
        <v>1</v>
      </c>
      <c r="U11" s="1" t="s">
        <v>1</v>
      </c>
      <c r="V11" s="1" t="s">
        <v>1</v>
      </c>
      <c r="W11" s="1" t="s">
        <v>2</v>
      </c>
      <c r="X11" t="s">
        <v>287</v>
      </c>
      <c r="Y11" t="s">
        <v>43</v>
      </c>
      <c r="Z11" t="s">
        <v>47</v>
      </c>
      <c r="AA11" t="s">
        <v>358</v>
      </c>
      <c r="AB11" t="s">
        <v>51</v>
      </c>
      <c r="AC11" s="1"/>
      <c r="AD11" s="1"/>
      <c r="AE11" s="1"/>
      <c r="AF11" s="1"/>
      <c r="AG11" s="1"/>
      <c r="AH11" t="s">
        <v>287</v>
      </c>
      <c r="AI11" t="s">
        <v>287</v>
      </c>
      <c r="AJ11" t="s">
        <v>287</v>
      </c>
      <c r="AK11" t="s">
        <v>287</v>
      </c>
      <c r="AL11" t="s">
        <v>14</v>
      </c>
      <c r="AM11" t="s">
        <v>14</v>
      </c>
      <c r="AN11" s="1" t="s">
        <v>2</v>
      </c>
      <c r="AO11" s="1" t="s">
        <v>1</v>
      </c>
      <c r="AP11" s="1" t="s">
        <v>2</v>
      </c>
      <c r="AQ11" s="1" t="s">
        <v>1</v>
      </c>
      <c r="AR11" s="1" t="s">
        <v>2</v>
      </c>
      <c r="AS11" s="1" t="s">
        <v>2</v>
      </c>
      <c r="AT11" s="1" t="s">
        <v>2</v>
      </c>
      <c r="AU11" s="1" t="s">
        <v>2</v>
      </c>
      <c r="AV11" t="s">
        <v>287</v>
      </c>
      <c r="AW11" s="1" t="s">
        <v>2</v>
      </c>
      <c r="AX11" s="1" t="s">
        <v>2</v>
      </c>
      <c r="AY11" s="1" t="s">
        <v>2</v>
      </c>
      <c r="AZ11" s="1" t="s">
        <v>2</v>
      </c>
      <c r="BA11" s="1" t="s">
        <v>1</v>
      </c>
      <c r="BB11" s="1" t="s">
        <v>2</v>
      </c>
      <c r="BC11" s="1" t="s">
        <v>2</v>
      </c>
      <c r="BD11" s="1" t="s">
        <v>2</v>
      </c>
      <c r="BE11" t="s">
        <v>287</v>
      </c>
      <c r="BF11" t="s">
        <v>287</v>
      </c>
      <c r="BG11" t="s">
        <v>1</v>
      </c>
      <c r="BH11" t="s">
        <v>1</v>
      </c>
      <c r="BI11" t="s">
        <v>1</v>
      </c>
      <c r="BJ11" t="s">
        <v>93</v>
      </c>
      <c r="BK11" s="1" t="s">
        <v>1</v>
      </c>
      <c r="BL11" s="1" t="s">
        <v>1</v>
      </c>
      <c r="BM11" s="1" t="s">
        <v>1</v>
      </c>
      <c r="BN11" s="1" t="s">
        <v>1</v>
      </c>
      <c r="BO11" s="1" t="s">
        <v>1</v>
      </c>
      <c r="BP11" s="1" t="s">
        <v>1</v>
      </c>
      <c r="BQ11" s="1" t="s">
        <v>1</v>
      </c>
      <c r="BR11" s="1" t="s">
        <v>1</v>
      </c>
      <c r="BS11" s="1" t="s">
        <v>1</v>
      </c>
      <c r="BT11" s="1" t="s">
        <v>1</v>
      </c>
      <c r="BU11" s="1" t="s">
        <v>1</v>
      </c>
      <c r="BV11" s="1" t="s">
        <v>1</v>
      </c>
      <c r="BW11" s="1" t="s">
        <v>2</v>
      </c>
      <c r="BX11" s="1" t="s">
        <v>2</v>
      </c>
      <c r="BY11" t="s">
        <v>287</v>
      </c>
      <c r="BZ11" s="1" t="s">
        <v>1</v>
      </c>
      <c r="CA11" s="1" t="s">
        <v>1</v>
      </c>
      <c r="CB11" s="1" t="s">
        <v>1</v>
      </c>
      <c r="CC11" s="1" t="s">
        <v>1</v>
      </c>
      <c r="CD11" s="1" t="s">
        <v>1</v>
      </c>
      <c r="CE11" s="1" t="s">
        <v>1</v>
      </c>
      <c r="CF11" s="1" t="s">
        <v>1</v>
      </c>
      <c r="CG11" s="1" t="s">
        <v>1</v>
      </c>
      <c r="CH11" s="1" t="s">
        <v>1</v>
      </c>
      <c r="CI11" s="1" t="s">
        <v>1</v>
      </c>
      <c r="CJ11" s="1" t="s">
        <v>1</v>
      </c>
      <c r="CK11" s="1" t="s">
        <v>1</v>
      </c>
      <c r="CL11" s="1" t="s">
        <v>2</v>
      </c>
      <c r="CM11" s="1" t="s">
        <v>2</v>
      </c>
      <c r="CN11" t="s">
        <v>287</v>
      </c>
      <c r="CO11" t="s">
        <v>1</v>
      </c>
      <c r="CP11" t="s">
        <v>1</v>
      </c>
      <c r="CQ11" t="s">
        <v>1</v>
      </c>
      <c r="CR11" t="s">
        <v>1</v>
      </c>
      <c r="CS11" t="s">
        <v>16</v>
      </c>
      <c r="CT11" t="s">
        <v>14</v>
      </c>
      <c r="CU11" t="s">
        <v>14</v>
      </c>
      <c r="CV11" t="s">
        <v>287</v>
      </c>
      <c r="CW11" t="s">
        <v>46</v>
      </c>
      <c r="CX11" t="s">
        <v>359</v>
      </c>
      <c r="CY11" t="s">
        <v>2</v>
      </c>
      <c r="CZ11" t="s">
        <v>287</v>
      </c>
      <c r="DA11" t="s">
        <v>2</v>
      </c>
      <c r="DB11" t="s">
        <v>135</v>
      </c>
      <c r="DC11" t="s">
        <v>287</v>
      </c>
      <c r="DD11" t="s">
        <v>287</v>
      </c>
      <c r="DE11" t="s">
        <v>360</v>
      </c>
      <c r="DF11" t="s">
        <v>361</v>
      </c>
      <c r="DG11" t="s">
        <v>362</v>
      </c>
      <c r="DH11" t="s">
        <v>301</v>
      </c>
      <c r="DI11" t="s">
        <v>302</v>
      </c>
      <c r="DJ11" t="s">
        <v>303</v>
      </c>
      <c r="DK11" t="s">
        <v>363</v>
      </c>
      <c r="DL11" t="s">
        <v>294</v>
      </c>
      <c r="DM11" t="s">
        <v>364</v>
      </c>
      <c r="DN11" t="s">
        <v>365</v>
      </c>
      <c r="DO11" s="1">
        <v>0</v>
      </c>
      <c r="DP11" s="1">
        <v>0</v>
      </c>
      <c r="DQ11" s="1">
        <v>0</v>
      </c>
      <c r="DR11" s="1">
        <v>1</v>
      </c>
      <c r="DS11" s="1">
        <v>0</v>
      </c>
    </row>
    <row r="12" spans="1:123" x14ac:dyDescent="0.35">
      <c r="A12" t="s">
        <v>1</v>
      </c>
      <c r="B12" t="s">
        <v>1</v>
      </c>
      <c r="C12" t="s">
        <v>3</v>
      </c>
      <c r="D12" t="s">
        <v>3</v>
      </c>
      <c r="E12" t="s">
        <v>3</v>
      </c>
      <c r="F12" t="s">
        <v>3</v>
      </c>
      <c r="G12" t="s">
        <v>3</v>
      </c>
      <c r="H12" t="s">
        <v>3</v>
      </c>
      <c r="I12" s="1" t="s">
        <v>1</v>
      </c>
      <c r="J12" s="1" t="s">
        <v>2</v>
      </c>
      <c r="K12" s="1" t="s">
        <v>2</v>
      </c>
      <c r="L12" s="1" t="s">
        <v>2</v>
      </c>
      <c r="M12" s="1" t="s">
        <v>2</v>
      </c>
      <c r="N12" s="1" t="s">
        <v>1</v>
      </c>
      <c r="O12" s="1" t="s">
        <v>1</v>
      </c>
      <c r="P12" s="1" t="s">
        <v>2</v>
      </c>
      <c r="Q12" t="s">
        <v>2</v>
      </c>
      <c r="R12" s="1" t="s">
        <v>1</v>
      </c>
      <c r="S12" s="1" t="s">
        <v>1</v>
      </c>
      <c r="T12" s="1" t="s">
        <v>1</v>
      </c>
      <c r="U12" s="1" t="s">
        <v>1</v>
      </c>
      <c r="V12" s="1" t="s">
        <v>1</v>
      </c>
      <c r="W12" s="1" t="s">
        <v>2</v>
      </c>
      <c r="X12" t="s">
        <v>287</v>
      </c>
      <c r="Y12" t="s">
        <v>43</v>
      </c>
      <c r="Z12" t="s">
        <v>45</v>
      </c>
      <c r="AA12" t="s">
        <v>366</v>
      </c>
      <c r="AB12" t="s">
        <v>52</v>
      </c>
      <c r="AC12" s="1" t="s">
        <v>1</v>
      </c>
      <c r="AD12" s="1" t="s">
        <v>1</v>
      </c>
      <c r="AE12" s="1" t="s">
        <v>2</v>
      </c>
      <c r="AF12" s="1" t="s">
        <v>2</v>
      </c>
      <c r="AG12" s="1" t="s">
        <v>2</v>
      </c>
      <c r="AH12" t="s">
        <v>287</v>
      </c>
      <c r="AI12" t="s">
        <v>287</v>
      </c>
      <c r="AJ12" t="s">
        <v>287</v>
      </c>
      <c r="AK12" t="s">
        <v>287</v>
      </c>
      <c r="AL12" t="s">
        <v>14</v>
      </c>
      <c r="AM12" t="s">
        <v>14</v>
      </c>
      <c r="AN12" s="1" t="s">
        <v>2</v>
      </c>
      <c r="AO12" s="1" t="s">
        <v>2</v>
      </c>
      <c r="AP12" s="1" t="s">
        <v>2</v>
      </c>
      <c r="AQ12" s="1" t="s">
        <v>2</v>
      </c>
      <c r="AR12" s="1" t="s">
        <v>2</v>
      </c>
      <c r="AS12" s="1" t="s">
        <v>2</v>
      </c>
      <c r="AT12" s="1" t="s">
        <v>2</v>
      </c>
      <c r="AU12" s="1" t="s">
        <v>1</v>
      </c>
      <c r="AV12" t="s">
        <v>287</v>
      </c>
      <c r="AW12" s="1" t="s">
        <v>2</v>
      </c>
      <c r="AX12" s="1" t="s">
        <v>2</v>
      </c>
      <c r="AY12" s="1" t="s">
        <v>2</v>
      </c>
      <c r="AZ12" s="1" t="s">
        <v>2</v>
      </c>
      <c r="BA12" s="1" t="s">
        <v>2</v>
      </c>
      <c r="BB12" s="1" t="s">
        <v>2</v>
      </c>
      <c r="BC12" s="1" t="s">
        <v>2</v>
      </c>
      <c r="BD12" s="1" t="s">
        <v>1</v>
      </c>
      <c r="BE12" t="s">
        <v>287</v>
      </c>
      <c r="BF12" t="s">
        <v>287</v>
      </c>
      <c r="BG12" t="s">
        <v>3</v>
      </c>
      <c r="BH12" t="s">
        <v>287</v>
      </c>
      <c r="BI12" t="s">
        <v>287</v>
      </c>
      <c r="BJ12" t="s">
        <v>287</v>
      </c>
      <c r="BK12" s="1"/>
      <c r="BL12" s="1"/>
      <c r="BM12" s="1"/>
      <c r="BN12" s="1"/>
      <c r="BO12" s="1"/>
      <c r="BP12" s="1"/>
      <c r="BQ12" s="1"/>
      <c r="BR12" s="1"/>
      <c r="BS12" s="1"/>
      <c r="BT12" s="1"/>
      <c r="BU12" s="1"/>
      <c r="BV12" s="1"/>
      <c r="BW12" s="1"/>
      <c r="BX12" s="1"/>
      <c r="BY12" t="s">
        <v>287</v>
      </c>
      <c r="BZ12" s="1"/>
      <c r="CA12" s="1"/>
      <c r="CB12" s="1"/>
      <c r="CC12" s="1"/>
      <c r="CD12" s="1"/>
      <c r="CE12" s="1"/>
      <c r="CF12" s="1"/>
      <c r="CG12" s="1"/>
      <c r="CH12" s="1"/>
      <c r="CI12" s="1"/>
      <c r="CJ12" s="1"/>
      <c r="CK12" s="1"/>
      <c r="CL12" s="1"/>
      <c r="CM12" s="1"/>
      <c r="CN12" t="s">
        <v>287</v>
      </c>
      <c r="CO12" t="s">
        <v>287</v>
      </c>
      <c r="CP12" t="s">
        <v>287</v>
      </c>
      <c r="CQ12" t="s">
        <v>287</v>
      </c>
      <c r="CR12" t="s">
        <v>287</v>
      </c>
      <c r="CS12" t="s">
        <v>287</v>
      </c>
      <c r="CT12" t="s">
        <v>287</v>
      </c>
      <c r="CU12" t="s">
        <v>287</v>
      </c>
      <c r="CV12" t="s">
        <v>287</v>
      </c>
      <c r="CW12" t="s">
        <v>47</v>
      </c>
      <c r="CX12" t="s">
        <v>287</v>
      </c>
      <c r="CY12" t="s">
        <v>3</v>
      </c>
      <c r="CZ12" t="s">
        <v>3</v>
      </c>
      <c r="DA12" t="s">
        <v>3</v>
      </c>
      <c r="DB12" t="s">
        <v>287</v>
      </c>
      <c r="DC12" t="s">
        <v>287</v>
      </c>
      <c r="DD12" t="s">
        <v>287</v>
      </c>
      <c r="DE12" t="s">
        <v>287</v>
      </c>
      <c r="DF12" t="s">
        <v>367</v>
      </c>
      <c r="DG12" t="s">
        <v>368</v>
      </c>
      <c r="DH12" t="s">
        <v>290</v>
      </c>
      <c r="DI12" t="s">
        <v>315</v>
      </c>
      <c r="DJ12" t="s">
        <v>303</v>
      </c>
      <c r="DK12" t="s">
        <v>369</v>
      </c>
      <c r="DL12" t="s">
        <v>370</v>
      </c>
      <c r="DM12" t="s">
        <v>371</v>
      </c>
      <c r="DN12" t="s">
        <v>372</v>
      </c>
      <c r="DO12" s="1">
        <v>0</v>
      </c>
      <c r="DP12" s="1">
        <v>0</v>
      </c>
      <c r="DQ12" s="1">
        <v>0</v>
      </c>
      <c r="DR12" s="1">
        <v>1</v>
      </c>
      <c r="DS12" s="1">
        <v>0</v>
      </c>
    </row>
    <row r="13" spans="1:123" x14ac:dyDescent="0.35">
      <c r="A13" t="s">
        <v>1</v>
      </c>
      <c r="B13" t="s">
        <v>1</v>
      </c>
      <c r="C13" t="s">
        <v>6</v>
      </c>
      <c r="D13" t="s">
        <v>16</v>
      </c>
      <c r="E13" t="s">
        <v>13</v>
      </c>
      <c r="F13" t="s">
        <v>14</v>
      </c>
      <c r="G13" t="s">
        <v>14</v>
      </c>
      <c r="H13" t="s">
        <v>16</v>
      </c>
      <c r="I13" s="1" t="s">
        <v>2</v>
      </c>
      <c r="J13" s="1" t="s">
        <v>2</v>
      </c>
      <c r="K13" s="1" t="s">
        <v>1</v>
      </c>
      <c r="L13" s="1" t="s">
        <v>2</v>
      </c>
      <c r="M13" s="1" t="s">
        <v>2</v>
      </c>
      <c r="N13" s="1" t="s">
        <v>2</v>
      </c>
      <c r="O13" s="1" t="s">
        <v>1</v>
      </c>
      <c r="P13" s="1" t="s">
        <v>2</v>
      </c>
      <c r="Q13" t="s">
        <v>2</v>
      </c>
      <c r="R13" s="1" t="s">
        <v>2</v>
      </c>
      <c r="S13" s="1" t="s">
        <v>2</v>
      </c>
      <c r="T13" s="1" t="s">
        <v>2</v>
      </c>
      <c r="U13" s="1" t="s">
        <v>2</v>
      </c>
      <c r="V13" s="1" t="s">
        <v>2</v>
      </c>
      <c r="W13" s="1" t="s">
        <v>1</v>
      </c>
      <c r="X13" t="s">
        <v>287</v>
      </c>
      <c r="Y13" t="s">
        <v>3</v>
      </c>
      <c r="Z13" t="s">
        <v>45</v>
      </c>
      <c r="AA13" t="s">
        <v>287</v>
      </c>
      <c r="AB13" t="s">
        <v>52</v>
      </c>
      <c r="AC13" s="1" t="s">
        <v>1</v>
      </c>
      <c r="AD13" s="1" t="s">
        <v>2</v>
      </c>
      <c r="AE13" s="1" t="s">
        <v>2</v>
      </c>
      <c r="AF13" s="1" t="s">
        <v>1</v>
      </c>
      <c r="AG13" s="1" t="s">
        <v>2</v>
      </c>
      <c r="AH13" t="s">
        <v>287</v>
      </c>
      <c r="AI13" t="s">
        <v>287</v>
      </c>
      <c r="AJ13" t="s">
        <v>287</v>
      </c>
      <c r="AK13" t="s">
        <v>287</v>
      </c>
      <c r="AL13" t="s">
        <v>13</v>
      </c>
      <c r="AM13" t="s">
        <v>14</v>
      </c>
      <c r="AN13" s="1" t="s">
        <v>2</v>
      </c>
      <c r="AO13" s="1" t="s">
        <v>2</v>
      </c>
      <c r="AP13" s="1" t="s">
        <v>2</v>
      </c>
      <c r="AQ13" s="1" t="s">
        <v>2</v>
      </c>
      <c r="AR13" s="1" t="s">
        <v>1</v>
      </c>
      <c r="AS13" s="1" t="s">
        <v>2</v>
      </c>
      <c r="AT13" s="1" t="s">
        <v>2</v>
      </c>
      <c r="AU13" s="1" t="s">
        <v>2</v>
      </c>
      <c r="AV13" t="s">
        <v>287</v>
      </c>
      <c r="AW13" s="1" t="s">
        <v>2</v>
      </c>
      <c r="AX13" s="1" t="s">
        <v>1</v>
      </c>
      <c r="AY13" s="1" t="s">
        <v>2</v>
      </c>
      <c r="AZ13" s="1" t="s">
        <v>1</v>
      </c>
      <c r="BA13" s="1" t="s">
        <v>2</v>
      </c>
      <c r="BB13" s="1" t="s">
        <v>2</v>
      </c>
      <c r="BC13" s="1" t="s">
        <v>2</v>
      </c>
      <c r="BD13" s="1" t="s">
        <v>2</v>
      </c>
      <c r="BE13" t="s">
        <v>287</v>
      </c>
      <c r="BF13" t="s">
        <v>287</v>
      </c>
      <c r="BG13" t="s">
        <v>1</v>
      </c>
      <c r="BH13" t="s">
        <v>1</v>
      </c>
      <c r="BI13" t="s">
        <v>2</v>
      </c>
      <c r="BJ13" t="s">
        <v>91</v>
      </c>
      <c r="BK13" s="1" t="s">
        <v>1</v>
      </c>
      <c r="BL13" s="1" t="s">
        <v>1</v>
      </c>
      <c r="BM13" s="1" t="s">
        <v>1</v>
      </c>
      <c r="BN13" s="1" t="s">
        <v>1</v>
      </c>
      <c r="BO13" s="1" t="s">
        <v>1</v>
      </c>
      <c r="BP13" s="1" t="s">
        <v>1</v>
      </c>
      <c r="BQ13" s="1" t="s">
        <v>1</v>
      </c>
      <c r="BR13" s="1" t="s">
        <v>1</v>
      </c>
      <c r="BS13" s="1" t="s">
        <v>2</v>
      </c>
      <c r="BT13" s="1" t="s">
        <v>2</v>
      </c>
      <c r="BU13" s="1" t="s">
        <v>1</v>
      </c>
      <c r="BV13" s="1" t="s">
        <v>1</v>
      </c>
      <c r="BW13" s="1" t="s">
        <v>2</v>
      </c>
      <c r="BX13" s="1" t="s">
        <v>2</v>
      </c>
      <c r="BY13" t="s">
        <v>287</v>
      </c>
      <c r="BZ13" s="1" t="s">
        <v>1</v>
      </c>
      <c r="CA13" s="1" t="s">
        <v>1</v>
      </c>
      <c r="CB13" s="1" t="s">
        <v>1</v>
      </c>
      <c r="CC13" s="1" t="s">
        <v>1</v>
      </c>
      <c r="CD13" s="1" t="s">
        <v>1</v>
      </c>
      <c r="CE13" s="1" t="s">
        <v>1</v>
      </c>
      <c r="CF13" s="1" t="s">
        <v>1</v>
      </c>
      <c r="CG13" s="1" t="s">
        <v>1</v>
      </c>
      <c r="CH13" s="1" t="s">
        <v>1</v>
      </c>
      <c r="CI13" s="1" t="s">
        <v>1</v>
      </c>
      <c r="CJ13" s="1" t="s">
        <v>1</v>
      </c>
      <c r="CK13" s="1" t="s">
        <v>1</v>
      </c>
      <c r="CL13" s="1" t="s">
        <v>2</v>
      </c>
      <c r="CM13" s="1" t="s">
        <v>2</v>
      </c>
      <c r="CN13" t="s">
        <v>287</v>
      </c>
      <c r="CO13" t="s">
        <v>2</v>
      </c>
      <c r="CP13" t="s">
        <v>2</v>
      </c>
      <c r="CQ13" t="s">
        <v>2</v>
      </c>
      <c r="CR13" t="s">
        <v>287</v>
      </c>
      <c r="CS13" t="s">
        <v>15</v>
      </c>
      <c r="CT13" t="s">
        <v>14</v>
      </c>
      <c r="CU13" t="s">
        <v>14</v>
      </c>
      <c r="CV13" t="s">
        <v>287</v>
      </c>
      <c r="CW13" t="s">
        <v>47</v>
      </c>
      <c r="CX13" t="s">
        <v>287</v>
      </c>
      <c r="CY13" t="s">
        <v>2</v>
      </c>
      <c r="CZ13" t="s">
        <v>287</v>
      </c>
      <c r="DA13" t="s">
        <v>2</v>
      </c>
      <c r="DB13" t="s">
        <v>135</v>
      </c>
      <c r="DC13" t="s">
        <v>287</v>
      </c>
      <c r="DD13" t="s">
        <v>287</v>
      </c>
      <c r="DE13" t="s">
        <v>287</v>
      </c>
      <c r="DF13" t="s">
        <v>373</v>
      </c>
      <c r="DG13" t="s">
        <v>374</v>
      </c>
      <c r="DH13" t="s">
        <v>290</v>
      </c>
      <c r="DI13" t="s">
        <v>315</v>
      </c>
      <c r="DJ13" t="s">
        <v>303</v>
      </c>
      <c r="DK13" t="s">
        <v>375</v>
      </c>
      <c r="DL13" t="s">
        <v>294</v>
      </c>
      <c r="DM13" t="s">
        <v>376</v>
      </c>
      <c r="DN13" t="s">
        <v>377</v>
      </c>
      <c r="DO13" s="1">
        <v>0</v>
      </c>
      <c r="DP13" s="1">
        <v>0</v>
      </c>
      <c r="DQ13" s="1">
        <v>0</v>
      </c>
      <c r="DR13" s="1">
        <v>1</v>
      </c>
      <c r="DS13" s="1">
        <v>0</v>
      </c>
    </row>
    <row r="14" spans="1:123" x14ac:dyDescent="0.35">
      <c r="A14" t="s">
        <v>1</v>
      </c>
      <c r="B14" t="s">
        <v>1</v>
      </c>
      <c r="C14" t="s">
        <v>8</v>
      </c>
      <c r="D14" t="s">
        <v>15</v>
      </c>
      <c r="E14" t="s">
        <v>13</v>
      </c>
      <c r="F14" t="s">
        <v>16</v>
      </c>
      <c r="G14" t="s">
        <v>15</v>
      </c>
      <c r="H14" t="s">
        <v>16</v>
      </c>
      <c r="I14" s="1" t="s">
        <v>1</v>
      </c>
      <c r="J14" s="1" t="s">
        <v>1</v>
      </c>
      <c r="K14" s="1" t="s">
        <v>2</v>
      </c>
      <c r="L14" s="1" t="s">
        <v>2</v>
      </c>
      <c r="M14" s="1" t="s">
        <v>2</v>
      </c>
      <c r="N14" s="1" t="s">
        <v>2</v>
      </c>
      <c r="O14" s="1" t="s">
        <v>1</v>
      </c>
      <c r="P14" s="1" t="s">
        <v>2</v>
      </c>
      <c r="Q14" t="s">
        <v>2</v>
      </c>
      <c r="R14" s="1" t="s">
        <v>2</v>
      </c>
      <c r="S14" s="1" t="s">
        <v>2</v>
      </c>
      <c r="T14" s="1" t="s">
        <v>2</v>
      </c>
      <c r="U14" s="1" t="s">
        <v>2</v>
      </c>
      <c r="V14" s="1" t="s">
        <v>2</v>
      </c>
      <c r="W14" s="1" t="s">
        <v>1</v>
      </c>
      <c r="X14" t="s">
        <v>287</v>
      </c>
      <c r="Y14" t="s">
        <v>41</v>
      </c>
      <c r="Z14" t="s">
        <v>48</v>
      </c>
      <c r="AA14" t="s">
        <v>378</v>
      </c>
      <c r="AB14" t="s">
        <v>53</v>
      </c>
      <c r="AC14" s="1"/>
      <c r="AD14" s="1"/>
      <c r="AE14" s="1"/>
      <c r="AF14" s="1"/>
      <c r="AG14" s="1"/>
      <c r="AH14" t="s">
        <v>60</v>
      </c>
      <c r="AI14" t="s">
        <v>63</v>
      </c>
      <c r="AJ14" t="s">
        <v>61</v>
      </c>
      <c r="AK14" t="s">
        <v>60</v>
      </c>
      <c r="AL14" t="s">
        <v>15</v>
      </c>
      <c r="AM14" t="s">
        <v>15</v>
      </c>
      <c r="AN14" s="1" t="s">
        <v>2</v>
      </c>
      <c r="AO14" s="1" t="s">
        <v>1</v>
      </c>
      <c r="AP14" s="1" t="s">
        <v>2</v>
      </c>
      <c r="AQ14" s="1" t="s">
        <v>1</v>
      </c>
      <c r="AR14" s="1" t="s">
        <v>1</v>
      </c>
      <c r="AS14" s="1" t="s">
        <v>1</v>
      </c>
      <c r="AT14" s="1" t="s">
        <v>2</v>
      </c>
      <c r="AU14" s="1" t="s">
        <v>2</v>
      </c>
      <c r="AV14" t="s">
        <v>287</v>
      </c>
      <c r="AW14" s="1" t="s">
        <v>2</v>
      </c>
      <c r="AX14" s="1" t="s">
        <v>1</v>
      </c>
      <c r="AY14" s="1" t="s">
        <v>2</v>
      </c>
      <c r="AZ14" s="1" t="s">
        <v>1</v>
      </c>
      <c r="BA14" s="1" t="s">
        <v>1</v>
      </c>
      <c r="BB14" s="1" t="s">
        <v>1</v>
      </c>
      <c r="BC14" s="1" t="s">
        <v>2</v>
      </c>
      <c r="BD14" s="1" t="s">
        <v>2</v>
      </c>
      <c r="BE14" t="s">
        <v>287</v>
      </c>
      <c r="BF14" t="s">
        <v>287</v>
      </c>
      <c r="BG14" t="s">
        <v>2</v>
      </c>
      <c r="BH14" t="s">
        <v>287</v>
      </c>
      <c r="BI14" t="s">
        <v>287</v>
      </c>
      <c r="BJ14" t="s">
        <v>287</v>
      </c>
      <c r="BK14" s="1"/>
      <c r="BL14" s="1"/>
      <c r="BM14" s="1"/>
      <c r="BN14" s="1"/>
      <c r="BO14" s="1"/>
      <c r="BP14" s="1"/>
      <c r="BQ14" s="1"/>
      <c r="BR14" s="1"/>
      <c r="BS14" s="1"/>
      <c r="BT14" s="1"/>
      <c r="BU14" s="1"/>
      <c r="BV14" s="1"/>
      <c r="BW14" s="1"/>
      <c r="BX14" s="1"/>
      <c r="BY14" t="s">
        <v>287</v>
      </c>
      <c r="BZ14" s="1"/>
      <c r="CA14" s="1"/>
      <c r="CB14" s="1"/>
      <c r="CC14" s="1"/>
      <c r="CD14" s="1"/>
      <c r="CE14" s="1"/>
      <c r="CF14" s="1"/>
      <c r="CG14" s="1"/>
      <c r="CH14" s="1"/>
      <c r="CI14" s="1"/>
      <c r="CJ14" s="1"/>
      <c r="CK14" s="1"/>
      <c r="CL14" s="1"/>
      <c r="CM14" s="1"/>
      <c r="CN14" t="s">
        <v>287</v>
      </c>
      <c r="CO14" t="s">
        <v>287</v>
      </c>
      <c r="CP14" t="s">
        <v>287</v>
      </c>
      <c r="CQ14" t="s">
        <v>287</v>
      </c>
      <c r="CR14" t="s">
        <v>287</v>
      </c>
      <c r="CS14" t="s">
        <v>287</v>
      </c>
      <c r="CT14" t="s">
        <v>287</v>
      </c>
      <c r="CU14" t="s">
        <v>287</v>
      </c>
      <c r="CV14" t="s">
        <v>379</v>
      </c>
      <c r="CW14" t="s">
        <v>47</v>
      </c>
      <c r="CX14" t="s">
        <v>287</v>
      </c>
      <c r="CY14" t="s">
        <v>1</v>
      </c>
      <c r="CZ14" t="s">
        <v>1</v>
      </c>
      <c r="DA14" t="s">
        <v>2</v>
      </c>
      <c r="DB14" t="s">
        <v>134</v>
      </c>
      <c r="DC14" t="s">
        <v>287</v>
      </c>
      <c r="DD14" t="s">
        <v>287</v>
      </c>
      <c r="DE14" t="s">
        <v>287</v>
      </c>
      <c r="DF14" t="s">
        <v>380</v>
      </c>
      <c r="DG14" t="s">
        <v>381</v>
      </c>
      <c r="DH14" t="s">
        <v>290</v>
      </c>
      <c r="DI14" t="s">
        <v>315</v>
      </c>
      <c r="DJ14" t="s">
        <v>303</v>
      </c>
      <c r="DK14" t="s">
        <v>382</v>
      </c>
      <c r="DL14" t="s">
        <v>330</v>
      </c>
      <c r="DM14" t="s">
        <v>383</v>
      </c>
      <c r="DN14" t="s">
        <v>384</v>
      </c>
      <c r="DO14" s="1">
        <v>0</v>
      </c>
      <c r="DP14" s="1">
        <v>0</v>
      </c>
      <c r="DQ14" s="1">
        <v>0</v>
      </c>
      <c r="DR14" s="1">
        <v>1</v>
      </c>
      <c r="DS14" s="1">
        <v>0</v>
      </c>
    </row>
    <row r="15" spans="1:123" x14ac:dyDescent="0.35">
      <c r="A15" t="s">
        <v>1</v>
      </c>
      <c r="B15" t="s">
        <v>1</v>
      </c>
      <c r="C15" t="s">
        <v>6</v>
      </c>
      <c r="D15" t="s">
        <v>15</v>
      </c>
      <c r="E15" t="s">
        <v>13</v>
      </c>
      <c r="F15" t="s">
        <v>15</v>
      </c>
      <c r="G15" t="s">
        <v>14</v>
      </c>
      <c r="H15" t="s">
        <v>16</v>
      </c>
      <c r="I15" s="1" t="s">
        <v>1</v>
      </c>
      <c r="J15" s="1" t="s">
        <v>1</v>
      </c>
      <c r="K15" s="1" t="s">
        <v>1</v>
      </c>
      <c r="L15" s="1" t="s">
        <v>1</v>
      </c>
      <c r="M15" s="1" t="s">
        <v>1</v>
      </c>
      <c r="N15" s="1" t="s">
        <v>1</v>
      </c>
      <c r="O15" s="1" t="s">
        <v>1</v>
      </c>
      <c r="P15" s="1" t="s">
        <v>2</v>
      </c>
      <c r="Q15" t="s">
        <v>2</v>
      </c>
      <c r="R15" s="1" t="s">
        <v>1</v>
      </c>
      <c r="S15" s="1" t="s">
        <v>2</v>
      </c>
      <c r="T15" s="1" t="s">
        <v>1</v>
      </c>
      <c r="U15" s="1" t="s">
        <v>1</v>
      </c>
      <c r="V15" s="1" t="s">
        <v>1</v>
      </c>
      <c r="W15" s="1" t="s">
        <v>2</v>
      </c>
      <c r="X15" t="s">
        <v>287</v>
      </c>
      <c r="Y15" t="s">
        <v>43</v>
      </c>
      <c r="Z15" t="s">
        <v>48</v>
      </c>
      <c r="AA15" t="s">
        <v>287</v>
      </c>
      <c r="AB15" t="s">
        <v>52</v>
      </c>
      <c r="AC15" s="1" t="s">
        <v>1</v>
      </c>
      <c r="AD15" s="1" t="s">
        <v>2</v>
      </c>
      <c r="AE15" s="1" t="s">
        <v>2</v>
      </c>
      <c r="AF15" s="1" t="s">
        <v>1</v>
      </c>
      <c r="AG15" s="1" t="s">
        <v>2</v>
      </c>
      <c r="AH15" t="s">
        <v>287</v>
      </c>
      <c r="AI15" t="s">
        <v>287</v>
      </c>
      <c r="AJ15" t="s">
        <v>287</v>
      </c>
      <c r="AK15" t="s">
        <v>287</v>
      </c>
      <c r="AL15" t="s">
        <v>13</v>
      </c>
      <c r="AM15" t="s">
        <v>14</v>
      </c>
      <c r="AN15" s="1" t="s">
        <v>2</v>
      </c>
      <c r="AO15" s="1" t="s">
        <v>2</v>
      </c>
      <c r="AP15" s="1" t="s">
        <v>2</v>
      </c>
      <c r="AQ15" s="1" t="s">
        <v>2</v>
      </c>
      <c r="AR15" s="1" t="s">
        <v>2</v>
      </c>
      <c r="AS15" s="1" t="s">
        <v>2</v>
      </c>
      <c r="AT15" s="1" t="s">
        <v>2</v>
      </c>
      <c r="AU15" s="1" t="s">
        <v>1</v>
      </c>
      <c r="AV15" t="s">
        <v>287</v>
      </c>
      <c r="AW15" s="1" t="s">
        <v>2</v>
      </c>
      <c r="AX15" s="1" t="s">
        <v>2</v>
      </c>
      <c r="AY15" s="1" t="s">
        <v>2</v>
      </c>
      <c r="AZ15" s="1" t="s">
        <v>2</v>
      </c>
      <c r="BA15" s="1" t="s">
        <v>2</v>
      </c>
      <c r="BB15" s="1" t="s">
        <v>2</v>
      </c>
      <c r="BC15" s="1" t="s">
        <v>2</v>
      </c>
      <c r="BD15" s="1" t="s">
        <v>1</v>
      </c>
      <c r="BE15" t="s">
        <v>287</v>
      </c>
      <c r="BF15" t="s">
        <v>287</v>
      </c>
      <c r="BG15" t="s">
        <v>1</v>
      </c>
      <c r="BH15" t="s">
        <v>1</v>
      </c>
      <c r="BI15" t="s">
        <v>3</v>
      </c>
      <c r="BJ15" t="s">
        <v>89</v>
      </c>
      <c r="BK15" s="1" t="s">
        <v>1</v>
      </c>
      <c r="BL15" s="1" t="s">
        <v>1</v>
      </c>
      <c r="BM15" s="1" t="s">
        <v>1</v>
      </c>
      <c r="BN15" s="1" t="s">
        <v>1</v>
      </c>
      <c r="BO15" s="1" t="s">
        <v>1</v>
      </c>
      <c r="BP15" s="1" t="s">
        <v>1</v>
      </c>
      <c r="BQ15" s="1" t="s">
        <v>1</v>
      </c>
      <c r="BR15" s="1" t="s">
        <v>1</v>
      </c>
      <c r="BS15" s="1" t="s">
        <v>1</v>
      </c>
      <c r="BT15" s="1" t="s">
        <v>1</v>
      </c>
      <c r="BU15" s="1" t="s">
        <v>1</v>
      </c>
      <c r="BV15" s="1" t="s">
        <v>1</v>
      </c>
      <c r="BW15" s="1" t="s">
        <v>2</v>
      </c>
      <c r="BX15" s="1" t="s">
        <v>2</v>
      </c>
      <c r="BY15" t="s">
        <v>287</v>
      </c>
      <c r="BZ15" s="1" t="s">
        <v>1</v>
      </c>
      <c r="CA15" s="1" t="s">
        <v>1</v>
      </c>
      <c r="CB15" s="1" t="s">
        <v>1</v>
      </c>
      <c r="CC15" s="1" t="s">
        <v>1</v>
      </c>
      <c r="CD15" s="1" t="s">
        <v>1</v>
      </c>
      <c r="CE15" s="1" t="s">
        <v>1</v>
      </c>
      <c r="CF15" s="1" t="s">
        <v>1</v>
      </c>
      <c r="CG15" s="1" t="s">
        <v>1</v>
      </c>
      <c r="CH15" s="1" t="s">
        <v>1</v>
      </c>
      <c r="CI15" s="1" t="s">
        <v>1</v>
      </c>
      <c r="CJ15" s="1" t="s">
        <v>1</v>
      </c>
      <c r="CK15" s="1" t="s">
        <v>1</v>
      </c>
      <c r="CL15" s="1" t="s">
        <v>2</v>
      </c>
      <c r="CM15" s="1" t="s">
        <v>2</v>
      </c>
      <c r="CN15" t="s">
        <v>287</v>
      </c>
      <c r="CO15" t="s">
        <v>3</v>
      </c>
      <c r="CP15" t="s">
        <v>3</v>
      </c>
      <c r="CQ15" t="s">
        <v>1</v>
      </c>
      <c r="CR15" t="s">
        <v>1</v>
      </c>
      <c r="CS15" t="s">
        <v>16</v>
      </c>
      <c r="CT15" t="s">
        <v>16</v>
      </c>
      <c r="CU15" t="s">
        <v>14</v>
      </c>
      <c r="CV15" t="s">
        <v>287</v>
      </c>
      <c r="CW15" t="s">
        <v>47</v>
      </c>
      <c r="CX15" t="s">
        <v>287</v>
      </c>
      <c r="CY15" t="s">
        <v>2</v>
      </c>
      <c r="CZ15" t="s">
        <v>287</v>
      </c>
      <c r="DA15" t="s">
        <v>2</v>
      </c>
      <c r="DB15" t="s">
        <v>135</v>
      </c>
      <c r="DC15" t="s">
        <v>287</v>
      </c>
      <c r="DD15" t="s">
        <v>287</v>
      </c>
      <c r="DE15" t="s">
        <v>287</v>
      </c>
      <c r="DF15" t="s">
        <v>385</v>
      </c>
      <c r="DG15" t="s">
        <v>386</v>
      </c>
      <c r="DH15" t="s">
        <v>290</v>
      </c>
      <c r="DI15" t="s">
        <v>315</v>
      </c>
      <c r="DJ15" t="s">
        <v>303</v>
      </c>
      <c r="DK15" t="s">
        <v>387</v>
      </c>
      <c r="DL15" t="s">
        <v>305</v>
      </c>
      <c r="DM15" t="s">
        <v>388</v>
      </c>
      <c r="DN15" t="s">
        <v>389</v>
      </c>
      <c r="DO15" s="1">
        <v>0</v>
      </c>
      <c r="DP15" s="1">
        <v>0</v>
      </c>
      <c r="DQ15" s="1">
        <v>0</v>
      </c>
      <c r="DR15" s="1">
        <v>1</v>
      </c>
      <c r="DS15" s="1">
        <v>0</v>
      </c>
    </row>
    <row r="16" spans="1:123" x14ac:dyDescent="0.35">
      <c r="A16" t="s">
        <v>1</v>
      </c>
      <c r="B16" t="s">
        <v>1</v>
      </c>
      <c r="C16" t="s">
        <v>6</v>
      </c>
      <c r="D16" t="s">
        <v>15</v>
      </c>
      <c r="E16" t="s">
        <v>14</v>
      </c>
      <c r="F16" t="s">
        <v>14</v>
      </c>
      <c r="G16" t="s">
        <v>13</v>
      </c>
      <c r="H16" t="s">
        <v>16</v>
      </c>
      <c r="I16" s="1" t="s">
        <v>1</v>
      </c>
      <c r="J16" s="1" t="s">
        <v>1</v>
      </c>
      <c r="K16" s="1" t="s">
        <v>1</v>
      </c>
      <c r="L16" s="1" t="s">
        <v>1</v>
      </c>
      <c r="M16" s="1" t="s">
        <v>1</v>
      </c>
      <c r="N16" s="1" t="s">
        <v>1</v>
      </c>
      <c r="O16" s="1" t="s">
        <v>1</v>
      </c>
      <c r="P16" s="1" t="s">
        <v>2</v>
      </c>
      <c r="Q16" t="s">
        <v>1</v>
      </c>
      <c r="R16" s="1" t="s">
        <v>1</v>
      </c>
      <c r="S16" s="1" t="s">
        <v>1</v>
      </c>
      <c r="T16" s="1" t="s">
        <v>1</v>
      </c>
      <c r="U16" s="1" t="s">
        <v>2</v>
      </c>
      <c r="V16" s="1" t="s">
        <v>1</v>
      </c>
      <c r="W16" s="1" t="s">
        <v>2</v>
      </c>
      <c r="X16" t="s">
        <v>287</v>
      </c>
      <c r="Y16" t="s">
        <v>43</v>
      </c>
      <c r="Z16" t="s">
        <v>46</v>
      </c>
      <c r="AA16" t="s">
        <v>287</v>
      </c>
      <c r="AB16" t="s">
        <v>53</v>
      </c>
      <c r="AC16" s="1"/>
      <c r="AD16" s="1"/>
      <c r="AE16" s="1"/>
      <c r="AF16" s="1"/>
      <c r="AG16" s="1"/>
      <c r="AH16" t="s">
        <v>62</v>
      </c>
      <c r="AI16" t="s">
        <v>60</v>
      </c>
      <c r="AJ16" t="s">
        <v>61</v>
      </c>
      <c r="AK16" t="s">
        <v>60</v>
      </c>
      <c r="AL16" t="s">
        <v>13</v>
      </c>
      <c r="AM16" t="s">
        <v>13</v>
      </c>
      <c r="AN16" s="1" t="s">
        <v>2</v>
      </c>
      <c r="AO16" s="1" t="s">
        <v>2</v>
      </c>
      <c r="AP16" s="1" t="s">
        <v>1</v>
      </c>
      <c r="AQ16" s="1" t="s">
        <v>1</v>
      </c>
      <c r="AR16" s="1" t="s">
        <v>1</v>
      </c>
      <c r="AS16" s="1" t="s">
        <v>2</v>
      </c>
      <c r="AT16" s="1" t="s">
        <v>2</v>
      </c>
      <c r="AU16" s="1" t="s">
        <v>2</v>
      </c>
      <c r="AV16" t="s">
        <v>287</v>
      </c>
      <c r="AW16" s="1" t="s">
        <v>2</v>
      </c>
      <c r="AX16" s="1" t="s">
        <v>2</v>
      </c>
      <c r="AY16" s="1" t="s">
        <v>2</v>
      </c>
      <c r="AZ16" s="1" t="s">
        <v>2</v>
      </c>
      <c r="BA16" s="1" t="s">
        <v>1</v>
      </c>
      <c r="BB16" s="1" t="s">
        <v>2</v>
      </c>
      <c r="BC16" s="1" t="s">
        <v>2</v>
      </c>
      <c r="BD16" s="1" t="s">
        <v>2</v>
      </c>
      <c r="BE16" t="s">
        <v>287</v>
      </c>
      <c r="BF16" t="s">
        <v>287</v>
      </c>
      <c r="BG16" t="s">
        <v>1</v>
      </c>
      <c r="BH16" t="s">
        <v>1</v>
      </c>
      <c r="BI16" t="s">
        <v>1</v>
      </c>
      <c r="BJ16" t="s">
        <v>91</v>
      </c>
      <c r="BK16" s="1" t="s">
        <v>1</v>
      </c>
      <c r="BL16" s="1" t="s">
        <v>1</v>
      </c>
      <c r="BM16" s="1" t="s">
        <v>1</v>
      </c>
      <c r="BN16" s="1" t="s">
        <v>1</v>
      </c>
      <c r="BO16" s="1" t="s">
        <v>1</v>
      </c>
      <c r="BP16" s="1" t="s">
        <v>2</v>
      </c>
      <c r="BQ16" s="1" t="s">
        <v>2</v>
      </c>
      <c r="BR16" s="1" t="s">
        <v>2</v>
      </c>
      <c r="BS16" s="1" t="s">
        <v>2</v>
      </c>
      <c r="BT16" s="1" t="s">
        <v>2</v>
      </c>
      <c r="BU16" s="1" t="s">
        <v>1</v>
      </c>
      <c r="BV16" s="1" t="s">
        <v>1</v>
      </c>
      <c r="BW16" s="1" t="s">
        <v>2</v>
      </c>
      <c r="BX16" s="1" t="s">
        <v>2</v>
      </c>
      <c r="BY16" t="s">
        <v>287</v>
      </c>
      <c r="BZ16" s="1" t="s">
        <v>1</v>
      </c>
      <c r="CA16" s="1" t="s">
        <v>1</v>
      </c>
      <c r="CB16" s="1" t="s">
        <v>1</v>
      </c>
      <c r="CC16" s="1" t="s">
        <v>1</v>
      </c>
      <c r="CD16" s="1" t="s">
        <v>1</v>
      </c>
      <c r="CE16" s="1" t="s">
        <v>1</v>
      </c>
      <c r="CF16" s="1" t="s">
        <v>2</v>
      </c>
      <c r="CG16" s="1" t="s">
        <v>2</v>
      </c>
      <c r="CH16" s="1" t="s">
        <v>1</v>
      </c>
      <c r="CI16" s="1" t="s">
        <v>1</v>
      </c>
      <c r="CJ16" s="1" t="s">
        <v>2</v>
      </c>
      <c r="CK16" s="1" t="s">
        <v>2</v>
      </c>
      <c r="CL16" s="1" t="s">
        <v>2</v>
      </c>
      <c r="CM16" s="1" t="s">
        <v>2</v>
      </c>
      <c r="CN16" t="s">
        <v>287</v>
      </c>
      <c r="CO16" t="s">
        <v>1</v>
      </c>
      <c r="CP16" t="s">
        <v>1</v>
      </c>
      <c r="CQ16" t="s">
        <v>1</v>
      </c>
      <c r="CR16" t="s">
        <v>1</v>
      </c>
      <c r="CS16" t="s">
        <v>13</v>
      </c>
      <c r="CT16" t="s">
        <v>13</v>
      </c>
      <c r="CU16" t="s">
        <v>13</v>
      </c>
      <c r="CV16" t="s">
        <v>287</v>
      </c>
      <c r="CW16" t="s">
        <v>46</v>
      </c>
      <c r="CX16" t="s">
        <v>287</v>
      </c>
      <c r="CY16" t="s">
        <v>1</v>
      </c>
      <c r="CZ16" t="s">
        <v>1</v>
      </c>
      <c r="DA16" t="s">
        <v>1</v>
      </c>
      <c r="DB16" t="s">
        <v>287</v>
      </c>
      <c r="DC16" t="s">
        <v>287</v>
      </c>
      <c r="DD16" t="s">
        <v>60</v>
      </c>
      <c r="DE16" t="s">
        <v>390</v>
      </c>
      <c r="DF16" t="s">
        <v>391</v>
      </c>
      <c r="DG16" t="s">
        <v>392</v>
      </c>
      <c r="DH16" t="s">
        <v>290</v>
      </c>
      <c r="DI16" t="s">
        <v>302</v>
      </c>
      <c r="DJ16" t="s">
        <v>303</v>
      </c>
      <c r="DK16" t="s">
        <v>304</v>
      </c>
      <c r="DL16" t="s">
        <v>305</v>
      </c>
      <c r="DM16" t="s">
        <v>393</v>
      </c>
      <c r="DN16" t="s">
        <v>394</v>
      </c>
      <c r="DO16" s="1">
        <v>0</v>
      </c>
      <c r="DP16" s="1">
        <v>0</v>
      </c>
      <c r="DQ16" s="1">
        <v>0</v>
      </c>
      <c r="DR16" s="1">
        <v>1</v>
      </c>
      <c r="DS16" s="1">
        <v>0</v>
      </c>
    </row>
    <row r="17" spans="1:123" x14ac:dyDescent="0.35">
      <c r="A17" t="s">
        <v>1</v>
      </c>
      <c r="B17" t="s">
        <v>1</v>
      </c>
      <c r="C17" t="s">
        <v>8</v>
      </c>
      <c r="D17" t="s">
        <v>14</v>
      </c>
      <c r="E17" t="s">
        <v>13</v>
      </c>
      <c r="F17" t="s">
        <v>13</v>
      </c>
      <c r="G17" t="s">
        <v>14</v>
      </c>
      <c r="H17" t="s">
        <v>16</v>
      </c>
      <c r="I17" s="1" t="s">
        <v>1</v>
      </c>
      <c r="J17" s="1" t="s">
        <v>1</v>
      </c>
      <c r="K17" s="1" t="s">
        <v>2</v>
      </c>
      <c r="L17" s="1" t="s">
        <v>1</v>
      </c>
      <c r="M17" s="1" t="s">
        <v>1</v>
      </c>
      <c r="N17" s="1" t="s">
        <v>1</v>
      </c>
      <c r="O17" s="1" t="s">
        <v>1</v>
      </c>
      <c r="P17" s="1" t="s">
        <v>2</v>
      </c>
      <c r="Q17" t="s">
        <v>1</v>
      </c>
      <c r="R17" s="1" t="s">
        <v>1</v>
      </c>
      <c r="S17" s="1" t="s">
        <v>2</v>
      </c>
      <c r="T17" s="1" t="s">
        <v>1</v>
      </c>
      <c r="U17" s="1" t="s">
        <v>1</v>
      </c>
      <c r="V17" s="1" t="s">
        <v>1</v>
      </c>
      <c r="W17" s="1" t="s">
        <v>2</v>
      </c>
      <c r="X17" t="s">
        <v>287</v>
      </c>
      <c r="Y17" t="s">
        <v>43</v>
      </c>
      <c r="Z17" t="s">
        <v>46</v>
      </c>
      <c r="AA17" t="s">
        <v>287</v>
      </c>
      <c r="AB17" t="s">
        <v>53</v>
      </c>
      <c r="AC17" s="1"/>
      <c r="AD17" s="1"/>
      <c r="AE17" s="1"/>
      <c r="AF17" s="1"/>
      <c r="AG17" s="1"/>
      <c r="AH17" t="s">
        <v>60</v>
      </c>
      <c r="AI17" t="s">
        <v>61</v>
      </c>
      <c r="AJ17" t="s">
        <v>60</v>
      </c>
      <c r="AK17" t="s">
        <v>60</v>
      </c>
      <c r="AL17" t="s">
        <v>14</v>
      </c>
      <c r="AM17" t="s">
        <v>14</v>
      </c>
      <c r="AN17" s="1" t="s">
        <v>2</v>
      </c>
      <c r="AO17" s="1" t="s">
        <v>2</v>
      </c>
      <c r="AP17" s="1" t="s">
        <v>1</v>
      </c>
      <c r="AQ17" s="1" t="s">
        <v>1</v>
      </c>
      <c r="AR17" s="1" t="s">
        <v>2</v>
      </c>
      <c r="AS17" s="1" t="s">
        <v>2</v>
      </c>
      <c r="AT17" s="1" t="s">
        <v>2</v>
      </c>
      <c r="AU17" s="1" t="s">
        <v>2</v>
      </c>
      <c r="AV17" t="s">
        <v>287</v>
      </c>
      <c r="AW17" s="1" t="s">
        <v>2</v>
      </c>
      <c r="AX17" s="1" t="s">
        <v>2</v>
      </c>
      <c r="AY17" s="1" t="s">
        <v>1</v>
      </c>
      <c r="AZ17" s="1" t="s">
        <v>1</v>
      </c>
      <c r="BA17" s="1" t="s">
        <v>2</v>
      </c>
      <c r="BB17" s="1" t="s">
        <v>2</v>
      </c>
      <c r="BC17" s="1" t="s">
        <v>2</v>
      </c>
      <c r="BD17" s="1" t="s">
        <v>2</v>
      </c>
      <c r="BE17" t="s">
        <v>287</v>
      </c>
      <c r="BF17" t="s">
        <v>287</v>
      </c>
      <c r="BG17" t="s">
        <v>1</v>
      </c>
      <c r="BH17" t="s">
        <v>1</v>
      </c>
      <c r="BI17" t="s">
        <v>1</v>
      </c>
      <c r="BJ17" t="s">
        <v>91</v>
      </c>
      <c r="BK17" s="1" t="s">
        <v>1</v>
      </c>
      <c r="BL17" s="1" t="s">
        <v>1</v>
      </c>
      <c r="BM17" s="1" t="s">
        <v>1</v>
      </c>
      <c r="BN17" s="1" t="s">
        <v>1</v>
      </c>
      <c r="BO17" s="1" t="s">
        <v>1</v>
      </c>
      <c r="BP17" s="1" t="s">
        <v>1</v>
      </c>
      <c r="BQ17" s="1" t="s">
        <v>1</v>
      </c>
      <c r="BR17" s="1" t="s">
        <v>1</v>
      </c>
      <c r="BS17" s="1" t="s">
        <v>1</v>
      </c>
      <c r="BT17" s="1" t="s">
        <v>1</v>
      </c>
      <c r="BU17" s="1" t="s">
        <v>1</v>
      </c>
      <c r="BV17" s="1" t="s">
        <v>1</v>
      </c>
      <c r="BW17" s="1" t="s">
        <v>2</v>
      </c>
      <c r="BX17" s="1" t="s">
        <v>2</v>
      </c>
      <c r="BY17" t="s">
        <v>287</v>
      </c>
      <c r="BZ17" s="1" t="s">
        <v>1</v>
      </c>
      <c r="CA17" s="1" t="s">
        <v>1</v>
      </c>
      <c r="CB17" s="1" t="s">
        <v>1</v>
      </c>
      <c r="CC17" s="1" t="s">
        <v>1</v>
      </c>
      <c r="CD17" s="1" t="s">
        <v>1</v>
      </c>
      <c r="CE17" s="1" t="s">
        <v>1</v>
      </c>
      <c r="CF17" s="1" t="s">
        <v>1</v>
      </c>
      <c r="CG17" s="1" t="s">
        <v>1</v>
      </c>
      <c r="CH17" s="1" t="s">
        <v>1</v>
      </c>
      <c r="CI17" s="1" t="s">
        <v>1</v>
      </c>
      <c r="CJ17" s="1" t="s">
        <v>1</v>
      </c>
      <c r="CK17" s="1" t="s">
        <v>1</v>
      </c>
      <c r="CL17" s="1" t="s">
        <v>2</v>
      </c>
      <c r="CM17" s="1" t="s">
        <v>2</v>
      </c>
      <c r="CN17" t="s">
        <v>287</v>
      </c>
      <c r="CO17" t="s">
        <v>1</v>
      </c>
      <c r="CP17" t="s">
        <v>1</v>
      </c>
      <c r="CQ17" t="s">
        <v>1</v>
      </c>
      <c r="CR17" t="s">
        <v>1</v>
      </c>
      <c r="CS17" t="s">
        <v>13</v>
      </c>
      <c r="CT17" t="s">
        <v>14</v>
      </c>
      <c r="CU17" t="s">
        <v>13</v>
      </c>
      <c r="CV17" t="s">
        <v>287</v>
      </c>
      <c r="CW17" t="s">
        <v>46</v>
      </c>
      <c r="CX17" t="s">
        <v>287</v>
      </c>
      <c r="CY17" t="s">
        <v>1</v>
      </c>
      <c r="CZ17" t="s">
        <v>1</v>
      </c>
      <c r="DA17" t="s">
        <v>2</v>
      </c>
      <c r="DB17" t="s">
        <v>135</v>
      </c>
      <c r="DC17" t="s">
        <v>287</v>
      </c>
      <c r="DD17" t="s">
        <v>287</v>
      </c>
      <c r="DE17" t="s">
        <v>287</v>
      </c>
      <c r="DF17" t="s">
        <v>395</v>
      </c>
      <c r="DG17" t="s">
        <v>396</v>
      </c>
      <c r="DH17" t="s">
        <v>301</v>
      </c>
      <c r="DI17" t="s">
        <v>302</v>
      </c>
      <c r="DJ17" t="s">
        <v>303</v>
      </c>
      <c r="DK17" t="s">
        <v>397</v>
      </c>
      <c r="DL17" t="s">
        <v>305</v>
      </c>
      <c r="DM17" t="s">
        <v>398</v>
      </c>
      <c r="DN17" t="s">
        <v>399</v>
      </c>
      <c r="DO17" s="1">
        <v>0</v>
      </c>
      <c r="DP17" s="1">
        <v>0</v>
      </c>
      <c r="DQ17" s="1">
        <v>0</v>
      </c>
      <c r="DR17" s="1">
        <v>1</v>
      </c>
      <c r="DS17" s="1">
        <v>0</v>
      </c>
    </row>
    <row r="18" spans="1:123" x14ac:dyDescent="0.35">
      <c r="A18" t="s">
        <v>1</v>
      </c>
      <c r="B18" t="s">
        <v>1</v>
      </c>
      <c r="C18" t="s">
        <v>6</v>
      </c>
      <c r="D18" t="s">
        <v>15</v>
      </c>
      <c r="E18" t="s">
        <v>13</v>
      </c>
      <c r="F18" t="s">
        <v>13</v>
      </c>
      <c r="G18" t="s">
        <v>14</v>
      </c>
      <c r="H18" t="s">
        <v>16</v>
      </c>
      <c r="I18" s="1" t="s">
        <v>1</v>
      </c>
      <c r="J18" s="1" t="s">
        <v>2</v>
      </c>
      <c r="K18" s="1" t="s">
        <v>2</v>
      </c>
      <c r="L18" s="1" t="s">
        <v>2</v>
      </c>
      <c r="M18" s="1" t="s">
        <v>2</v>
      </c>
      <c r="N18" s="1" t="s">
        <v>2</v>
      </c>
      <c r="O18" s="1" t="s">
        <v>1</v>
      </c>
      <c r="P18" s="1" t="s">
        <v>2</v>
      </c>
      <c r="Q18" t="s">
        <v>1</v>
      </c>
      <c r="R18" s="1" t="s">
        <v>2</v>
      </c>
      <c r="S18" s="1" t="s">
        <v>2</v>
      </c>
      <c r="T18" s="1" t="s">
        <v>2</v>
      </c>
      <c r="U18" s="1" t="s">
        <v>2</v>
      </c>
      <c r="V18" s="1" t="s">
        <v>2</v>
      </c>
      <c r="W18" s="1" t="s">
        <v>1</v>
      </c>
      <c r="X18" t="s">
        <v>287</v>
      </c>
      <c r="Y18" t="s">
        <v>39</v>
      </c>
      <c r="Z18" t="s">
        <v>45</v>
      </c>
      <c r="AA18" t="s">
        <v>287</v>
      </c>
      <c r="AB18" t="s">
        <v>3</v>
      </c>
      <c r="AC18" s="1"/>
      <c r="AD18" s="1"/>
      <c r="AE18" s="1"/>
      <c r="AF18" s="1"/>
      <c r="AG18" s="1"/>
      <c r="AH18" t="s">
        <v>287</v>
      </c>
      <c r="AI18" t="s">
        <v>287</v>
      </c>
      <c r="AJ18" t="s">
        <v>287</v>
      </c>
      <c r="AK18" t="s">
        <v>287</v>
      </c>
      <c r="AL18" t="s">
        <v>13</v>
      </c>
      <c r="AM18" t="s">
        <v>13</v>
      </c>
      <c r="AN18" s="1" t="s">
        <v>2</v>
      </c>
      <c r="AO18" s="1" t="s">
        <v>1</v>
      </c>
      <c r="AP18" s="1" t="s">
        <v>1</v>
      </c>
      <c r="AQ18" s="1" t="s">
        <v>2</v>
      </c>
      <c r="AR18" s="1" t="s">
        <v>2</v>
      </c>
      <c r="AS18" s="1" t="s">
        <v>1</v>
      </c>
      <c r="AT18" s="1" t="s">
        <v>2</v>
      </c>
      <c r="AU18" s="1" t="s">
        <v>2</v>
      </c>
      <c r="AV18" t="s">
        <v>287</v>
      </c>
      <c r="AW18" s="1" t="s">
        <v>2</v>
      </c>
      <c r="AX18" s="1" t="s">
        <v>2</v>
      </c>
      <c r="AY18" s="1" t="s">
        <v>2</v>
      </c>
      <c r="AZ18" s="1" t="s">
        <v>1</v>
      </c>
      <c r="BA18" s="1" t="s">
        <v>2</v>
      </c>
      <c r="BB18" s="1" t="s">
        <v>2</v>
      </c>
      <c r="BC18" s="1" t="s">
        <v>2</v>
      </c>
      <c r="BD18" s="1" t="s">
        <v>2</v>
      </c>
      <c r="BE18" t="s">
        <v>287</v>
      </c>
      <c r="BF18" t="s">
        <v>287</v>
      </c>
      <c r="BG18" t="s">
        <v>1</v>
      </c>
      <c r="BH18" t="s">
        <v>1</v>
      </c>
      <c r="BI18" t="s">
        <v>3</v>
      </c>
      <c r="BJ18" t="s">
        <v>89</v>
      </c>
      <c r="BK18" s="1" t="s">
        <v>2</v>
      </c>
      <c r="BL18" s="1" t="s">
        <v>1</v>
      </c>
      <c r="BM18" s="1" t="s">
        <v>1</v>
      </c>
      <c r="BN18" s="1" t="s">
        <v>1</v>
      </c>
      <c r="BO18" s="1" t="s">
        <v>1</v>
      </c>
      <c r="BP18" s="1" t="s">
        <v>1</v>
      </c>
      <c r="BQ18" s="1" t="s">
        <v>2</v>
      </c>
      <c r="BR18" s="1" t="s">
        <v>2</v>
      </c>
      <c r="BS18" s="1" t="s">
        <v>1</v>
      </c>
      <c r="BT18" s="1" t="s">
        <v>2</v>
      </c>
      <c r="BU18" s="1" t="s">
        <v>2</v>
      </c>
      <c r="BV18" s="1" t="s">
        <v>2</v>
      </c>
      <c r="BW18" s="1" t="s">
        <v>2</v>
      </c>
      <c r="BX18" s="1" t="s">
        <v>2</v>
      </c>
      <c r="BY18" t="s">
        <v>287</v>
      </c>
      <c r="BZ18" s="1" t="s">
        <v>2</v>
      </c>
      <c r="CA18" s="1" t="s">
        <v>2</v>
      </c>
      <c r="CB18" s="1" t="s">
        <v>1</v>
      </c>
      <c r="CC18" s="1" t="s">
        <v>1</v>
      </c>
      <c r="CD18" s="1" t="s">
        <v>2</v>
      </c>
      <c r="CE18" s="1" t="s">
        <v>2</v>
      </c>
      <c r="CF18" s="1" t="s">
        <v>1</v>
      </c>
      <c r="CG18" s="1" t="s">
        <v>2</v>
      </c>
      <c r="CH18" s="1" t="s">
        <v>2</v>
      </c>
      <c r="CI18" s="1" t="s">
        <v>2</v>
      </c>
      <c r="CJ18" s="1" t="s">
        <v>2</v>
      </c>
      <c r="CK18" s="1" t="s">
        <v>2</v>
      </c>
      <c r="CL18" s="1" t="s">
        <v>2</v>
      </c>
      <c r="CM18" s="1" t="s">
        <v>2</v>
      </c>
      <c r="CN18" t="s">
        <v>287</v>
      </c>
      <c r="CO18" t="s">
        <v>3</v>
      </c>
      <c r="CP18" t="s">
        <v>3</v>
      </c>
      <c r="CQ18" t="s">
        <v>1</v>
      </c>
      <c r="CR18" t="s">
        <v>3</v>
      </c>
      <c r="CS18" t="s">
        <v>15</v>
      </c>
      <c r="CT18" t="s">
        <v>15</v>
      </c>
      <c r="CU18" t="s">
        <v>14</v>
      </c>
      <c r="CV18" t="s">
        <v>287</v>
      </c>
      <c r="CW18" t="s">
        <v>47</v>
      </c>
      <c r="CX18" t="s">
        <v>287</v>
      </c>
      <c r="CY18" t="s">
        <v>1</v>
      </c>
      <c r="CZ18" t="s">
        <v>3</v>
      </c>
      <c r="DA18" t="s">
        <v>3</v>
      </c>
      <c r="DB18" t="s">
        <v>287</v>
      </c>
      <c r="DC18" t="s">
        <v>287</v>
      </c>
      <c r="DD18" t="s">
        <v>287</v>
      </c>
      <c r="DE18" t="s">
        <v>287</v>
      </c>
      <c r="DF18" t="s">
        <v>400</v>
      </c>
      <c r="DG18" t="s">
        <v>401</v>
      </c>
      <c r="DH18" t="s">
        <v>290</v>
      </c>
      <c r="DI18" t="s">
        <v>302</v>
      </c>
      <c r="DJ18" t="s">
        <v>303</v>
      </c>
      <c r="DK18" t="s">
        <v>402</v>
      </c>
      <c r="DL18" t="s">
        <v>294</v>
      </c>
      <c r="DM18" t="s">
        <v>403</v>
      </c>
      <c r="DN18" t="s">
        <v>404</v>
      </c>
      <c r="DO18" s="1">
        <v>0</v>
      </c>
      <c r="DP18" s="1">
        <v>0</v>
      </c>
      <c r="DQ18" s="1">
        <v>0</v>
      </c>
      <c r="DR18" s="1">
        <v>1</v>
      </c>
      <c r="DS18" s="1">
        <v>0</v>
      </c>
    </row>
    <row r="19" spans="1:123" x14ac:dyDescent="0.35">
      <c r="A19" t="s">
        <v>1</v>
      </c>
      <c r="B19" t="s">
        <v>1</v>
      </c>
      <c r="C19" t="s">
        <v>6</v>
      </c>
      <c r="D19" t="s">
        <v>16</v>
      </c>
      <c r="E19" t="s">
        <v>13</v>
      </c>
      <c r="F19" t="s">
        <v>13</v>
      </c>
      <c r="G19" t="s">
        <v>16</v>
      </c>
      <c r="H19" t="s">
        <v>16</v>
      </c>
      <c r="I19" s="1" t="s">
        <v>1</v>
      </c>
      <c r="J19" s="1" t="s">
        <v>2</v>
      </c>
      <c r="K19" s="1" t="s">
        <v>1</v>
      </c>
      <c r="L19" s="1" t="s">
        <v>1</v>
      </c>
      <c r="M19" s="1" t="s">
        <v>2</v>
      </c>
      <c r="N19" s="1" t="s">
        <v>1</v>
      </c>
      <c r="O19" s="1" t="s">
        <v>1</v>
      </c>
      <c r="P19" s="1" t="s">
        <v>2</v>
      </c>
      <c r="Q19" t="s">
        <v>1</v>
      </c>
      <c r="R19" s="1" t="s">
        <v>1</v>
      </c>
      <c r="S19" s="1" t="s">
        <v>2</v>
      </c>
      <c r="T19" s="1" t="s">
        <v>2</v>
      </c>
      <c r="U19" s="1" t="s">
        <v>2</v>
      </c>
      <c r="V19" s="1" t="s">
        <v>2</v>
      </c>
      <c r="W19" s="1" t="s">
        <v>2</v>
      </c>
      <c r="X19" t="s">
        <v>287</v>
      </c>
      <c r="Y19" t="s">
        <v>3</v>
      </c>
      <c r="Z19" t="s">
        <v>45</v>
      </c>
      <c r="AA19" t="s">
        <v>287</v>
      </c>
      <c r="AB19" t="s">
        <v>52</v>
      </c>
      <c r="AC19" s="1" t="s">
        <v>2</v>
      </c>
      <c r="AD19" s="1" t="s">
        <v>1</v>
      </c>
      <c r="AE19" s="1" t="s">
        <v>2</v>
      </c>
      <c r="AF19" s="1" t="s">
        <v>2</v>
      </c>
      <c r="AG19" s="1" t="s">
        <v>2</v>
      </c>
      <c r="AH19" t="s">
        <v>287</v>
      </c>
      <c r="AI19" t="s">
        <v>287</v>
      </c>
      <c r="AJ19" t="s">
        <v>287</v>
      </c>
      <c r="AK19" t="s">
        <v>287</v>
      </c>
      <c r="AL19" t="s">
        <v>13</v>
      </c>
      <c r="AM19" t="s">
        <v>13</v>
      </c>
      <c r="AN19" s="1" t="s">
        <v>2</v>
      </c>
      <c r="AO19" s="1" t="s">
        <v>2</v>
      </c>
      <c r="AP19" s="1" t="s">
        <v>1</v>
      </c>
      <c r="AQ19" s="1" t="s">
        <v>2</v>
      </c>
      <c r="AR19" s="1" t="s">
        <v>2</v>
      </c>
      <c r="AS19" s="1" t="s">
        <v>2</v>
      </c>
      <c r="AT19" s="1" t="s">
        <v>2</v>
      </c>
      <c r="AU19" s="1" t="s">
        <v>2</v>
      </c>
      <c r="AV19" t="s">
        <v>287</v>
      </c>
      <c r="AW19" s="1" t="s">
        <v>2</v>
      </c>
      <c r="AX19" s="1" t="s">
        <v>2</v>
      </c>
      <c r="AY19" s="1" t="s">
        <v>1</v>
      </c>
      <c r="AZ19" s="1" t="s">
        <v>2</v>
      </c>
      <c r="BA19" s="1" t="s">
        <v>2</v>
      </c>
      <c r="BB19" s="1" t="s">
        <v>2</v>
      </c>
      <c r="BC19" s="1" t="s">
        <v>2</v>
      </c>
      <c r="BD19" s="1" t="s">
        <v>2</v>
      </c>
      <c r="BE19" t="s">
        <v>287</v>
      </c>
      <c r="BF19" t="s">
        <v>287</v>
      </c>
      <c r="BG19" t="s">
        <v>1</v>
      </c>
      <c r="BH19" t="s">
        <v>1</v>
      </c>
      <c r="BI19" t="s">
        <v>2</v>
      </c>
      <c r="BJ19" t="s">
        <v>91</v>
      </c>
      <c r="BK19" s="1" t="s">
        <v>2</v>
      </c>
      <c r="BL19" s="1" t="s">
        <v>1</v>
      </c>
      <c r="BM19" s="1" t="s">
        <v>1</v>
      </c>
      <c r="BN19" s="1" t="s">
        <v>1</v>
      </c>
      <c r="BO19" s="1" t="s">
        <v>1</v>
      </c>
      <c r="BP19" s="1" t="s">
        <v>1</v>
      </c>
      <c r="BQ19" s="1" t="s">
        <v>1</v>
      </c>
      <c r="BR19" s="1" t="s">
        <v>2</v>
      </c>
      <c r="BS19" s="1" t="s">
        <v>2</v>
      </c>
      <c r="BT19" s="1" t="s">
        <v>2</v>
      </c>
      <c r="BU19" s="1" t="s">
        <v>2</v>
      </c>
      <c r="BV19" s="1" t="s">
        <v>2</v>
      </c>
      <c r="BW19" s="1" t="s">
        <v>2</v>
      </c>
      <c r="BX19" s="1" t="s">
        <v>2</v>
      </c>
      <c r="BY19" t="s">
        <v>287</v>
      </c>
      <c r="BZ19" s="1" t="s">
        <v>2</v>
      </c>
      <c r="CA19" s="1" t="s">
        <v>2</v>
      </c>
      <c r="CB19" s="1" t="s">
        <v>2</v>
      </c>
      <c r="CC19" s="1" t="s">
        <v>1</v>
      </c>
      <c r="CD19" s="1" t="s">
        <v>2</v>
      </c>
      <c r="CE19" s="1" t="s">
        <v>1</v>
      </c>
      <c r="CF19" s="1" t="s">
        <v>2</v>
      </c>
      <c r="CG19" s="1" t="s">
        <v>2</v>
      </c>
      <c r="CH19" s="1" t="s">
        <v>1</v>
      </c>
      <c r="CI19" s="1" t="s">
        <v>1</v>
      </c>
      <c r="CJ19" s="1" t="s">
        <v>1</v>
      </c>
      <c r="CK19" s="1" t="s">
        <v>2</v>
      </c>
      <c r="CL19" s="1" t="s">
        <v>2</v>
      </c>
      <c r="CM19" s="1" t="s">
        <v>2</v>
      </c>
      <c r="CN19" t="s">
        <v>287</v>
      </c>
      <c r="CO19" t="s">
        <v>1</v>
      </c>
      <c r="CP19" t="s">
        <v>1</v>
      </c>
      <c r="CQ19" t="s">
        <v>1</v>
      </c>
      <c r="CR19" t="s">
        <v>3</v>
      </c>
      <c r="CS19" t="s">
        <v>16</v>
      </c>
      <c r="CT19" t="s">
        <v>13</v>
      </c>
      <c r="CU19" t="s">
        <v>3</v>
      </c>
      <c r="CV19" t="s">
        <v>287</v>
      </c>
      <c r="CW19" t="s">
        <v>46</v>
      </c>
      <c r="CX19" t="s">
        <v>287</v>
      </c>
      <c r="CY19" t="s">
        <v>3</v>
      </c>
      <c r="CZ19" t="s">
        <v>2</v>
      </c>
      <c r="DA19" t="s">
        <v>2</v>
      </c>
      <c r="DB19" t="s">
        <v>138</v>
      </c>
      <c r="DC19" t="s">
        <v>405</v>
      </c>
      <c r="DD19" t="s">
        <v>287</v>
      </c>
      <c r="DE19" t="s">
        <v>287</v>
      </c>
      <c r="DF19" t="s">
        <v>406</v>
      </c>
      <c r="DG19" t="s">
        <v>407</v>
      </c>
      <c r="DH19" t="s">
        <v>301</v>
      </c>
      <c r="DI19" t="s">
        <v>302</v>
      </c>
      <c r="DJ19" t="s">
        <v>303</v>
      </c>
      <c r="DK19" t="s">
        <v>363</v>
      </c>
      <c r="DL19" t="s">
        <v>294</v>
      </c>
      <c r="DM19" t="s">
        <v>408</v>
      </c>
      <c r="DN19" t="s">
        <v>409</v>
      </c>
      <c r="DO19" s="1">
        <v>0</v>
      </c>
      <c r="DP19" s="1">
        <v>0</v>
      </c>
      <c r="DQ19" s="1">
        <v>0</v>
      </c>
      <c r="DR19" s="1">
        <v>1</v>
      </c>
      <c r="DS19" s="1">
        <v>0</v>
      </c>
    </row>
    <row r="20" spans="1:123" x14ac:dyDescent="0.35">
      <c r="A20" t="s">
        <v>2</v>
      </c>
      <c r="B20" t="s">
        <v>287</v>
      </c>
      <c r="C20" t="s">
        <v>287</v>
      </c>
      <c r="D20" t="s">
        <v>287</v>
      </c>
      <c r="E20" t="s">
        <v>287</v>
      </c>
      <c r="F20" t="s">
        <v>287</v>
      </c>
      <c r="G20" t="s">
        <v>287</v>
      </c>
      <c r="H20" t="s">
        <v>287</v>
      </c>
      <c r="I20" s="1"/>
      <c r="J20" s="1"/>
      <c r="K20" s="1"/>
      <c r="L20" s="1"/>
      <c r="M20" s="1"/>
      <c r="N20" s="1"/>
      <c r="O20" s="1"/>
      <c r="P20" s="1"/>
      <c r="Q20" t="s">
        <v>287</v>
      </c>
      <c r="R20" s="1"/>
      <c r="S20" s="1"/>
      <c r="T20" s="1"/>
      <c r="U20" s="1"/>
      <c r="V20" s="1"/>
      <c r="W20" s="1"/>
      <c r="X20" t="s">
        <v>410</v>
      </c>
      <c r="Y20" t="s">
        <v>41</v>
      </c>
      <c r="Z20" t="s">
        <v>46</v>
      </c>
      <c r="AA20" t="s">
        <v>411</v>
      </c>
      <c r="AB20" t="s">
        <v>52</v>
      </c>
      <c r="AC20" s="1" t="s">
        <v>1</v>
      </c>
      <c r="AD20" s="1" t="s">
        <v>2</v>
      </c>
      <c r="AE20" s="1" t="s">
        <v>1</v>
      </c>
      <c r="AF20" s="1" t="s">
        <v>1</v>
      </c>
      <c r="AG20" s="1" t="s">
        <v>2</v>
      </c>
      <c r="AH20" t="s">
        <v>287</v>
      </c>
      <c r="AI20" t="s">
        <v>287</v>
      </c>
      <c r="AJ20" t="s">
        <v>287</v>
      </c>
      <c r="AK20" t="s">
        <v>287</v>
      </c>
      <c r="AL20" t="s">
        <v>13</v>
      </c>
      <c r="AM20" t="s">
        <v>13</v>
      </c>
      <c r="AN20" s="1" t="s">
        <v>2</v>
      </c>
      <c r="AO20" s="1" t="s">
        <v>1</v>
      </c>
      <c r="AP20" s="1" t="s">
        <v>1</v>
      </c>
      <c r="AQ20" s="1" t="s">
        <v>2</v>
      </c>
      <c r="AR20" s="1" t="s">
        <v>2</v>
      </c>
      <c r="AS20" s="1" t="s">
        <v>2</v>
      </c>
      <c r="AT20" s="1" t="s">
        <v>2</v>
      </c>
      <c r="AU20" s="1" t="s">
        <v>2</v>
      </c>
      <c r="AV20" t="s">
        <v>287</v>
      </c>
      <c r="AW20" s="1" t="s">
        <v>2</v>
      </c>
      <c r="AX20" s="1" t="s">
        <v>1</v>
      </c>
      <c r="AY20" s="1" t="s">
        <v>2</v>
      </c>
      <c r="AZ20" s="1" t="s">
        <v>2</v>
      </c>
      <c r="BA20" s="1" t="s">
        <v>2</v>
      </c>
      <c r="BB20" s="1" t="s">
        <v>2</v>
      </c>
      <c r="BC20" s="1" t="s">
        <v>2</v>
      </c>
      <c r="BD20" s="1" t="s">
        <v>2</v>
      </c>
      <c r="BE20" t="s">
        <v>287</v>
      </c>
      <c r="BF20" t="s">
        <v>287</v>
      </c>
      <c r="BG20" t="s">
        <v>1</v>
      </c>
      <c r="BH20" t="s">
        <v>1</v>
      </c>
      <c r="BI20" t="s">
        <v>2</v>
      </c>
      <c r="BJ20" t="s">
        <v>89</v>
      </c>
      <c r="BK20" s="1" t="s">
        <v>1</v>
      </c>
      <c r="BL20" s="1" t="s">
        <v>1</v>
      </c>
      <c r="BM20" s="1" t="s">
        <v>1</v>
      </c>
      <c r="BN20" s="1" t="s">
        <v>1</v>
      </c>
      <c r="BO20" s="1" t="s">
        <v>1</v>
      </c>
      <c r="BP20" s="1" t="s">
        <v>1</v>
      </c>
      <c r="BQ20" s="1" t="s">
        <v>1</v>
      </c>
      <c r="BR20" s="1" t="s">
        <v>1</v>
      </c>
      <c r="BS20" s="1" t="s">
        <v>2</v>
      </c>
      <c r="BT20" s="1" t="s">
        <v>2</v>
      </c>
      <c r="BU20" s="1" t="s">
        <v>1</v>
      </c>
      <c r="BV20" s="1" t="s">
        <v>1</v>
      </c>
      <c r="BW20" s="1" t="s">
        <v>2</v>
      </c>
      <c r="BX20" s="1" t="s">
        <v>2</v>
      </c>
      <c r="BY20" t="s">
        <v>287</v>
      </c>
      <c r="BZ20" s="1" t="s">
        <v>1</v>
      </c>
      <c r="CA20" s="1" t="s">
        <v>1</v>
      </c>
      <c r="CB20" s="1" t="s">
        <v>1</v>
      </c>
      <c r="CC20" s="1" t="s">
        <v>1</v>
      </c>
      <c r="CD20" s="1" t="s">
        <v>1</v>
      </c>
      <c r="CE20" s="1" t="s">
        <v>1</v>
      </c>
      <c r="CF20" s="1" t="s">
        <v>1</v>
      </c>
      <c r="CG20" s="1" t="s">
        <v>1</v>
      </c>
      <c r="CH20" s="1" t="s">
        <v>1</v>
      </c>
      <c r="CI20" s="1" t="s">
        <v>1</v>
      </c>
      <c r="CJ20" s="1" t="s">
        <v>2</v>
      </c>
      <c r="CK20" s="1" t="s">
        <v>2</v>
      </c>
      <c r="CL20" s="1" t="s">
        <v>2</v>
      </c>
      <c r="CM20" s="1" t="s">
        <v>2</v>
      </c>
      <c r="CN20" t="s">
        <v>287</v>
      </c>
      <c r="CO20" t="s">
        <v>1</v>
      </c>
      <c r="CP20" t="s">
        <v>1</v>
      </c>
      <c r="CQ20" t="s">
        <v>1</v>
      </c>
      <c r="CR20" t="s">
        <v>2</v>
      </c>
      <c r="CS20" t="s">
        <v>15</v>
      </c>
      <c r="CT20" t="s">
        <v>13</v>
      </c>
      <c r="CU20" t="s">
        <v>14</v>
      </c>
      <c r="CV20" t="s">
        <v>287</v>
      </c>
      <c r="CW20" t="s">
        <v>45</v>
      </c>
      <c r="CX20" t="s">
        <v>287</v>
      </c>
      <c r="CY20" t="s">
        <v>1</v>
      </c>
      <c r="CZ20" t="s">
        <v>1</v>
      </c>
      <c r="DA20" t="s">
        <v>1</v>
      </c>
      <c r="DB20" t="s">
        <v>287</v>
      </c>
      <c r="DC20" t="s">
        <v>287</v>
      </c>
      <c r="DD20" t="s">
        <v>61</v>
      </c>
      <c r="DE20" t="s">
        <v>287</v>
      </c>
      <c r="DF20" t="s">
        <v>412</v>
      </c>
      <c r="DG20" t="s">
        <v>413</v>
      </c>
      <c r="DH20" t="s">
        <v>290</v>
      </c>
      <c r="DI20" t="s">
        <v>315</v>
      </c>
      <c r="DJ20" t="s">
        <v>303</v>
      </c>
      <c r="DK20" t="s">
        <v>414</v>
      </c>
      <c r="DL20" t="s">
        <v>370</v>
      </c>
      <c r="DM20" t="s">
        <v>415</v>
      </c>
      <c r="DN20" t="s">
        <v>416</v>
      </c>
      <c r="DO20" s="1">
        <v>0</v>
      </c>
      <c r="DP20" s="1">
        <v>0</v>
      </c>
      <c r="DQ20" s="1">
        <v>0</v>
      </c>
      <c r="DR20" s="1">
        <v>1</v>
      </c>
      <c r="DS20" s="1">
        <v>0</v>
      </c>
    </row>
    <row r="21" spans="1:123" x14ac:dyDescent="0.35">
      <c r="A21" t="s">
        <v>3</v>
      </c>
      <c r="B21" t="s">
        <v>287</v>
      </c>
      <c r="C21" t="s">
        <v>287</v>
      </c>
      <c r="D21" t="s">
        <v>287</v>
      </c>
      <c r="E21" t="s">
        <v>287</v>
      </c>
      <c r="F21" t="s">
        <v>287</v>
      </c>
      <c r="G21" t="s">
        <v>287</v>
      </c>
      <c r="H21" t="s">
        <v>287</v>
      </c>
      <c r="I21" s="1"/>
      <c r="J21" s="1"/>
      <c r="K21" s="1"/>
      <c r="L21" s="1"/>
      <c r="M21" s="1"/>
      <c r="N21" s="1"/>
      <c r="O21" s="1"/>
      <c r="P21" s="1"/>
      <c r="Q21" t="s">
        <v>287</v>
      </c>
      <c r="R21" s="1"/>
      <c r="S21" s="1"/>
      <c r="T21" s="1"/>
      <c r="U21" s="1"/>
      <c r="V21" s="1"/>
      <c r="W21" s="1"/>
      <c r="X21" t="s">
        <v>287</v>
      </c>
      <c r="Y21" t="s">
        <v>41</v>
      </c>
      <c r="Z21" t="s">
        <v>47</v>
      </c>
      <c r="AA21" t="s">
        <v>287</v>
      </c>
      <c r="AB21" t="s">
        <v>51</v>
      </c>
      <c r="AC21" s="1"/>
      <c r="AD21" s="1"/>
      <c r="AE21" s="1"/>
      <c r="AF21" s="1"/>
      <c r="AG21" s="1"/>
      <c r="AH21" t="s">
        <v>287</v>
      </c>
      <c r="AI21" t="s">
        <v>287</v>
      </c>
      <c r="AJ21" t="s">
        <v>287</v>
      </c>
      <c r="AK21" t="s">
        <v>287</v>
      </c>
      <c r="AL21" t="s">
        <v>14</v>
      </c>
      <c r="AM21" t="s">
        <v>14</v>
      </c>
      <c r="AN21" s="1" t="s">
        <v>2</v>
      </c>
      <c r="AO21" s="1" t="s">
        <v>2</v>
      </c>
      <c r="AP21" s="1" t="s">
        <v>1</v>
      </c>
      <c r="AQ21" s="1" t="s">
        <v>2</v>
      </c>
      <c r="AR21" s="1" t="s">
        <v>2</v>
      </c>
      <c r="AS21" s="1" t="s">
        <v>2</v>
      </c>
      <c r="AT21" s="1" t="s">
        <v>2</v>
      </c>
      <c r="AU21" s="1" t="s">
        <v>2</v>
      </c>
      <c r="AV21" t="s">
        <v>287</v>
      </c>
      <c r="AW21" s="1" t="s">
        <v>2</v>
      </c>
      <c r="AX21" s="1" t="s">
        <v>2</v>
      </c>
      <c r="AY21" s="1" t="s">
        <v>1</v>
      </c>
      <c r="AZ21" s="1" t="s">
        <v>2</v>
      </c>
      <c r="BA21" s="1" t="s">
        <v>2</v>
      </c>
      <c r="BB21" s="1" t="s">
        <v>2</v>
      </c>
      <c r="BC21" s="1" t="s">
        <v>2</v>
      </c>
      <c r="BD21" s="1" t="s">
        <v>2</v>
      </c>
      <c r="BE21" t="s">
        <v>287</v>
      </c>
      <c r="BF21" t="s">
        <v>287</v>
      </c>
      <c r="BG21" t="s">
        <v>3</v>
      </c>
      <c r="BH21" t="s">
        <v>287</v>
      </c>
      <c r="BI21" t="s">
        <v>287</v>
      </c>
      <c r="BJ21" t="s">
        <v>287</v>
      </c>
      <c r="BK21" s="1"/>
      <c r="BL21" s="1"/>
      <c r="BM21" s="1"/>
      <c r="BN21" s="1"/>
      <c r="BO21" s="1"/>
      <c r="BP21" s="1"/>
      <c r="BQ21" s="1"/>
      <c r="BR21" s="1"/>
      <c r="BS21" s="1"/>
      <c r="BT21" s="1"/>
      <c r="BU21" s="1"/>
      <c r="BV21" s="1"/>
      <c r="BW21" s="1"/>
      <c r="BX21" s="1"/>
      <c r="BY21" t="s">
        <v>287</v>
      </c>
      <c r="BZ21" s="1"/>
      <c r="CA21" s="1"/>
      <c r="CB21" s="1"/>
      <c r="CC21" s="1"/>
      <c r="CD21" s="1"/>
      <c r="CE21" s="1"/>
      <c r="CF21" s="1"/>
      <c r="CG21" s="1"/>
      <c r="CH21" s="1"/>
      <c r="CI21" s="1"/>
      <c r="CJ21" s="1"/>
      <c r="CK21" s="1"/>
      <c r="CL21" s="1"/>
      <c r="CM21" s="1"/>
      <c r="CN21" t="s">
        <v>287</v>
      </c>
      <c r="CO21" t="s">
        <v>287</v>
      </c>
      <c r="CP21" t="s">
        <v>287</v>
      </c>
      <c r="CQ21" t="s">
        <v>287</v>
      </c>
      <c r="CR21" t="s">
        <v>287</v>
      </c>
      <c r="CS21" t="s">
        <v>287</v>
      </c>
      <c r="CT21" t="s">
        <v>287</v>
      </c>
      <c r="CU21" t="s">
        <v>287</v>
      </c>
      <c r="CV21" t="s">
        <v>287</v>
      </c>
      <c r="CW21" t="s">
        <v>47</v>
      </c>
      <c r="CX21" t="s">
        <v>287</v>
      </c>
      <c r="CY21" t="s">
        <v>3</v>
      </c>
      <c r="CZ21" t="s">
        <v>3</v>
      </c>
      <c r="DA21" t="s">
        <v>3</v>
      </c>
      <c r="DB21" t="s">
        <v>287</v>
      </c>
      <c r="DC21" t="s">
        <v>287</v>
      </c>
      <c r="DD21" t="s">
        <v>287</v>
      </c>
      <c r="DE21" t="s">
        <v>287</v>
      </c>
      <c r="DF21" t="s">
        <v>417</v>
      </c>
      <c r="DG21" t="s">
        <v>418</v>
      </c>
      <c r="DH21" t="s">
        <v>290</v>
      </c>
      <c r="DI21" t="s">
        <v>302</v>
      </c>
      <c r="DJ21" t="s">
        <v>292</v>
      </c>
      <c r="DK21" t="s">
        <v>420</v>
      </c>
      <c r="DL21" t="s">
        <v>330</v>
      </c>
      <c r="DM21" t="s">
        <v>421</v>
      </c>
      <c r="DN21" t="s">
        <v>422</v>
      </c>
      <c r="DO21" s="1">
        <v>0</v>
      </c>
      <c r="DP21" s="1">
        <v>0</v>
      </c>
      <c r="DQ21" s="1">
        <v>0</v>
      </c>
      <c r="DR21" s="1">
        <v>1</v>
      </c>
      <c r="DS21" s="1">
        <v>0</v>
      </c>
    </row>
    <row r="22" spans="1:123" x14ac:dyDescent="0.35">
      <c r="A22" t="s">
        <v>1</v>
      </c>
      <c r="B22" t="s">
        <v>1</v>
      </c>
      <c r="C22" t="s">
        <v>10</v>
      </c>
      <c r="D22" t="s">
        <v>13</v>
      </c>
      <c r="E22" t="s">
        <v>13</v>
      </c>
      <c r="F22" t="s">
        <v>13</v>
      </c>
      <c r="G22" t="s">
        <v>13</v>
      </c>
      <c r="H22" t="s">
        <v>16</v>
      </c>
      <c r="I22" s="1" t="s">
        <v>1</v>
      </c>
      <c r="J22" s="1" t="s">
        <v>1</v>
      </c>
      <c r="K22" s="1" t="s">
        <v>2</v>
      </c>
      <c r="L22" s="1" t="s">
        <v>1</v>
      </c>
      <c r="M22" s="1" t="s">
        <v>1</v>
      </c>
      <c r="N22" s="1" t="s">
        <v>1</v>
      </c>
      <c r="O22" s="1" t="s">
        <v>1</v>
      </c>
      <c r="P22" s="1" t="s">
        <v>2</v>
      </c>
      <c r="Q22" t="s">
        <v>2</v>
      </c>
      <c r="R22" s="1" t="s">
        <v>1</v>
      </c>
      <c r="S22" s="1" t="s">
        <v>1</v>
      </c>
      <c r="T22" s="1" t="s">
        <v>1</v>
      </c>
      <c r="U22" s="1" t="s">
        <v>1</v>
      </c>
      <c r="V22" s="1" t="s">
        <v>1</v>
      </c>
      <c r="W22" s="1" t="s">
        <v>2</v>
      </c>
      <c r="X22" t="s">
        <v>287</v>
      </c>
      <c r="Y22" t="s">
        <v>43</v>
      </c>
      <c r="Z22" t="s">
        <v>45</v>
      </c>
      <c r="AA22" t="s">
        <v>287</v>
      </c>
      <c r="AB22" t="s">
        <v>52</v>
      </c>
      <c r="AC22" s="1" t="s">
        <v>1</v>
      </c>
      <c r="AD22" s="1" t="s">
        <v>2</v>
      </c>
      <c r="AE22" s="1" t="s">
        <v>1</v>
      </c>
      <c r="AF22" s="1" t="s">
        <v>1</v>
      </c>
      <c r="AG22" s="1" t="s">
        <v>2</v>
      </c>
      <c r="AH22" t="s">
        <v>287</v>
      </c>
      <c r="AI22" t="s">
        <v>287</v>
      </c>
      <c r="AJ22" t="s">
        <v>287</v>
      </c>
      <c r="AK22" t="s">
        <v>287</v>
      </c>
      <c r="AL22" t="s">
        <v>14</v>
      </c>
      <c r="AM22" t="s">
        <v>14</v>
      </c>
      <c r="AN22" s="1" t="s">
        <v>2</v>
      </c>
      <c r="AO22" s="1" t="s">
        <v>2</v>
      </c>
      <c r="AP22" s="1" t="s">
        <v>1</v>
      </c>
      <c r="AQ22" s="1" t="s">
        <v>1</v>
      </c>
      <c r="AR22" s="1" t="s">
        <v>2</v>
      </c>
      <c r="AS22" s="1" t="s">
        <v>2</v>
      </c>
      <c r="AT22" s="1" t="s">
        <v>2</v>
      </c>
      <c r="AU22" s="1" t="s">
        <v>2</v>
      </c>
      <c r="AV22" t="s">
        <v>287</v>
      </c>
      <c r="AW22" s="1" t="s">
        <v>2</v>
      </c>
      <c r="AX22" s="1" t="s">
        <v>2</v>
      </c>
      <c r="AY22" s="1" t="s">
        <v>1</v>
      </c>
      <c r="AZ22" s="1" t="s">
        <v>2</v>
      </c>
      <c r="BA22" s="1" t="s">
        <v>2</v>
      </c>
      <c r="BB22" s="1" t="s">
        <v>2</v>
      </c>
      <c r="BC22" s="1" t="s">
        <v>2</v>
      </c>
      <c r="BD22" s="1" t="s">
        <v>2</v>
      </c>
      <c r="BE22" t="s">
        <v>287</v>
      </c>
      <c r="BF22" t="s">
        <v>287</v>
      </c>
      <c r="BG22" t="s">
        <v>2</v>
      </c>
      <c r="BH22" t="s">
        <v>287</v>
      </c>
      <c r="BI22" t="s">
        <v>287</v>
      </c>
      <c r="BJ22" t="s">
        <v>287</v>
      </c>
      <c r="BK22" s="1"/>
      <c r="BL22" s="1"/>
      <c r="BM22" s="1"/>
      <c r="BN22" s="1"/>
      <c r="BO22" s="1"/>
      <c r="BP22" s="1"/>
      <c r="BQ22" s="1"/>
      <c r="BR22" s="1"/>
      <c r="BS22" s="1"/>
      <c r="BT22" s="1"/>
      <c r="BU22" s="1"/>
      <c r="BV22" s="1"/>
      <c r="BW22" s="1"/>
      <c r="BX22" s="1"/>
      <c r="BY22" t="s">
        <v>287</v>
      </c>
      <c r="BZ22" s="1"/>
      <c r="CA22" s="1"/>
      <c r="CB22" s="1"/>
      <c r="CC22" s="1"/>
      <c r="CD22" s="1"/>
      <c r="CE22" s="1"/>
      <c r="CF22" s="1"/>
      <c r="CG22" s="1"/>
      <c r="CH22" s="1"/>
      <c r="CI22" s="1"/>
      <c r="CJ22" s="1"/>
      <c r="CK22" s="1"/>
      <c r="CL22" s="1"/>
      <c r="CM22" s="1"/>
      <c r="CN22" t="s">
        <v>287</v>
      </c>
      <c r="CO22" t="s">
        <v>287</v>
      </c>
      <c r="CP22" t="s">
        <v>287</v>
      </c>
      <c r="CQ22" t="s">
        <v>287</v>
      </c>
      <c r="CR22" t="s">
        <v>287</v>
      </c>
      <c r="CS22" t="s">
        <v>287</v>
      </c>
      <c r="CT22" t="s">
        <v>287</v>
      </c>
      <c r="CU22" t="s">
        <v>287</v>
      </c>
      <c r="CV22" t="s">
        <v>423</v>
      </c>
      <c r="CW22" t="s">
        <v>46</v>
      </c>
      <c r="CX22" t="s">
        <v>287</v>
      </c>
      <c r="CY22" t="s">
        <v>1</v>
      </c>
      <c r="CZ22" t="s">
        <v>3</v>
      </c>
      <c r="DA22" t="s">
        <v>3</v>
      </c>
      <c r="DB22" t="s">
        <v>287</v>
      </c>
      <c r="DC22" t="s">
        <v>287</v>
      </c>
      <c r="DD22" t="s">
        <v>287</v>
      </c>
      <c r="DE22" t="s">
        <v>424</v>
      </c>
      <c r="DF22" t="s">
        <v>425</v>
      </c>
      <c r="DG22" t="s">
        <v>426</v>
      </c>
      <c r="DH22" t="s">
        <v>301</v>
      </c>
      <c r="DI22" t="s">
        <v>315</v>
      </c>
      <c r="DJ22" t="s">
        <v>303</v>
      </c>
      <c r="DK22" t="s">
        <v>427</v>
      </c>
      <c r="DL22" t="s">
        <v>330</v>
      </c>
      <c r="DM22" t="s">
        <v>428</v>
      </c>
      <c r="DN22" t="s">
        <v>429</v>
      </c>
      <c r="DO22" s="1">
        <v>0</v>
      </c>
      <c r="DP22" s="1">
        <v>0</v>
      </c>
      <c r="DQ22" s="1">
        <v>0</v>
      </c>
      <c r="DR22" s="1">
        <v>1</v>
      </c>
      <c r="DS22" s="1">
        <v>0</v>
      </c>
    </row>
    <row r="23" spans="1:123" x14ac:dyDescent="0.35">
      <c r="A23" t="s">
        <v>1</v>
      </c>
      <c r="B23" t="s">
        <v>1</v>
      </c>
      <c r="C23" t="s">
        <v>11</v>
      </c>
      <c r="D23" t="s">
        <v>14</v>
      </c>
      <c r="E23" t="s">
        <v>13</v>
      </c>
      <c r="F23" t="s">
        <v>14</v>
      </c>
      <c r="G23" t="s">
        <v>15</v>
      </c>
      <c r="H23" t="s">
        <v>16</v>
      </c>
      <c r="I23" s="1" t="s">
        <v>1</v>
      </c>
      <c r="J23" s="1" t="s">
        <v>1</v>
      </c>
      <c r="K23" s="1" t="s">
        <v>1</v>
      </c>
      <c r="L23" s="1" t="s">
        <v>1</v>
      </c>
      <c r="M23" s="1" t="s">
        <v>1</v>
      </c>
      <c r="N23" s="1" t="s">
        <v>1</v>
      </c>
      <c r="O23" s="1" t="s">
        <v>1</v>
      </c>
      <c r="P23" s="1" t="s">
        <v>2</v>
      </c>
      <c r="Q23" t="s">
        <v>1</v>
      </c>
      <c r="R23" s="1" t="s">
        <v>1</v>
      </c>
      <c r="S23" s="1" t="s">
        <v>1</v>
      </c>
      <c r="T23" s="1" t="s">
        <v>1</v>
      </c>
      <c r="U23" s="1" t="s">
        <v>1</v>
      </c>
      <c r="V23" s="1" t="s">
        <v>1</v>
      </c>
      <c r="W23" s="1" t="s">
        <v>2</v>
      </c>
      <c r="X23" t="s">
        <v>287</v>
      </c>
      <c r="Y23" t="s">
        <v>41</v>
      </c>
      <c r="Z23" t="s">
        <v>45</v>
      </c>
      <c r="AA23" t="s">
        <v>430</v>
      </c>
      <c r="AB23" t="s">
        <v>53</v>
      </c>
      <c r="AC23" s="1"/>
      <c r="AD23" s="1"/>
      <c r="AE23" s="1"/>
      <c r="AF23" s="1"/>
      <c r="AG23" s="1"/>
      <c r="AH23" t="s">
        <v>60</v>
      </c>
      <c r="AI23" t="s">
        <v>61</v>
      </c>
      <c r="AJ23" t="s">
        <v>62</v>
      </c>
      <c r="AK23" t="s">
        <v>61</v>
      </c>
      <c r="AL23" t="s">
        <v>14</v>
      </c>
      <c r="AM23" t="s">
        <v>13</v>
      </c>
      <c r="AN23" s="1" t="s">
        <v>2</v>
      </c>
      <c r="AO23" s="1" t="s">
        <v>2</v>
      </c>
      <c r="AP23" s="1" t="s">
        <v>2</v>
      </c>
      <c r="AQ23" s="1" t="s">
        <v>2</v>
      </c>
      <c r="AR23" s="1" t="s">
        <v>1</v>
      </c>
      <c r="AS23" s="1" t="s">
        <v>2</v>
      </c>
      <c r="AT23" s="1" t="s">
        <v>2</v>
      </c>
      <c r="AU23" s="1" t="s">
        <v>2</v>
      </c>
      <c r="AV23" t="s">
        <v>287</v>
      </c>
      <c r="AW23" s="1" t="s">
        <v>2</v>
      </c>
      <c r="AX23" s="1" t="s">
        <v>2</v>
      </c>
      <c r="AY23" s="1" t="s">
        <v>2</v>
      </c>
      <c r="AZ23" s="1" t="s">
        <v>2</v>
      </c>
      <c r="BA23" s="1" t="s">
        <v>1</v>
      </c>
      <c r="BB23" s="1" t="s">
        <v>2</v>
      </c>
      <c r="BC23" s="1" t="s">
        <v>2</v>
      </c>
      <c r="BD23" s="1" t="s">
        <v>2</v>
      </c>
      <c r="BE23" t="s">
        <v>287</v>
      </c>
      <c r="BF23" t="s">
        <v>287</v>
      </c>
      <c r="BG23" t="s">
        <v>1</v>
      </c>
      <c r="BH23" t="s">
        <v>1</v>
      </c>
      <c r="BI23" t="s">
        <v>1</v>
      </c>
      <c r="BJ23" t="s">
        <v>91</v>
      </c>
      <c r="BK23" s="1" t="s">
        <v>1</v>
      </c>
      <c r="BL23" s="1" t="s">
        <v>1</v>
      </c>
      <c r="BM23" s="1" t="s">
        <v>1</v>
      </c>
      <c r="BN23" s="1" t="s">
        <v>1</v>
      </c>
      <c r="BO23" s="1" t="s">
        <v>1</v>
      </c>
      <c r="BP23" s="1" t="s">
        <v>1</v>
      </c>
      <c r="BQ23" s="1" t="s">
        <v>1</v>
      </c>
      <c r="BR23" s="1" t="s">
        <v>1</v>
      </c>
      <c r="BS23" s="1" t="s">
        <v>1</v>
      </c>
      <c r="BT23" s="1" t="s">
        <v>1</v>
      </c>
      <c r="BU23" s="1" t="s">
        <v>1</v>
      </c>
      <c r="BV23" s="1" t="s">
        <v>2</v>
      </c>
      <c r="BW23" s="1" t="s">
        <v>2</v>
      </c>
      <c r="BX23" s="1" t="s">
        <v>2</v>
      </c>
      <c r="BY23" t="s">
        <v>287</v>
      </c>
      <c r="BZ23" s="1" t="s">
        <v>2</v>
      </c>
      <c r="CA23" s="1" t="s">
        <v>2</v>
      </c>
      <c r="CB23" s="1" t="s">
        <v>1</v>
      </c>
      <c r="CC23" s="1" t="s">
        <v>1</v>
      </c>
      <c r="CD23" s="1" t="s">
        <v>1</v>
      </c>
      <c r="CE23" s="1" t="s">
        <v>1</v>
      </c>
      <c r="CF23" s="1" t="s">
        <v>1</v>
      </c>
      <c r="CG23" s="1" t="s">
        <v>2</v>
      </c>
      <c r="CH23" s="1" t="s">
        <v>1</v>
      </c>
      <c r="CI23" s="1" t="s">
        <v>1</v>
      </c>
      <c r="CJ23" s="1" t="s">
        <v>1</v>
      </c>
      <c r="CK23" s="1" t="s">
        <v>1</v>
      </c>
      <c r="CL23" s="1" t="s">
        <v>2</v>
      </c>
      <c r="CM23" s="1" t="s">
        <v>2</v>
      </c>
      <c r="CN23" t="s">
        <v>287</v>
      </c>
      <c r="CO23" t="s">
        <v>1</v>
      </c>
      <c r="CP23" t="s">
        <v>1</v>
      </c>
      <c r="CQ23" t="s">
        <v>1</v>
      </c>
      <c r="CR23" t="s">
        <v>3</v>
      </c>
      <c r="CS23" t="s">
        <v>15</v>
      </c>
      <c r="CT23" t="s">
        <v>13</v>
      </c>
      <c r="CU23" t="s">
        <v>14</v>
      </c>
      <c r="CV23" t="s">
        <v>287</v>
      </c>
      <c r="CW23" t="s">
        <v>46</v>
      </c>
      <c r="CX23" t="s">
        <v>287</v>
      </c>
      <c r="CY23" t="s">
        <v>1</v>
      </c>
      <c r="CZ23" t="s">
        <v>1</v>
      </c>
      <c r="DA23" t="s">
        <v>1</v>
      </c>
      <c r="DB23" t="s">
        <v>287</v>
      </c>
      <c r="DC23" t="s">
        <v>287</v>
      </c>
      <c r="DD23" t="s">
        <v>62</v>
      </c>
      <c r="DE23" t="s">
        <v>431</v>
      </c>
      <c r="DF23" t="s">
        <v>432</v>
      </c>
      <c r="DG23" t="s">
        <v>433</v>
      </c>
      <c r="DH23" t="s">
        <v>301</v>
      </c>
      <c r="DI23" t="s">
        <v>302</v>
      </c>
      <c r="DJ23" t="s">
        <v>303</v>
      </c>
      <c r="DK23" t="s">
        <v>387</v>
      </c>
      <c r="DL23" t="s">
        <v>305</v>
      </c>
      <c r="DM23" t="s">
        <v>434</v>
      </c>
      <c r="DN23" t="s">
        <v>435</v>
      </c>
      <c r="DO23" s="1">
        <v>0</v>
      </c>
      <c r="DP23" s="1">
        <v>0</v>
      </c>
      <c r="DQ23" s="1">
        <v>0</v>
      </c>
      <c r="DR23" s="1">
        <v>1</v>
      </c>
      <c r="DS23" s="1">
        <v>0</v>
      </c>
    </row>
    <row r="24" spans="1:123" x14ac:dyDescent="0.35">
      <c r="A24" t="s">
        <v>1</v>
      </c>
      <c r="B24" t="s">
        <v>2</v>
      </c>
      <c r="C24" t="s">
        <v>7</v>
      </c>
      <c r="D24" t="s">
        <v>15</v>
      </c>
      <c r="E24" t="s">
        <v>13</v>
      </c>
      <c r="F24" t="s">
        <v>14</v>
      </c>
      <c r="G24" t="s">
        <v>14</v>
      </c>
      <c r="H24" t="s">
        <v>16</v>
      </c>
      <c r="I24" s="1" t="s">
        <v>2</v>
      </c>
      <c r="J24" s="1" t="s">
        <v>2</v>
      </c>
      <c r="K24" s="1" t="s">
        <v>1</v>
      </c>
      <c r="L24" s="1" t="s">
        <v>2</v>
      </c>
      <c r="M24" s="1" t="s">
        <v>1</v>
      </c>
      <c r="N24" s="1" t="s">
        <v>1</v>
      </c>
      <c r="O24" s="1" t="s">
        <v>1</v>
      </c>
      <c r="P24" s="1" t="s">
        <v>2</v>
      </c>
      <c r="Q24" t="s">
        <v>2</v>
      </c>
      <c r="R24" s="1" t="s">
        <v>1</v>
      </c>
      <c r="S24" s="1" t="s">
        <v>1</v>
      </c>
      <c r="T24" s="1" t="s">
        <v>1</v>
      </c>
      <c r="U24" s="1" t="s">
        <v>2</v>
      </c>
      <c r="V24" s="1" t="s">
        <v>2</v>
      </c>
      <c r="W24" s="1" t="s">
        <v>2</v>
      </c>
      <c r="X24" t="s">
        <v>287</v>
      </c>
      <c r="Y24" t="s">
        <v>42</v>
      </c>
      <c r="Z24" t="s">
        <v>45</v>
      </c>
      <c r="AA24" t="s">
        <v>287</v>
      </c>
      <c r="AB24" t="s">
        <v>53</v>
      </c>
      <c r="AC24" s="1"/>
      <c r="AD24" s="1"/>
      <c r="AE24" s="1"/>
      <c r="AF24" s="1"/>
      <c r="AG24" s="1"/>
      <c r="AH24" t="s">
        <v>61</v>
      </c>
      <c r="AI24" t="s">
        <v>60</v>
      </c>
      <c r="AJ24" t="s">
        <v>62</v>
      </c>
      <c r="AK24" t="s">
        <v>60</v>
      </c>
      <c r="AL24" t="s">
        <v>14</v>
      </c>
      <c r="AM24" t="s">
        <v>14</v>
      </c>
      <c r="AN24" s="1" t="s">
        <v>2</v>
      </c>
      <c r="AO24" s="1" t="s">
        <v>2</v>
      </c>
      <c r="AP24" s="1" t="s">
        <v>1</v>
      </c>
      <c r="AQ24" s="1" t="s">
        <v>2</v>
      </c>
      <c r="AR24" s="1" t="s">
        <v>1</v>
      </c>
      <c r="AS24" s="1" t="s">
        <v>2</v>
      </c>
      <c r="AT24" s="1" t="s">
        <v>2</v>
      </c>
      <c r="AU24" s="1" t="s">
        <v>2</v>
      </c>
      <c r="AV24" t="s">
        <v>287</v>
      </c>
      <c r="AW24" s="1" t="s">
        <v>2</v>
      </c>
      <c r="AX24" s="1" t="s">
        <v>2</v>
      </c>
      <c r="AY24" s="1" t="s">
        <v>1</v>
      </c>
      <c r="AZ24" s="1" t="s">
        <v>1</v>
      </c>
      <c r="BA24" s="1" t="s">
        <v>1</v>
      </c>
      <c r="BB24" s="1" t="s">
        <v>2</v>
      </c>
      <c r="BC24" s="1" t="s">
        <v>2</v>
      </c>
      <c r="BD24" s="1" t="s">
        <v>2</v>
      </c>
      <c r="BE24" t="s">
        <v>287</v>
      </c>
      <c r="BF24" t="s">
        <v>287</v>
      </c>
      <c r="BG24" t="s">
        <v>1</v>
      </c>
      <c r="BH24" t="s">
        <v>1</v>
      </c>
      <c r="BI24" t="s">
        <v>1</v>
      </c>
      <c r="BJ24" t="s">
        <v>89</v>
      </c>
      <c r="BK24" s="1" t="s">
        <v>2</v>
      </c>
      <c r="BL24" s="1" t="s">
        <v>1</v>
      </c>
      <c r="BM24" s="1" t="s">
        <v>1</v>
      </c>
      <c r="BN24" s="1" t="s">
        <v>1</v>
      </c>
      <c r="BO24" s="1" t="s">
        <v>1</v>
      </c>
      <c r="BP24" s="1" t="s">
        <v>1</v>
      </c>
      <c r="BQ24" s="1" t="s">
        <v>1</v>
      </c>
      <c r="BR24" s="1" t="s">
        <v>2</v>
      </c>
      <c r="BS24" s="1" t="s">
        <v>1</v>
      </c>
      <c r="BT24" s="1" t="s">
        <v>2</v>
      </c>
      <c r="BU24" s="1" t="s">
        <v>2</v>
      </c>
      <c r="BV24" s="1" t="s">
        <v>1</v>
      </c>
      <c r="BW24" s="1" t="s">
        <v>2</v>
      </c>
      <c r="BX24" s="1" t="s">
        <v>2</v>
      </c>
      <c r="BY24" t="s">
        <v>287</v>
      </c>
      <c r="BZ24" s="1" t="s">
        <v>1</v>
      </c>
      <c r="CA24" s="1" t="s">
        <v>1</v>
      </c>
      <c r="CB24" s="1" t="s">
        <v>1</v>
      </c>
      <c r="CC24" s="1" t="s">
        <v>1</v>
      </c>
      <c r="CD24" s="1" t="s">
        <v>1</v>
      </c>
      <c r="CE24" s="1" t="s">
        <v>1</v>
      </c>
      <c r="CF24" s="1" t="s">
        <v>1</v>
      </c>
      <c r="CG24" s="1" t="s">
        <v>2</v>
      </c>
      <c r="CH24" s="1" t="s">
        <v>1</v>
      </c>
      <c r="CI24" s="1" t="s">
        <v>1</v>
      </c>
      <c r="CJ24" s="1" t="s">
        <v>2</v>
      </c>
      <c r="CK24" s="1" t="s">
        <v>2</v>
      </c>
      <c r="CL24" s="1" t="s">
        <v>2</v>
      </c>
      <c r="CM24" s="1" t="s">
        <v>2</v>
      </c>
      <c r="CN24" t="s">
        <v>287</v>
      </c>
      <c r="CO24" t="s">
        <v>1</v>
      </c>
      <c r="CP24" t="s">
        <v>1</v>
      </c>
      <c r="CQ24" t="s">
        <v>1</v>
      </c>
      <c r="CR24" t="s">
        <v>1</v>
      </c>
      <c r="CS24" t="s">
        <v>14</v>
      </c>
      <c r="CT24" t="s">
        <v>13</v>
      </c>
      <c r="CU24" t="s">
        <v>14</v>
      </c>
      <c r="CV24" t="s">
        <v>287</v>
      </c>
      <c r="CW24" t="s">
        <v>45</v>
      </c>
      <c r="CX24" t="s">
        <v>287</v>
      </c>
      <c r="CY24" t="s">
        <v>2</v>
      </c>
      <c r="CZ24" t="s">
        <v>287</v>
      </c>
      <c r="DA24" t="s">
        <v>2</v>
      </c>
      <c r="DB24" t="s">
        <v>135</v>
      </c>
      <c r="DC24" t="s">
        <v>287</v>
      </c>
      <c r="DD24" t="s">
        <v>287</v>
      </c>
      <c r="DE24" t="s">
        <v>287</v>
      </c>
      <c r="DF24" t="s">
        <v>436</v>
      </c>
      <c r="DG24" t="s">
        <v>437</v>
      </c>
      <c r="DH24" t="s">
        <v>290</v>
      </c>
      <c r="DI24" t="s">
        <v>302</v>
      </c>
      <c r="DJ24" t="s">
        <v>303</v>
      </c>
      <c r="DK24" t="s">
        <v>321</v>
      </c>
      <c r="DL24" t="s">
        <v>294</v>
      </c>
      <c r="DM24" t="s">
        <v>438</v>
      </c>
      <c r="DN24" t="s">
        <v>439</v>
      </c>
      <c r="DO24" s="1">
        <v>0</v>
      </c>
      <c r="DP24" s="1">
        <v>0</v>
      </c>
      <c r="DQ24" s="1">
        <v>0</v>
      </c>
      <c r="DR24" s="1">
        <v>1</v>
      </c>
      <c r="DS24" s="1">
        <v>0</v>
      </c>
    </row>
    <row r="25" spans="1:123" x14ac:dyDescent="0.35">
      <c r="A25" t="s">
        <v>1</v>
      </c>
      <c r="B25" t="s">
        <v>1</v>
      </c>
      <c r="C25" t="s">
        <v>9</v>
      </c>
      <c r="D25" t="s">
        <v>15</v>
      </c>
      <c r="E25" t="s">
        <v>13</v>
      </c>
      <c r="F25" t="s">
        <v>13</v>
      </c>
      <c r="G25" t="s">
        <v>13</v>
      </c>
      <c r="H25" t="s">
        <v>16</v>
      </c>
      <c r="I25" s="1" t="s">
        <v>1</v>
      </c>
      <c r="J25" s="1" t="s">
        <v>1</v>
      </c>
      <c r="K25" s="1" t="s">
        <v>2</v>
      </c>
      <c r="L25" s="1" t="s">
        <v>2</v>
      </c>
      <c r="M25" s="1" t="s">
        <v>1</v>
      </c>
      <c r="N25" s="1" t="s">
        <v>1</v>
      </c>
      <c r="O25" s="1" t="s">
        <v>1</v>
      </c>
      <c r="P25" s="1" t="s">
        <v>2</v>
      </c>
      <c r="Q25" t="s">
        <v>1</v>
      </c>
      <c r="R25" s="1" t="s">
        <v>2</v>
      </c>
      <c r="S25" s="1" t="s">
        <v>1</v>
      </c>
      <c r="T25" s="1" t="s">
        <v>2</v>
      </c>
      <c r="U25" s="1" t="s">
        <v>2</v>
      </c>
      <c r="V25" s="1" t="s">
        <v>2</v>
      </c>
      <c r="W25" s="1" t="s">
        <v>2</v>
      </c>
      <c r="X25" t="s">
        <v>287</v>
      </c>
      <c r="Y25" t="s">
        <v>43</v>
      </c>
      <c r="Z25" t="s">
        <v>45</v>
      </c>
      <c r="AA25" t="s">
        <v>287</v>
      </c>
      <c r="AB25" t="s">
        <v>53</v>
      </c>
      <c r="AC25" s="1"/>
      <c r="AD25" s="1"/>
      <c r="AE25" s="1"/>
      <c r="AF25" s="1"/>
      <c r="AG25" s="1"/>
      <c r="AH25" t="s">
        <v>61</v>
      </c>
      <c r="AI25" t="s">
        <v>61</v>
      </c>
      <c r="AJ25" t="s">
        <v>61</v>
      </c>
      <c r="AK25" t="s">
        <v>61</v>
      </c>
      <c r="AL25" t="s">
        <v>14</v>
      </c>
      <c r="AM25" t="s">
        <v>14</v>
      </c>
      <c r="AN25" s="1" t="s">
        <v>2</v>
      </c>
      <c r="AO25" s="1" t="s">
        <v>1</v>
      </c>
      <c r="AP25" s="1" t="s">
        <v>2</v>
      </c>
      <c r="AQ25" s="1" t="s">
        <v>1</v>
      </c>
      <c r="AR25" s="1" t="s">
        <v>2</v>
      </c>
      <c r="AS25" s="1" t="s">
        <v>1</v>
      </c>
      <c r="AT25" s="1" t="s">
        <v>2</v>
      </c>
      <c r="AU25" s="1" t="s">
        <v>2</v>
      </c>
      <c r="AV25" t="s">
        <v>287</v>
      </c>
      <c r="AW25" s="1" t="s">
        <v>2</v>
      </c>
      <c r="AX25" s="1" t="s">
        <v>2</v>
      </c>
      <c r="AY25" s="1" t="s">
        <v>2</v>
      </c>
      <c r="AZ25" s="1" t="s">
        <v>2</v>
      </c>
      <c r="BA25" s="1" t="s">
        <v>1</v>
      </c>
      <c r="BB25" s="1" t="s">
        <v>2</v>
      </c>
      <c r="BC25" s="1" t="s">
        <v>1</v>
      </c>
      <c r="BD25" s="1" t="s">
        <v>2</v>
      </c>
      <c r="BE25" t="s">
        <v>440</v>
      </c>
      <c r="BF25" t="s">
        <v>287</v>
      </c>
      <c r="BG25" t="s">
        <v>1</v>
      </c>
      <c r="BH25" t="s">
        <v>2</v>
      </c>
      <c r="BI25" t="s">
        <v>2</v>
      </c>
      <c r="BJ25" t="s">
        <v>91</v>
      </c>
      <c r="BK25" s="1" t="s">
        <v>1</v>
      </c>
      <c r="BL25" s="1" t="s">
        <v>1</v>
      </c>
      <c r="BM25" s="1" t="s">
        <v>2</v>
      </c>
      <c r="BN25" s="1" t="s">
        <v>2</v>
      </c>
      <c r="BO25" s="1" t="s">
        <v>1</v>
      </c>
      <c r="BP25" s="1" t="s">
        <v>1</v>
      </c>
      <c r="BQ25" s="1" t="s">
        <v>1</v>
      </c>
      <c r="BR25" s="1" t="s">
        <v>1</v>
      </c>
      <c r="BS25" s="1" t="s">
        <v>2</v>
      </c>
      <c r="BT25" s="1" t="s">
        <v>2</v>
      </c>
      <c r="BU25" s="1" t="s">
        <v>2</v>
      </c>
      <c r="BV25" s="1" t="s">
        <v>2</v>
      </c>
      <c r="BW25" s="1" t="s">
        <v>2</v>
      </c>
      <c r="BX25" s="1" t="s">
        <v>2</v>
      </c>
      <c r="BY25" t="s">
        <v>287</v>
      </c>
      <c r="BZ25" s="1" t="s">
        <v>2</v>
      </c>
      <c r="CA25" s="1" t="s">
        <v>2</v>
      </c>
      <c r="CB25" s="1" t="s">
        <v>2</v>
      </c>
      <c r="CC25" s="1" t="s">
        <v>1</v>
      </c>
      <c r="CD25" s="1" t="s">
        <v>2</v>
      </c>
      <c r="CE25" s="1" t="s">
        <v>1</v>
      </c>
      <c r="CF25" s="1" t="s">
        <v>1</v>
      </c>
      <c r="CG25" s="1" t="s">
        <v>2</v>
      </c>
      <c r="CH25" s="1" t="s">
        <v>1</v>
      </c>
      <c r="CI25" s="1" t="s">
        <v>2</v>
      </c>
      <c r="CJ25" s="1" t="s">
        <v>2</v>
      </c>
      <c r="CK25" s="1" t="s">
        <v>2</v>
      </c>
      <c r="CL25" s="1" t="s">
        <v>2</v>
      </c>
      <c r="CM25" s="1" t="s">
        <v>2</v>
      </c>
      <c r="CN25" t="s">
        <v>287</v>
      </c>
      <c r="CO25" t="s">
        <v>3</v>
      </c>
      <c r="CP25" t="s">
        <v>3</v>
      </c>
      <c r="CQ25" t="s">
        <v>3</v>
      </c>
      <c r="CR25" t="s">
        <v>287</v>
      </c>
      <c r="CS25" t="s">
        <v>14</v>
      </c>
      <c r="CT25" t="s">
        <v>13</v>
      </c>
      <c r="CU25" t="s">
        <v>14</v>
      </c>
      <c r="CV25" t="s">
        <v>287</v>
      </c>
      <c r="CW25" t="s">
        <v>48</v>
      </c>
      <c r="CX25" t="s">
        <v>441</v>
      </c>
      <c r="CY25" t="s">
        <v>2</v>
      </c>
      <c r="CZ25" t="s">
        <v>287</v>
      </c>
      <c r="DA25" t="s">
        <v>2</v>
      </c>
      <c r="DB25" t="s">
        <v>138</v>
      </c>
      <c r="DC25" t="s">
        <v>442</v>
      </c>
      <c r="DD25" t="s">
        <v>287</v>
      </c>
      <c r="DE25" t="s">
        <v>287</v>
      </c>
      <c r="DF25" t="s">
        <v>443</v>
      </c>
      <c r="DG25" t="s">
        <v>444</v>
      </c>
      <c r="DH25" t="s">
        <v>301</v>
      </c>
      <c r="DI25" t="s">
        <v>302</v>
      </c>
      <c r="DJ25" t="s">
        <v>303</v>
      </c>
      <c r="DK25" t="s">
        <v>445</v>
      </c>
      <c r="DL25" t="s">
        <v>370</v>
      </c>
      <c r="DM25" t="s">
        <v>446</v>
      </c>
      <c r="DN25" t="s">
        <v>447</v>
      </c>
      <c r="DO25" s="1">
        <v>0</v>
      </c>
      <c r="DP25" s="1">
        <v>0</v>
      </c>
      <c r="DQ25" s="1">
        <v>0</v>
      </c>
      <c r="DR25" s="1">
        <v>1</v>
      </c>
      <c r="DS25" s="1">
        <v>0</v>
      </c>
    </row>
    <row r="26" spans="1:123" x14ac:dyDescent="0.35">
      <c r="A26" t="s">
        <v>1</v>
      </c>
      <c r="B26" t="s">
        <v>1</v>
      </c>
      <c r="C26" t="s">
        <v>7</v>
      </c>
      <c r="D26" t="s">
        <v>16</v>
      </c>
      <c r="E26" t="s">
        <v>13</v>
      </c>
      <c r="F26" t="s">
        <v>13</v>
      </c>
      <c r="G26" t="s">
        <v>14</v>
      </c>
      <c r="H26" t="s">
        <v>16</v>
      </c>
      <c r="I26" s="1" t="s">
        <v>1</v>
      </c>
      <c r="J26" s="1" t="s">
        <v>2</v>
      </c>
      <c r="K26" s="1" t="s">
        <v>2</v>
      </c>
      <c r="L26" s="1" t="s">
        <v>2</v>
      </c>
      <c r="M26" s="1" t="s">
        <v>2</v>
      </c>
      <c r="N26" s="1" t="s">
        <v>1</v>
      </c>
      <c r="O26" s="1" t="s">
        <v>1</v>
      </c>
      <c r="P26" s="1" t="s">
        <v>2</v>
      </c>
      <c r="Q26" t="s">
        <v>1</v>
      </c>
      <c r="R26" s="1" t="s">
        <v>1</v>
      </c>
      <c r="S26" s="1" t="s">
        <v>2</v>
      </c>
      <c r="T26" s="1" t="s">
        <v>1</v>
      </c>
      <c r="U26" s="1" t="s">
        <v>2</v>
      </c>
      <c r="V26" s="1" t="s">
        <v>2</v>
      </c>
      <c r="W26" s="1" t="s">
        <v>2</v>
      </c>
      <c r="X26" t="s">
        <v>287</v>
      </c>
      <c r="Y26" t="s">
        <v>43</v>
      </c>
      <c r="Z26" t="s">
        <v>46</v>
      </c>
      <c r="AA26" t="s">
        <v>287</v>
      </c>
      <c r="AB26" t="s">
        <v>53</v>
      </c>
      <c r="AC26" s="1"/>
      <c r="AD26" s="1"/>
      <c r="AE26" s="1"/>
      <c r="AF26" s="1"/>
      <c r="AG26" s="1"/>
      <c r="AH26" t="s">
        <v>61</v>
      </c>
      <c r="AI26" t="s">
        <v>60</v>
      </c>
      <c r="AJ26" t="s">
        <v>3</v>
      </c>
      <c r="AK26" t="s">
        <v>60</v>
      </c>
      <c r="AL26" t="s">
        <v>13</v>
      </c>
      <c r="AM26" t="s">
        <v>13</v>
      </c>
      <c r="AN26" s="1" t="s">
        <v>2</v>
      </c>
      <c r="AO26" s="1" t="s">
        <v>2</v>
      </c>
      <c r="AP26" s="1" t="s">
        <v>2</v>
      </c>
      <c r="AQ26" s="1" t="s">
        <v>2</v>
      </c>
      <c r="AR26" s="1" t="s">
        <v>1</v>
      </c>
      <c r="AS26" s="1" t="s">
        <v>2</v>
      </c>
      <c r="AT26" s="1" t="s">
        <v>2</v>
      </c>
      <c r="AU26" s="1" t="s">
        <v>2</v>
      </c>
      <c r="AV26" t="s">
        <v>287</v>
      </c>
      <c r="AW26" s="1" t="s">
        <v>2</v>
      </c>
      <c r="AX26" s="1" t="s">
        <v>2</v>
      </c>
      <c r="AY26" s="1" t="s">
        <v>2</v>
      </c>
      <c r="AZ26" s="1" t="s">
        <v>2</v>
      </c>
      <c r="BA26" s="1" t="s">
        <v>1</v>
      </c>
      <c r="BB26" s="1" t="s">
        <v>2</v>
      </c>
      <c r="BC26" s="1" t="s">
        <v>2</v>
      </c>
      <c r="BD26" s="1" t="s">
        <v>2</v>
      </c>
      <c r="BE26" t="s">
        <v>287</v>
      </c>
      <c r="BF26" t="s">
        <v>287</v>
      </c>
      <c r="BG26" t="s">
        <v>1</v>
      </c>
      <c r="BH26" t="s">
        <v>1</v>
      </c>
      <c r="BI26" t="s">
        <v>2</v>
      </c>
      <c r="BJ26" t="s">
        <v>91</v>
      </c>
      <c r="BK26" s="1" t="s">
        <v>1</v>
      </c>
      <c r="BL26" s="1" t="s">
        <v>1</v>
      </c>
      <c r="BM26" s="1" t="s">
        <v>1</v>
      </c>
      <c r="BN26" s="1" t="s">
        <v>1</v>
      </c>
      <c r="BO26" s="1" t="s">
        <v>1</v>
      </c>
      <c r="BP26" s="1" t="s">
        <v>1</v>
      </c>
      <c r="BQ26" s="1" t="s">
        <v>1</v>
      </c>
      <c r="BR26" s="1" t="s">
        <v>1</v>
      </c>
      <c r="BS26" s="1" t="s">
        <v>1</v>
      </c>
      <c r="BT26" s="1" t="s">
        <v>1</v>
      </c>
      <c r="BU26" s="1" t="s">
        <v>1</v>
      </c>
      <c r="BV26" s="1" t="s">
        <v>2</v>
      </c>
      <c r="BW26" s="1" t="s">
        <v>2</v>
      </c>
      <c r="BX26" s="1" t="s">
        <v>2</v>
      </c>
      <c r="BY26" t="s">
        <v>287</v>
      </c>
      <c r="BZ26" s="1" t="s">
        <v>1</v>
      </c>
      <c r="CA26" s="1" t="s">
        <v>1</v>
      </c>
      <c r="CB26" s="1" t="s">
        <v>1</v>
      </c>
      <c r="CC26" s="1" t="s">
        <v>1</v>
      </c>
      <c r="CD26" s="1" t="s">
        <v>1</v>
      </c>
      <c r="CE26" s="1" t="s">
        <v>1</v>
      </c>
      <c r="CF26" s="1" t="s">
        <v>1</v>
      </c>
      <c r="CG26" s="1" t="s">
        <v>2</v>
      </c>
      <c r="CH26" s="1" t="s">
        <v>1</v>
      </c>
      <c r="CI26" s="1" t="s">
        <v>2</v>
      </c>
      <c r="CJ26" s="1" t="s">
        <v>2</v>
      </c>
      <c r="CK26" s="1" t="s">
        <v>2</v>
      </c>
      <c r="CL26" s="1" t="s">
        <v>2</v>
      </c>
      <c r="CM26" s="1" t="s">
        <v>2</v>
      </c>
      <c r="CN26" t="s">
        <v>287</v>
      </c>
      <c r="CO26" t="s">
        <v>1</v>
      </c>
      <c r="CP26" t="s">
        <v>1</v>
      </c>
      <c r="CQ26" t="s">
        <v>3</v>
      </c>
      <c r="CR26" t="s">
        <v>287</v>
      </c>
      <c r="CS26" t="s">
        <v>16</v>
      </c>
      <c r="CT26" t="s">
        <v>16</v>
      </c>
      <c r="CU26" t="s">
        <v>15</v>
      </c>
      <c r="CV26" t="s">
        <v>287</v>
      </c>
      <c r="CW26" t="s">
        <v>45</v>
      </c>
      <c r="CX26" t="s">
        <v>287</v>
      </c>
      <c r="CY26" t="s">
        <v>3</v>
      </c>
      <c r="CZ26" t="s">
        <v>3</v>
      </c>
      <c r="DA26" t="s">
        <v>2</v>
      </c>
      <c r="DB26" t="s">
        <v>135</v>
      </c>
      <c r="DC26" t="s">
        <v>287</v>
      </c>
      <c r="DD26" t="s">
        <v>287</v>
      </c>
      <c r="DE26" t="s">
        <v>287</v>
      </c>
      <c r="DF26" t="s">
        <v>448</v>
      </c>
      <c r="DG26" t="s">
        <v>449</v>
      </c>
      <c r="DH26" t="s">
        <v>290</v>
      </c>
      <c r="DI26" t="s">
        <v>302</v>
      </c>
      <c r="DJ26" t="s">
        <v>303</v>
      </c>
      <c r="DK26" t="s">
        <v>450</v>
      </c>
      <c r="DL26" t="s">
        <v>294</v>
      </c>
      <c r="DM26" t="s">
        <v>451</v>
      </c>
      <c r="DN26" t="s">
        <v>452</v>
      </c>
      <c r="DO26" s="1">
        <v>0</v>
      </c>
      <c r="DP26" s="1">
        <v>0</v>
      </c>
      <c r="DQ26" s="1">
        <v>0</v>
      </c>
      <c r="DR26" s="1">
        <v>1</v>
      </c>
      <c r="DS26" s="1">
        <v>0</v>
      </c>
    </row>
    <row r="27" spans="1:123" x14ac:dyDescent="0.35">
      <c r="A27" t="s">
        <v>1</v>
      </c>
      <c r="B27" t="s">
        <v>1</v>
      </c>
      <c r="C27" t="s">
        <v>9</v>
      </c>
      <c r="D27" t="s">
        <v>3</v>
      </c>
      <c r="E27" t="s">
        <v>3</v>
      </c>
      <c r="F27" t="s">
        <v>3</v>
      </c>
      <c r="G27" t="s">
        <v>3</v>
      </c>
      <c r="H27" t="s">
        <v>3</v>
      </c>
      <c r="I27" s="1" t="s">
        <v>1</v>
      </c>
      <c r="J27" s="1" t="s">
        <v>1</v>
      </c>
      <c r="K27" s="1" t="s">
        <v>1</v>
      </c>
      <c r="L27" s="1" t="s">
        <v>1</v>
      </c>
      <c r="M27" s="1" t="s">
        <v>1</v>
      </c>
      <c r="N27" s="1" t="s">
        <v>1</v>
      </c>
      <c r="O27" s="1" t="s">
        <v>1</v>
      </c>
      <c r="P27" s="1" t="s">
        <v>2</v>
      </c>
      <c r="Q27" t="s">
        <v>2</v>
      </c>
      <c r="R27" s="1" t="s">
        <v>1</v>
      </c>
      <c r="S27" s="1" t="s">
        <v>2</v>
      </c>
      <c r="T27" s="1" t="s">
        <v>1</v>
      </c>
      <c r="U27" s="1" t="s">
        <v>1</v>
      </c>
      <c r="V27" s="1" t="s">
        <v>1</v>
      </c>
      <c r="W27" s="1" t="s">
        <v>2</v>
      </c>
      <c r="X27" t="s">
        <v>287</v>
      </c>
      <c r="Y27" t="s">
        <v>42</v>
      </c>
      <c r="Z27" t="s">
        <v>47</v>
      </c>
      <c r="AA27" t="s">
        <v>287</v>
      </c>
      <c r="AB27" t="s">
        <v>52</v>
      </c>
      <c r="AC27" s="1" t="s">
        <v>1</v>
      </c>
      <c r="AD27" s="1" t="s">
        <v>1</v>
      </c>
      <c r="AE27" s="1" t="s">
        <v>1</v>
      </c>
      <c r="AF27" s="1" t="s">
        <v>1</v>
      </c>
      <c r="AG27" s="1" t="s">
        <v>2</v>
      </c>
      <c r="AH27" t="s">
        <v>287</v>
      </c>
      <c r="AI27" t="s">
        <v>287</v>
      </c>
      <c r="AJ27" t="s">
        <v>287</v>
      </c>
      <c r="AK27" t="s">
        <v>287</v>
      </c>
      <c r="AL27" t="s">
        <v>15</v>
      </c>
      <c r="AM27" t="s">
        <v>14</v>
      </c>
      <c r="AN27" s="1" t="s">
        <v>2</v>
      </c>
      <c r="AO27" s="1" t="s">
        <v>2</v>
      </c>
      <c r="AP27" s="1" t="s">
        <v>1</v>
      </c>
      <c r="AQ27" s="1" t="s">
        <v>1</v>
      </c>
      <c r="AR27" s="1" t="s">
        <v>1</v>
      </c>
      <c r="AS27" s="1" t="s">
        <v>2</v>
      </c>
      <c r="AT27" s="1" t="s">
        <v>2</v>
      </c>
      <c r="AU27" s="1" t="s">
        <v>2</v>
      </c>
      <c r="AV27" t="s">
        <v>287</v>
      </c>
      <c r="AW27" s="1" t="s">
        <v>2</v>
      </c>
      <c r="AX27" s="1" t="s">
        <v>2</v>
      </c>
      <c r="AY27" s="1" t="s">
        <v>1</v>
      </c>
      <c r="AZ27" s="1" t="s">
        <v>2</v>
      </c>
      <c r="BA27" s="1" t="s">
        <v>2</v>
      </c>
      <c r="BB27" s="1" t="s">
        <v>2</v>
      </c>
      <c r="BC27" s="1" t="s">
        <v>2</v>
      </c>
      <c r="BD27" s="1" t="s">
        <v>2</v>
      </c>
      <c r="BE27" t="s">
        <v>287</v>
      </c>
      <c r="BF27" t="s">
        <v>287</v>
      </c>
      <c r="BG27" t="s">
        <v>1</v>
      </c>
      <c r="BH27" t="s">
        <v>1</v>
      </c>
      <c r="BI27" t="s">
        <v>2</v>
      </c>
      <c r="BJ27" t="s">
        <v>91</v>
      </c>
      <c r="BK27" s="1" t="s">
        <v>1</v>
      </c>
      <c r="BL27" s="1" t="s">
        <v>1</v>
      </c>
      <c r="BM27" s="1" t="s">
        <v>1</v>
      </c>
      <c r="BN27" s="1" t="s">
        <v>1</v>
      </c>
      <c r="BO27" s="1" t="s">
        <v>1</v>
      </c>
      <c r="BP27" s="1" t="s">
        <v>1</v>
      </c>
      <c r="BQ27" s="1" t="s">
        <v>1</v>
      </c>
      <c r="BR27" s="1" t="s">
        <v>2</v>
      </c>
      <c r="BS27" s="1" t="s">
        <v>1</v>
      </c>
      <c r="BT27" s="1" t="s">
        <v>1</v>
      </c>
      <c r="BU27" s="1" t="s">
        <v>1</v>
      </c>
      <c r="BV27" s="1" t="s">
        <v>1</v>
      </c>
      <c r="BW27" s="1" t="s">
        <v>2</v>
      </c>
      <c r="BX27" s="1" t="s">
        <v>2</v>
      </c>
      <c r="BY27" t="s">
        <v>287</v>
      </c>
      <c r="BZ27" s="1" t="s">
        <v>2</v>
      </c>
      <c r="CA27" s="1" t="s">
        <v>1</v>
      </c>
      <c r="CB27" s="1" t="s">
        <v>2</v>
      </c>
      <c r="CC27" s="1" t="s">
        <v>1</v>
      </c>
      <c r="CD27" s="1" t="s">
        <v>2</v>
      </c>
      <c r="CE27" s="1" t="s">
        <v>1</v>
      </c>
      <c r="CF27" s="1" t="s">
        <v>1</v>
      </c>
      <c r="CG27" s="1" t="s">
        <v>2</v>
      </c>
      <c r="CH27" s="1" t="s">
        <v>1</v>
      </c>
      <c r="CI27" s="1" t="s">
        <v>2</v>
      </c>
      <c r="CJ27" s="1" t="s">
        <v>2</v>
      </c>
      <c r="CK27" s="1" t="s">
        <v>2</v>
      </c>
      <c r="CL27" s="1" t="s">
        <v>2</v>
      </c>
      <c r="CM27" s="1" t="s">
        <v>2</v>
      </c>
      <c r="CN27" t="s">
        <v>287</v>
      </c>
      <c r="CO27" t="s">
        <v>3</v>
      </c>
      <c r="CP27" t="s">
        <v>3</v>
      </c>
      <c r="CQ27" t="s">
        <v>1</v>
      </c>
      <c r="CR27" t="s">
        <v>3</v>
      </c>
      <c r="CS27" t="s">
        <v>16</v>
      </c>
      <c r="CT27" t="s">
        <v>13</v>
      </c>
      <c r="CU27" t="s">
        <v>13</v>
      </c>
      <c r="CV27" t="s">
        <v>287</v>
      </c>
      <c r="CW27" t="s">
        <v>46</v>
      </c>
      <c r="CX27" t="s">
        <v>287</v>
      </c>
      <c r="CY27" t="s">
        <v>1</v>
      </c>
      <c r="CZ27" t="s">
        <v>3</v>
      </c>
      <c r="DA27" t="s">
        <v>2</v>
      </c>
      <c r="DB27" t="s">
        <v>135</v>
      </c>
      <c r="DC27" t="s">
        <v>287</v>
      </c>
      <c r="DD27" t="s">
        <v>287</v>
      </c>
      <c r="DE27" t="s">
        <v>287</v>
      </c>
      <c r="DF27" t="s">
        <v>453</v>
      </c>
      <c r="DG27" t="s">
        <v>454</v>
      </c>
      <c r="DH27" t="s">
        <v>290</v>
      </c>
      <c r="DI27" t="s">
        <v>315</v>
      </c>
      <c r="DJ27" t="s">
        <v>303</v>
      </c>
      <c r="DK27" t="s">
        <v>455</v>
      </c>
      <c r="DL27" t="s">
        <v>330</v>
      </c>
      <c r="DM27" t="s">
        <v>456</v>
      </c>
      <c r="DN27" t="s">
        <v>457</v>
      </c>
      <c r="DO27" s="1">
        <v>0</v>
      </c>
      <c r="DP27" s="1">
        <v>0</v>
      </c>
      <c r="DQ27" s="1">
        <v>0</v>
      </c>
      <c r="DR27" s="1">
        <v>1</v>
      </c>
      <c r="DS27" s="1">
        <v>0</v>
      </c>
    </row>
    <row r="28" spans="1:123" x14ac:dyDescent="0.35">
      <c r="A28" t="s">
        <v>1</v>
      </c>
      <c r="B28" t="s">
        <v>1</v>
      </c>
      <c r="C28" t="s">
        <v>10</v>
      </c>
      <c r="D28" t="s">
        <v>14</v>
      </c>
      <c r="E28" t="s">
        <v>13</v>
      </c>
      <c r="F28" t="s">
        <v>15</v>
      </c>
      <c r="G28" t="s">
        <v>15</v>
      </c>
      <c r="H28" t="s">
        <v>16</v>
      </c>
      <c r="I28" s="1" t="s">
        <v>1</v>
      </c>
      <c r="J28" s="1" t="s">
        <v>1</v>
      </c>
      <c r="K28" s="1" t="s">
        <v>1</v>
      </c>
      <c r="L28" s="1" t="s">
        <v>1</v>
      </c>
      <c r="M28" s="1" t="s">
        <v>2</v>
      </c>
      <c r="N28" s="1" t="s">
        <v>1</v>
      </c>
      <c r="O28" s="1" t="s">
        <v>1</v>
      </c>
      <c r="P28" s="1" t="s">
        <v>2</v>
      </c>
      <c r="Q28" t="s">
        <v>1</v>
      </c>
      <c r="R28" s="1" t="s">
        <v>1</v>
      </c>
      <c r="S28" s="1" t="s">
        <v>1</v>
      </c>
      <c r="T28" s="1" t="s">
        <v>1</v>
      </c>
      <c r="U28" s="1" t="s">
        <v>2</v>
      </c>
      <c r="V28" s="1" t="s">
        <v>1</v>
      </c>
      <c r="W28" s="1" t="s">
        <v>2</v>
      </c>
      <c r="X28" t="s">
        <v>287</v>
      </c>
      <c r="Y28" t="s">
        <v>43</v>
      </c>
      <c r="Z28" t="s">
        <v>45</v>
      </c>
      <c r="AA28" t="s">
        <v>287</v>
      </c>
      <c r="AB28" t="s">
        <v>53</v>
      </c>
      <c r="AC28" s="1"/>
      <c r="AD28" s="1"/>
      <c r="AE28" s="1"/>
      <c r="AF28" s="1"/>
      <c r="AG28" s="1"/>
      <c r="AH28" t="s">
        <v>60</v>
      </c>
      <c r="AI28" t="s">
        <v>3</v>
      </c>
      <c r="AJ28" t="s">
        <v>3</v>
      </c>
      <c r="AK28" t="s">
        <v>60</v>
      </c>
      <c r="AL28" t="s">
        <v>14</v>
      </c>
      <c r="AM28" t="s">
        <v>13</v>
      </c>
      <c r="AN28" s="1" t="s">
        <v>2</v>
      </c>
      <c r="AO28" s="1" t="s">
        <v>2</v>
      </c>
      <c r="AP28" s="1" t="s">
        <v>1</v>
      </c>
      <c r="AQ28" s="1" t="s">
        <v>1</v>
      </c>
      <c r="AR28" s="1" t="s">
        <v>1</v>
      </c>
      <c r="AS28" s="1" t="s">
        <v>2</v>
      </c>
      <c r="AT28" s="1" t="s">
        <v>2</v>
      </c>
      <c r="AU28" s="1" t="s">
        <v>2</v>
      </c>
      <c r="AV28" t="s">
        <v>287</v>
      </c>
      <c r="AW28" s="1" t="s">
        <v>2</v>
      </c>
      <c r="AX28" s="1" t="s">
        <v>2</v>
      </c>
      <c r="AY28" s="1" t="s">
        <v>2</v>
      </c>
      <c r="AZ28" s="1" t="s">
        <v>1</v>
      </c>
      <c r="BA28" s="1" t="s">
        <v>1</v>
      </c>
      <c r="BB28" s="1" t="s">
        <v>2</v>
      </c>
      <c r="BC28" s="1" t="s">
        <v>2</v>
      </c>
      <c r="BD28" s="1" t="s">
        <v>2</v>
      </c>
      <c r="BE28" t="s">
        <v>287</v>
      </c>
      <c r="BF28" t="s">
        <v>287</v>
      </c>
      <c r="BG28" t="s">
        <v>1</v>
      </c>
      <c r="BH28" t="s">
        <v>1</v>
      </c>
      <c r="BI28" t="s">
        <v>2</v>
      </c>
      <c r="BJ28" t="s">
        <v>91</v>
      </c>
      <c r="BK28" s="1" t="s">
        <v>1</v>
      </c>
      <c r="BL28" s="1" t="s">
        <v>1</v>
      </c>
      <c r="BM28" s="1" t="s">
        <v>1</v>
      </c>
      <c r="BN28" s="1" t="s">
        <v>1</v>
      </c>
      <c r="BO28" s="1" t="s">
        <v>1</v>
      </c>
      <c r="BP28" s="1" t="s">
        <v>1</v>
      </c>
      <c r="BQ28" s="1" t="s">
        <v>1</v>
      </c>
      <c r="BR28" s="1" t="s">
        <v>2</v>
      </c>
      <c r="BS28" s="1" t="s">
        <v>2</v>
      </c>
      <c r="BT28" s="1" t="s">
        <v>2</v>
      </c>
      <c r="BU28" s="1" t="s">
        <v>2</v>
      </c>
      <c r="BV28" s="1" t="s">
        <v>1</v>
      </c>
      <c r="BW28" s="1" t="s">
        <v>2</v>
      </c>
      <c r="BX28" s="1" t="s">
        <v>2</v>
      </c>
      <c r="BY28" t="s">
        <v>287</v>
      </c>
      <c r="BZ28" s="1" t="s">
        <v>1</v>
      </c>
      <c r="CA28" s="1" t="s">
        <v>1</v>
      </c>
      <c r="CB28" s="1" t="s">
        <v>1</v>
      </c>
      <c r="CC28" s="1" t="s">
        <v>1</v>
      </c>
      <c r="CD28" s="1" t="s">
        <v>1</v>
      </c>
      <c r="CE28" s="1" t="s">
        <v>1</v>
      </c>
      <c r="CF28" s="1" t="s">
        <v>1</v>
      </c>
      <c r="CG28" s="1" t="s">
        <v>1</v>
      </c>
      <c r="CH28" s="1" t="s">
        <v>1</v>
      </c>
      <c r="CI28" s="1" t="s">
        <v>1</v>
      </c>
      <c r="CJ28" s="1" t="s">
        <v>2</v>
      </c>
      <c r="CK28" s="1" t="s">
        <v>2</v>
      </c>
      <c r="CL28" s="1" t="s">
        <v>1</v>
      </c>
      <c r="CM28" s="1" t="s">
        <v>2</v>
      </c>
      <c r="CN28" t="s">
        <v>458</v>
      </c>
      <c r="CO28" t="s">
        <v>1</v>
      </c>
      <c r="CP28" t="s">
        <v>1</v>
      </c>
      <c r="CQ28" t="s">
        <v>1</v>
      </c>
      <c r="CR28" t="s">
        <v>1</v>
      </c>
      <c r="CS28" t="s">
        <v>14</v>
      </c>
      <c r="CT28" t="s">
        <v>13</v>
      </c>
      <c r="CU28" t="s">
        <v>14</v>
      </c>
      <c r="CV28" t="s">
        <v>287</v>
      </c>
      <c r="CW28" t="s">
        <v>45</v>
      </c>
      <c r="CX28" t="s">
        <v>287</v>
      </c>
      <c r="CY28" t="s">
        <v>2</v>
      </c>
      <c r="CZ28" t="s">
        <v>287</v>
      </c>
      <c r="DA28" t="s">
        <v>2</v>
      </c>
      <c r="DB28" t="s">
        <v>135</v>
      </c>
      <c r="DC28" t="s">
        <v>287</v>
      </c>
      <c r="DD28" t="s">
        <v>287</v>
      </c>
      <c r="DE28" t="s">
        <v>287</v>
      </c>
      <c r="DF28" t="s">
        <v>459</v>
      </c>
      <c r="DG28" t="s">
        <v>460</v>
      </c>
      <c r="DH28" t="s">
        <v>290</v>
      </c>
      <c r="DI28" t="s">
        <v>315</v>
      </c>
      <c r="DJ28" t="s">
        <v>303</v>
      </c>
      <c r="DK28" t="s">
        <v>397</v>
      </c>
      <c r="DL28" t="s">
        <v>305</v>
      </c>
      <c r="DM28" t="s">
        <v>461</v>
      </c>
      <c r="DN28" t="s">
        <v>462</v>
      </c>
      <c r="DO28" s="1">
        <v>0</v>
      </c>
      <c r="DP28" s="1">
        <v>0</v>
      </c>
      <c r="DQ28" s="1">
        <v>0</v>
      </c>
      <c r="DR28" s="1">
        <v>1</v>
      </c>
      <c r="DS28" s="1">
        <v>0</v>
      </c>
    </row>
    <row r="29" spans="1:123" x14ac:dyDescent="0.35">
      <c r="A29" t="s">
        <v>1</v>
      </c>
      <c r="B29" t="s">
        <v>1</v>
      </c>
      <c r="C29" t="s">
        <v>10</v>
      </c>
      <c r="D29" t="s">
        <v>14</v>
      </c>
      <c r="E29" t="s">
        <v>13</v>
      </c>
      <c r="F29" t="s">
        <v>13</v>
      </c>
      <c r="G29" t="s">
        <v>13</v>
      </c>
      <c r="H29" t="s">
        <v>16</v>
      </c>
      <c r="I29" s="1" t="s">
        <v>1</v>
      </c>
      <c r="J29" s="1" t="s">
        <v>1</v>
      </c>
      <c r="K29" s="1" t="s">
        <v>2</v>
      </c>
      <c r="L29" s="1" t="s">
        <v>1</v>
      </c>
      <c r="M29" s="1" t="s">
        <v>2</v>
      </c>
      <c r="N29" s="1" t="s">
        <v>1</v>
      </c>
      <c r="O29" s="1" t="s">
        <v>1</v>
      </c>
      <c r="P29" s="1" t="s">
        <v>2</v>
      </c>
      <c r="Q29" t="s">
        <v>2</v>
      </c>
      <c r="R29" s="1" t="s">
        <v>1</v>
      </c>
      <c r="S29" s="1" t="s">
        <v>1</v>
      </c>
      <c r="T29" s="1" t="s">
        <v>1</v>
      </c>
      <c r="U29" s="1" t="s">
        <v>2</v>
      </c>
      <c r="V29" s="1" t="s">
        <v>1</v>
      </c>
      <c r="W29" s="1" t="s">
        <v>2</v>
      </c>
      <c r="X29" t="s">
        <v>287</v>
      </c>
      <c r="Y29" t="s">
        <v>43</v>
      </c>
      <c r="Z29" t="s">
        <v>47</v>
      </c>
      <c r="AA29" t="s">
        <v>287</v>
      </c>
      <c r="AB29" t="s">
        <v>52</v>
      </c>
      <c r="AC29" s="1" t="s">
        <v>1</v>
      </c>
      <c r="AD29" s="1" t="s">
        <v>1</v>
      </c>
      <c r="AE29" s="1" t="s">
        <v>1</v>
      </c>
      <c r="AF29" s="1" t="s">
        <v>1</v>
      </c>
      <c r="AG29" s="1" t="s">
        <v>2</v>
      </c>
      <c r="AH29" t="s">
        <v>287</v>
      </c>
      <c r="AI29" t="s">
        <v>287</v>
      </c>
      <c r="AJ29" t="s">
        <v>287</v>
      </c>
      <c r="AK29" t="s">
        <v>287</v>
      </c>
      <c r="AL29" t="s">
        <v>13</v>
      </c>
      <c r="AM29" t="s">
        <v>14</v>
      </c>
      <c r="AN29" s="1" t="s">
        <v>2</v>
      </c>
      <c r="AO29" s="1" t="s">
        <v>2</v>
      </c>
      <c r="AP29" s="1" t="s">
        <v>1</v>
      </c>
      <c r="AQ29" s="1" t="s">
        <v>2</v>
      </c>
      <c r="AR29" s="1" t="s">
        <v>2</v>
      </c>
      <c r="AS29" s="1" t="s">
        <v>2</v>
      </c>
      <c r="AT29" s="1" t="s">
        <v>2</v>
      </c>
      <c r="AU29" s="1" t="s">
        <v>1</v>
      </c>
      <c r="AV29" t="s">
        <v>287</v>
      </c>
      <c r="AW29" s="1" t="s">
        <v>2</v>
      </c>
      <c r="AX29" s="1" t="s">
        <v>2</v>
      </c>
      <c r="AY29" s="1" t="s">
        <v>1</v>
      </c>
      <c r="AZ29" s="1" t="s">
        <v>2</v>
      </c>
      <c r="BA29" s="1" t="s">
        <v>2</v>
      </c>
      <c r="BB29" s="1" t="s">
        <v>2</v>
      </c>
      <c r="BC29" s="1" t="s">
        <v>2</v>
      </c>
      <c r="BD29" s="1" t="s">
        <v>1</v>
      </c>
      <c r="BE29" t="s">
        <v>287</v>
      </c>
      <c r="BF29" t="s">
        <v>287</v>
      </c>
      <c r="BG29" t="s">
        <v>1</v>
      </c>
      <c r="BH29" t="s">
        <v>2</v>
      </c>
      <c r="BI29" t="s">
        <v>1</v>
      </c>
      <c r="BJ29" t="s">
        <v>91</v>
      </c>
      <c r="BK29" s="1" t="s">
        <v>1</v>
      </c>
      <c r="BL29" s="1" t="s">
        <v>1</v>
      </c>
      <c r="BM29" s="1" t="s">
        <v>1</v>
      </c>
      <c r="BN29" s="1" t="s">
        <v>1</v>
      </c>
      <c r="BO29" s="1" t="s">
        <v>1</v>
      </c>
      <c r="BP29" s="1" t="s">
        <v>1</v>
      </c>
      <c r="BQ29" s="1" t="s">
        <v>1</v>
      </c>
      <c r="BR29" s="1" t="s">
        <v>1</v>
      </c>
      <c r="BS29" s="1" t="s">
        <v>2</v>
      </c>
      <c r="BT29" s="1" t="s">
        <v>2</v>
      </c>
      <c r="BU29" s="1" t="s">
        <v>2</v>
      </c>
      <c r="BV29" s="1" t="s">
        <v>1</v>
      </c>
      <c r="BW29" s="1" t="s">
        <v>2</v>
      </c>
      <c r="BX29" s="1" t="s">
        <v>1</v>
      </c>
      <c r="BY29" t="s">
        <v>287</v>
      </c>
      <c r="BZ29" s="1" t="s">
        <v>1</v>
      </c>
      <c r="CA29" s="1" t="s">
        <v>1</v>
      </c>
      <c r="CB29" s="1" t="s">
        <v>1</v>
      </c>
      <c r="CC29" s="1" t="s">
        <v>1</v>
      </c>
      <c r="CD29" s="1" t="s">
        <v>1</v>
      </c>
      <c r="CE29" s="1" t="s">
        <v>1</v>
      </c>
      <c r="CF29" s="1" t="s">
        <v>1</v>
      </c>
      <c r="CG29" s="1" t="s">
        <v>1</v>
      </c>
      <c r="CH29" s="1" t="s">
        <v>1</v>
      </c>
      <c r="CI29" s="1" t="s">
        <v>2</v>
      </c>
      <c r="CJ29" s="1" t="s">
        <v>2</v>
      </c>
      <c r="CK29" s="1" t="s">
        <v>2</v>
      </c>
      <c r="CL29" s="1" t="s">
        <v>2</v>
      </c>
      <c r="CM29" s="1" t="s">
        <v>1</v>
      </c>
      <c r="CN29" t="s">
        <v>287</v>
      </c>
      <c r="CO29" t="s">
        <v>287</v>
      </c>
      <c r="CP29" t="s">
        <v>287</v>
      </c>
      <c r="CQ29" t="s">
        <v>1</v>
      </c>
      <c r="CR29" t="s">
        <v>2</v>
      </c>
      <c r="CS29" t="s">
        <v>16</v>
      </c>
      <c r="CT29" t="s">
        <v>16</v>
      </c>
      <c r="CU29" t="s">
        <v>14</v>
      </c>
      <c r="CV29" t="s">
        <v>287</v>
      </c>
      <c r="CW29" t="s">
        <v>46</v>
      </c>
      <c r="CX29" t="s">
        <v>287</v>
      </c>
      <c r="CY29" t="s">
        <v>2</v>
      </c>
      <c r="CZ29" t="s">
        <v>287</v>
      </c>
      <c r="DA29" t="s">
        <v>2</v>
      </c>
      <c r="DB29" t="s">
        <v>135</v>
      </c>
      <c r="DC29" t="s">
        <v>287</v>
      </c>
      <c r="DD29" t="s">
        <v>287</v>
      </c>
      <c r="DE29" t="s">
        <v>287</v>
      </c>
      <c r="DF29" t="s">
        <v>463</v>
      </c>
      <c r="DG29" t="s">
        <v>464</v>
      </c>
      <c r="DH29" t="s">
        <v>290</v>
      </c>
      <c r="DI29" t="s">
        <v>315</v>
      </c>
      <c r="DJ29" t="s">
        <v>303</v>
      </c>
      <c r="DK29" t="s">
        <v>363</v>
      </c>
      <c r="DL29" t="s">
        <v>294</v>
      </c>
      <c r="DM29" t="s">
        <v>465</v>
      </c>
      <c r="DN29" t="s">
        <v>466</v>
      </c>
      <c r="DO29" s="1">
        <v>0</v>
      </c>
      <c r="DP29" s="1">
        <v>0</v>
      </c>
      <c r="DQ29" s="1">
        <v>0</v>
      </c>
      <c r="DR29" s="1">
        <v>1</v>
      </c>
      <c r="DS29" s="1">
        <v>0</v>
      </c>
    </row>
    <row r="30" spans="1:123" x14ac:dyDescent="0.35">
      <c r="A30" t="s">
        <v>1</v>
      </c>
      <c r="B30" t="s">
        <v>1</v>
      </c>
      <c r="C30" t="s">
        <v>11</v>
      </c>
      <c r="D30" t="s">
        <v>13</v>
      </c>
      <c r="E30" t="s">
        <v>13</v>
      </c>
      <c r="F30" t="s">
        <v>13</v>
      </c>
      <c r="G30" t="s">
        <v>13</v>
      </c>
      <c r="H30" t="s">
        <v>16</v>
      </c>
      <c r="I30" s="1" t="s">
        <v>1</v>
      </c>
      <c r="J30" s="1" t="s">
        <v>1</v>
      </c>
      <c r="K30" s="1" t="s">
        <v>2</v>
      </c>
      <c r="L30" s="1" t="s">
        <v>1</v>
      </c>
      <c r="M30" s="1" t="s">
        <v>1</v>
      </c>
      <c r="N30" s="1" t="s">
        <v>1</v>
      </c>
      <c r="O30" s="1" t="s">
        <v>1</v>
      </c>
      <c r="P30" s="1" t="s">
        <v>2</v>
      </c>
      <c r="Q30" t="s">
        <v>2</v>
      </c>
      <c r="R30" s="1" t="s">
        <v>1</v>
      </c>
      <c r="S30" s="1" t="s">
        <v>1</v>
      </c>
      <c r="T30" s="1" t="s">
        <v>1</v>
      </c>
      <c r="U30" s="1" t="s">
        <v>1</v>
      </c>
      <c r="V30" s="1" t="s">
        <v>1</v>
      </c>
      <c r="W30" s="1" t="s">
        <v>2</v>
      </c>
      <c r="X30" t="s">
        <v>287</v>
      </c>
      <c r="Y30" t="s">
        <v>42</v>
      </c>
      <c r="Z30" t="s">
        <v>47</v>
      </c>
      <c r="AA30" t="s">
        <v>287</v>
      </c>
      <c r="AB30" t="s">
        <v>51</v>
      </c>
      <c r="AC30" s="1"/>
      <c r="AD30" s="1"/>
      <c r="AE30" s="1"/>
      <c r="AF30" s="1"/>
      <c r="AG30" s="1"/>
      <c r="AH30" t="s">
        <v>287</v>
      </c>
      <c r="AI30" t="s">
        <v>287</v>
      </c>
      <c r="AJ30" t="s">
        <v>287</v>
      </c>
      <c r="AK30" t="s">
        <v>287</v>
      </c>
      <c r="AL30" t="s">
        <v>13</v>
      </c>
      <c r="AM30" t="s">
        <v>13</v>
      </c>
      <c r="AN30" s="1" t="s">
        <v>2</v>
      </c>
      <c r="AO30" s="1" t="s">
        <v>2</v>
      </c>
      <c r="AP30" s="1" t="s">
        <v>2</v>
      </c>
      <c r="AQ30" s="1" t="s">
        <v>2</v>
      </c>
      <c r="AR30" s="1" t="s">
        <v>2</v>
      </c>
      <c r="AS30" s="1" t="s">
        <v>2</v>
      </c>
      <c r="AT30" s="1" t="s">
        <v>2</v>
      </c>
      <c r="AU30" s="1" t="s">
        <v>1</v>
      </c>
      <c r="AV30" t="s">
        <v>287</v>
      </c>
      <c r="AW30" s="1" t="s">
        <v>2</v>
      </c>
      <c r="AX30" s="1" t="s">
        <v>2</v>
      </c>
      <c r="AY30" s="1" t="s">
        <v>2</v>
      </c>
      <c r="AZ30" s="1" t="s">
        <v>2</v>
      </c>
      <c r="BA30" s="1" t="s">
        <v>2</v>
      </c>
      <c r="BB30" s="1" t="s">
        <v>2</v>
      </c>
      <c r="BC30" s="1" t="s">
        <v>2</v>
      </c>
      <c r="BD30" s="1" t="s">
        <v>1</v>
      </c>
      <c r="BE30" t="s">
        <v>287</v>
      </c>
      <c r="BF30" t="s">
        <v>287</v>
      </c>
      <c r="BG30" t="s">
        <v>1</v>
      </c>
      <c r="BH30" t="s">
        <v>2</v>
      </c>
      <c r="BI30" t="s">
        <v>2</v>
      </c>
      <c r="BJ30" t="s">
        <v>91</v>
      </c>
      <c r="BK30" s="1" t="s">
        <v>1</v>
      </c>
      <c r="BL30" s="1" t="s">
        <v>1</v>
      </c>
      <c r="BM30" s="1" t="s">
        <v>1</v>
      </c>
      <c r="BN30" s="1" t="s">
        <v>1</v>
      </c>
      <c r="BO30" s="1" t="s">
        <v>1</v>
      </c>
      <c r="BP30" s="1" t="s">
        <v>1</v>
      </c>
      <c r="BQ30" s="1" t="s">
        <v>1</v>
      </c>
      <c r="BR30" s="1" t="s">
        <v>2</v>
      </c>
      <c r="BS30" s="1" t="s">
        <v>2</v>
      </c>
      <c r="BT30" s="1" t="s">
        <v>2</v>
      </c>
      <c r="BU30" s="1" t="s">
        <v>2</v>
      </c>
      <c r="BV30" s="1" t="s">
        <v>1</v>
      </c>
      <c r="BW30" s="1" t="s">
        <v>2</v>
      </c>
      <c r="BX30" s="1" t="s">
        <v>2</v>
      </c>
      <c r="BY30" t="s">
        <v>287</v>
      </c>
      <c r="BZ30" s="1" t="s">
        <v>2</v>
      </c>
      <c r="CA30" s="1" t="s">
        <v>1</v>
      </c>
      <c r="CB30" s="1" t="s">
        <v>1</v>
      </c>
      <c r="CC30" s="1" t="s">
        <v>1</v>
      </c>
      <c r="CD30" s="1" t="s">
        <v>1</v>
      </c>
      <c r="CE30" s="1" t="s">
        <v>2</v>
      </c>
      <c r="CF30" s="1" t="s">
        <v>1</v>
      </c>
      <c r="CG30" s="1" t="s">
        <v>2</v>
      </c>
      <c r="CH30" s="1" t="s">
        <v>1</v>
      </c>
      <c r="CI30" s="1" t="s">
        <v>1</v>
      </c>
      <c r="CJ30" s="1" t="s">
        <v>2</v>
      </c>
      <c r="CK30" s="1" t="s">
        <v>2</v>
      </c>
      <c r="CL30" s="1" t="s">
        <v>2</v>
      </c>
      <c r="CM30" s="1" t="s">
        <v>2</v>
      </c>
      <c r="CN30" t="s">
        <v>287</v>
      </c>
      <c r="CO30" t="s">
        <v>1</v>
      </c>
      <c r="CP30" t="s">
        <v>1</v>
      </c>
      <c r="CQ30" t="s">
        <v>1</v>
      </c>
      <c r="CR30" t="s">
        <v>1</v>
      </c>
      <c r="CS30" t="s">
        <v>16</v>
      </c>
      <c r="CT30" t="s">
        <v>15</v>
      </c>
      <c r="CU30" t="s">
        <v>13</v>
      </c>
      <c r="CV30" t="s">
        <v>287</v>
      </c>
      <c r="CW30" t="s">
        <v>47</v>
      </c>
      <c r="CX30" t="s">
        <v>287</v>
      </c>
      <c r="CY30" t="s">
        <v>2</v>
      </c>
      <c r="CZ30" t="s">
        <v>287</v>
      </c>
      <c r="DA30" t="s">
        <v>2</v>
      </c>
      <c r="DB30" t="s">
        <v>135</v>
      </c>
      <c r="DC30" t="s">
        <v>287</v>
      </c>
      <c r="DD30" t="s">
        <v>287</v>
      </c>
      <c r="DE30" t="s">
        <v>287</v>
      </c>
      <c r="DF30" t="s">
        <v>467</v>
      </c>
      <c r="DG30" t="s">
        <v>468</v>
      </c>
      <c r="DH30" t="s">
        <v>301</v>
      </c>
      <c r="DI30" t="s">
        <v>315</v>
      </c>
      <c r="DJ30" t="s">
        <v>303</v>
      </c>
      <c r="DK30" t="s">
        <v>304</v>
      </c>
      <c r="DL30" t="s">
        <v>305</v>
      </c>
      <c r="DM30" t="s">
        <v>469</v>
      </c>
      <c r="DN30" t="s">
        <v>470</v>
      </c>
      <c r="DO30" s="1">
        <v>0</v>
      </c>
      <c r="DP30" s="1">
        <v>0</v>
      </c>
      <c r="DQ30" s="1">
        <v>0</v>
      </c>
      <c r="DR30" s="1">
        <v>1</v>
      </c>
      <c r="DS30" s="1">
        <v>0</v>
      </c>
    </row>
    <row r="31" spans="1:123" x14ac:dyDescent="0.35">
      <c r="A31" t="s">
        <v>1</v>
      </c>
      <c r="B31" t="s">
        <v>1</v>
      </c>
      <c r="C31" t="s">
        <v>8</v>
      </c>
      <c r="D31" t="s">
        <v>14</v>
      </c>
      <c r="E31" t="s">
        <v>13</v>
      </c>
      <c r="F31" t="s">
        <v>13</v>
      </c>
      <c r="G31" t="s">
        <v>13</v>
      </c>
      <c r="H31" t="s">
        <v>16</v>
      </c>
      <c r="I31" s="1" t="s">
        <v>1</v>
      </c>
      <c r="J31" s="1" t="s">
        <v>1</v>
      </c>
      <c r="K31" s="1" t="s">
        <v>2</v>
      </c>
      <c r="L31" s="1" t="s">
        <v>1</v>
      </c>
      <c r="M31" s="1" t="s">
        <v>1</v>
      </c>
      <c r="N31" s="1" t="s">
        <v>1</v>
      </c>
      <c r="O31" s="1" t="s">
        <v>1</v>
      </c>
      <c r="P31" s="1" t="s">
        <v>2</v>
      </c>
      <c r="Q31" t="s">
        <v>1</v>
      </c>
      <c r="R31" s="1" t="s">
        <v>1</v>
      </c>
      <c r="S31" s="1" t="s">
        <v>2</v>
      </c>
      <c r="T31" s="1" t="s">
        <v>1</v>
      </c>
      <c r="U31" s="1" t="s">
        <v>2</v>
      </c>
      <c r="V31" s="1" t="s">
        <v>1</v>
      </c>
      <c r="W31" s="1" t="s">
        <v>2</v>
      </c>
      <c r="X31" t="s">
        <v>287</v>
      </c>
      <c r="Y31" t="s">
        <v>3</v>
      </c>
      <c r="Z31" t="s">
        <v>45</v>
      </c>
      <c r="AA31" t="s">
        <v>287</v>
      </c>
      <c r="AB31" t="s">
        <v>51</v>
      </c>
      <c r="AC31" s="1"/>
      <c r="AD31" s="1"/>
      <c r="AE31" s="1"/>
      <c r="AF31" s="1"/>
      <c r="AG31" s="1"/>
      <c r="AH31" t="s">
        <v>287</v>
      </c>
      <c r="AI31" t="s">
        <v>287</v>
      </c>
      <c r="AJ31" t="s">
        <v>287</v>
      </c>
      <c r="AK31" t="s">
        <v>287</v>
      </c>
      <c r="AL31" t="s">
        <v>13</v>
      </c>
      <c r="AM31" t="s">
        <v>13</v>
      </c>
      <c r="AN31" s="1" t="s">
        <v>2</v>
      </c>
      <c r="AO31" s="1" t="s">
        <v>2</v>
      </c>
      <c r="AP31" s="1" t="s">
        <v>2</v>
      </c>
      <c r="AQ31" s="1" t="s">
        <v>2</v>
      </c>
      <c r="AR31" s="1" t="s">
        <v>2</v>
      </c>
      <c r="AS31" s="1" t="s">
        <v>2</v>
      </c>
      <c r="AT31" s="1" t="s">
        <v>2</v>
      </c>
      <c r="AU31" s="1" t="s">
        <v>1</v>
      </c>
      <c r="AV31" t="s">
        <v>287</v>
      </c>
      <c r="AW31" s="1" t="s">
        <v>2</v>
      </c>
      <c r="AX31" s="1" t="s">
        <v>2</v>
      </c>
      <c r="AY31" s="1" t="s">
        <v>2</v>
      </c>
      <c r="AZ31" s="1" t="s">
        <v>2</v>
      </c>
      <c r="BA31" s="1" t="s">
        <v>2</v>
      </c>
      <c r="BB31" s="1" t="s">
        <v>2</v>
      </c>
      <c r="BC31" s="1" t="s">
        <v>2</v>
      </c>
      <c r="BD31" s="1" t="s">
        <v>1</v>
      </c>
      <c r="BE31" t="s">
        <v>287</v>
      </c>
      <c r="BF31" t="s">
        <v>287</v>
      </c>
      <c r="BG31" t="s">
        <v>1</v>
      </c>
      <c r="BH31" t="s">
        <v>1</v>
      </c>
      <c r="BI31" t="s">
        <v>1</v>
      </c>
      <c r="BJ31" t="s">
        <v>91</v>
      </c>
      <c r="BK31" s="1" t="s">
        <v>1</v>
      </c>
      <c r="BL31" s="1" t="s">
        <v>1</v>
      </c>
      <c r="BM31" s="1" t="s">
        <v>1</v>
      </c>
      <c r="BN31" s="1" t="s">
        <v>1</v>
      </c>
      <c r="BO31" s="1" t="s">
        <v>1</v>
      </c>
      <c r="BP31" s="1" t="s">
        <v>1</v>
      </c>
      <c r="BQ31" s="1" t="s">
        <v>1</v>
      </c>
      <c r="BR31" s="1" t="s">
        <v>1</v>
      </c>
      <c r="BS31" s="1" t="s">
        <v>2</v>
      </c>
      <c r="BT31" s="1" t="s">
        <v>2</v>
      </c>
      <c r="BU31" s="1" t="s">
        <v>2</v>
      </c>
      <c r="BV31" s="1" t="s">
        <v>1</v>
      </c>
      <c r="BW31" s="1" t="s">
        <v>2</v>
      </c>
      <c r="BX31" s="1" t="s">
        <v>2</v>
      </c>
      <c r="BY31" t="s">
        <v>287</v>
      </c>
      <c r="BZ31" s="1" t="s">
        <v>1</v>
      </c>
      <c r="CA31" s="1" t="s">
        <v>1</v>
      </c>
      <c r="CB31" s="1" t="s">
        <v>1</v>
      </c>
      <c r="CC31" s="1" t="s">
        <v>1</v>
      </c>
      <c r="CD31" s="1" t="s">
        <v>1</v>
      </c>
      <c r="CE31" s="1" t="s">
        <v>1</v>
      </c>
      <c r="CF31" s="1" t="s">
        <v>1</v>
      </c>
      <c r="CG31" s="1" t="s">
        <v>1</v>
      </c>
      <c r="CH31" s="1" t="s">
        <v>1</v>
      </c>
      <c r="CI31" s="1" t="s">
        <v>1</v>
      </c>
      <c r="CJ31" s="1" t="s">
        <v>1</v>
      </c>
      <c r="CK31" s="1" t="s">
        <v>1</v>
      </c>
      <c r="CL31" s="1" t="s">
        <v>1</v>
      </c>
      <c r="CM31" s="1" t="s">
        <v>2</v>
      </c>
      <c r="CN31" t="s">
        <v>471</v>
      </c>
      <c r="CO31" t="s">
        <v>1</v>
      </c>
      <c r="CP31" t="s">
        <v>1</v>
      </c>
      <c r="CQ31" t="s">
        <v>1</v>
      </c>
      <c r="CR31" t="s">
        <v>1</v>
      </c>
      <c r="CS31" t="s">
        <v>13</v>
      </c>
      <c r="CT31" t="s">
        <v>14</v>
      </c>
      <c r="CU31" t="s">
        <v>13</v>
      </c>
      <c r="CV31" t="s">
        <v>287</v>
      </c>
      <c r="CW31" t="s">
        <v>45</v>
      </c>
      <c r="CX31" t="s">
        <v>287</v>
      </c>
      <c r="CY31" t="s">
        <v>1</v>
      </c>
      <c r="CZ31" t="s">
        <v>1</v>
      </c>
      <c r="DA31" t="s">
        <v>1</v>
      </c>
      <c r="DB31" t="s">
        <v>287</v>
      </c>
      <c r="DC31" t="s">
        <v>287</v>
      </c>
      <c r="DD31" t="s">
        <v>60</v>
      </c>
      <c r="DE31" t="s">
        <v>287</v>
      </c>
      <c r="DF31" t="s">
        <v>472</v>
      </c>
      <c r="DG31" t="s">
        <v>473</v>
      </c>
      <c r="DH31" t="s">
        <v>290</v>
      </c>
      <c r="DI31" t="s">
        <v>315</v>
      </c>
      <c r="DJ31" t="s">
        <v>303</v>
      </c>
      <c r="DK31" t="s">
        <v>316</v>
      </c>
      <c r="DL31" t="s">
        <v>305</v>
      </c>
      <c r="DM31" t="s">
        <v>474</v>
      </c>
      <c r="DN31" t="s">
        <v>475</v>
      </c>
      <c r="DO31" s="1">
        <v>0</v>
      </c>
      <c r="DP31" s="1">
        <v>0</v>
      </c>
      <c r="DQ31" s="1">
        <v>0</v>
      </c>
      <c r="DR31" s="1">
        <v>1</v>
      </c>
      <c r="DS31" s="1">
        <v>0</v>
      </c>
    </row>
    <row r="32" spans="1:123" x14ac:dyDescent="0.35">
      <c r="A32" t="s">
        <v>1</v>
      </c>
      <c r="B32" t="s">
        <v>1</v>
      </c>
      <c r="C32" t="s">
        <v>10</v>
      </c>
      <c r="D32" t="s">
        <v>14</v>
      </c>
      <c r="E32" t="s">
        <v>13</v>
      </c>
      <c r="F32" t="s">
        <v>13</v>
      </c>
      <c r="G32" t="s">
        <v>14</v>
      </c>
      <c r="H32" t="s">
        <v>16</v>
      </c>
      <c r="I32" s="1" t="s">
        <v>1</v>
      </c>
      <c r="J32" s="1" t="s">
        <v>1</v>
      </c>
      <c r="K32" s="1" t="s">
        <v>2</v>
      </c>
      <c r="L32" s="1" t="s">
        <v>1</v>
      </c>
      <c r="M32" s="1" t="s">
        <v>2</v>
      </c>
      <c r="N32" s="1" t="s">
        <v>1</v>
      </c>
      <c r="O32" s="1" t="s">
        <v>1</v>
      </c>
      <c r="P32" s="1" t="s">
        <v>1</v>
      </c>
      <c r="Q32" t="s">
        <v>2</v>
      </c>
      <c r="R32" s="1" t="s">
        <v>1</v>
      </c>
      <c r="S32" s="1" t="s">
        <v>1</v>
      </c>
      <c r="T32" s="1" t="s">
        <v>1</v>
      </c>
      <c r="U32" s="1" t="s">
        <v>1</v>
      </c>
      <c r="V32" s="1" t="s">
        <v>1</v>
      </c>
      <c r="W32" s="1" t="s">
        <v>2</v>
      </c>
      <c r="X32" t="s">
        <v>287</v>
      </c>
      <c r="Y32" t="s">
        <v>3</v>
      </c>
      <c r="Z32" t="s">
        <v>46</v>
      </c>
      <c r="AA32" t="s">
        <v>287</v>
      </c>
      <c r="AB32" t="s">
        <v>52</v>
      </c>
      <c r="AC32" s="1" t="s">
        <v>1</v>
      </c>
      <c r="AD32" s="1" t="s">
        <v>1</v>
      </c>
      <c r="AE32" s="1" t="s">
        <v>1</v>
      </c>
      <c r="AF32" s="1" t="s">
        <v>1</v>
      </c>
      <c r="AG32" s="1" t="s">
        <v>2</v>
      </c>
      <c r="AH32" t="s">
        <v>287</v>
      </c>
      <c r="AI32" t="s">
        <v>287</v>
      </c>
      <c r="AJ32" t="s">
        <v>287</v>
      </c>
      <c r="AK32" t="s">
        <v>287</v>
      </c>
      <c r="AL32" t="s">
        <v>13</v>
      </c>
      <c r="AM32" t="s">
        <v>14</v>
      </c>
      <c r="AN32" s="1" t="s">
        <v>1</v>
      </c>
      <c r="AO32" s="1" t="s">
        <v>1</v>
      </c>
      <c r="AP32" s="1" t="s">
        <v>1</v>
      </c>
      <c r="AQ32" s="1" t="s">
        <v>1</v>
      </c>
      <c r="AR32" s="1" t="s">
        <v>1</v>
      </c>
      <c r="AS32" s="1" t="s">
        <v>2</v>
      </c>
      <c r="AT32" s="1" t="s">
        <v>2</v>
      </c>
      <c r="AU32" s="1" t="s">
        <v>2</v>
      </c>
      <c r="AV32" t="s">
        <v>287</v>
      </c>
      <c r="AW32" s="1" t="s">
        <v>1</v>
      </c>
      <c r="AX32" s="1" t="s">
        <v>1</v>
      </c>
      <c r="AY32" s="1" t="s">
        <v>1</v>
      </c>
      <c r="AZ32" s="1" t="s">
        <v>1</v>
      </c>
      <c r="BA32" s="1" t="s">
        <v>1</v>
      </c>
      <c r="BB32" s="1" t="s">
        <v>1</v>
      </c>
      <c r="BC32" s="1" t="s">
        <v>2</v>
      </c>
      <c r="BD32" s="1" t="s">
        <v>2</v>
      </c>
      <c r="BE32" t="s">
        <v>287</v>
      </c>
      <c r="BF32" t="s">
        <v>476</v>
      </c>
      <c r="BG32" t="s">
        <v>1</v>
      </c>
      <c r="BH32" t="s">
        <v>1</v>
      </c>
      <c r="BI32" t="s">
        <v>2</v>
      </c>
      <c r="BJ32" t="s">
        <v>91</v>
      </c>
      <c r="BK32" s="1" t="s">
        <v>1</v>
      </c>
      <c r="BL32" s="1" t="s">
        <v>1</v>
      </c>
      <c r="BM32" s="1" t="s">
        <v>2</v>
      </c>
      <c r="BN32" s="1" t="s">
        <v>1</v>
      </c>
      <c r="BO32" s="1" t="s">
        <v>1</v>
      </c>
      <c r="BP32" s="1" t="s">
        <v>1</v>
      </c>
      <c r="BQ32" s="1" t="s">
        <v>1</v>
      </c>
      <c r="BR32" s="1" t="s">
        <v>2</v>
      </c>
      <c r="BS32" s="1" t="s">
        <v>1</v>
      </c>
      <c r="BT32" s="1" t="s">
        <v>2</v>
      </c>
      <c r="BU32" s="1" t="s">
        <v>2</v>
      </c>
      <c r="BV32" s="1" t="s">
        <v>1</v>
      </c>
      <c r="BW32" s="1" t="s">
        <v>2</v>
      </c>
      <c r="BX32" s="1" t="s">
        <v>2</v>
      </c>
      <c r="BY32" t="s">
        <v>287</v>
      </c>
      <c r="BZ32" s="1" t="s">
        <v>1</v>
      </c>
      <c r="CA32" s="1" t="s">
        <v>1</v>
      </c>
      <c r="CB32" s="1" t="s">
        <v>1</v>
      </c>
      <c r="CC32" s="1" t="s">
        <v>1</v>
      </c>
      <c r="CD32" s="1" t="s">
        <v>1</v>
      </c>
      <c r="CE32" s="1" t="s">
        <v>1</v>
      </c>
      <c r="CF32" s="1" t="s">
        <v>1</v>
      </c>
      <c r="CG32" s="1" t="s">
        <v>1</v>
      </c>
      <c r="CH32" s="1" t="s">
        <v>1</v>
      </c>
      <c r="CI32" s="1" t="s">
        <v>1</v>
      </c>
      <c r="CJ32" s="1" t="s">
        <v>2</v>
      </c>
      <c r="CK32" s="1" t="s">
        <v>2</v>
      </c>
      <c r="CL32" s="1" t="s">
        <v>2</v>
      </c>
      <c r="CM32" s="1" t="s">
        <v>2</v>
      </c>
      <c r="CN32" t="s">
        <v>287</v>
      </c>
      <c r="CO32" t="s">
        <v>1</v>
      </c>
      <c r="CP32" t="s">
        <v>1</v>
      </c>
      <c r="CQ32" t="s">
        <v>1</v>
      </c>
      <c r="CR32" t="s">
        <v>1</v>
      </c>
      <c r="CS32" t="s">
        <v>16</v>
      </c>
      <c r="CT32" t="s">
        <v>16</v>
      </c>
      <c r="CU32" t="s">
        <v>14</v>
      </c>
      <c r="CV32" t="s">
        <v>287</v>
      </c>
      <c r="CW32" t="s">
        <v>46</v>
      </c>
      <c r="CX32" t="s">
        <v>287</v>
      </c>
      <c r="CY32" t="s">
        <v>1</v>
      </c>
      <c r="CZ32" t="s">
        <v>1</v>
      </c>
      <c r="DA32" t="s">
        <v>1</v>
      </c>
      <c r="DB32" t="s">
        <v>287</v>
      </c>
      <c r="DC32" t="s">
        <v>287</v>
      </c>
      <c r="DD32" t="s">
        <v>61</v>
      </c>
      <c r="DE32" t="s">
        <v>287</v>
      </c>
      <c r="DF32" t="s">
        <v>477</v>
      </c>
      <c r="DG32" t="s">
        <v>478</v>
      </c>
      <c r="DH32" t="s">
        <v>290</v>
      </c>
      <c r="DI32" t="s">
        <v>315</v>
      </c>
      <c r="DJ32" t="s">
        <v>303</v>
      </c>
      <c r="DK32" t="s">
        <v>479</v>
      </c>
      <c r="DL32" t="s">
        <v>294</v>
      </c>
      <c r="DM32" t="s">
        <v>480</v>
      </c>
      <c r="DN32" t="s">
        <v>481</v>
      </c>
      <c r="DO32" s="1">
        <v>0</v>
      </c>
      <c r="DP32" s="1">
        <v>0</v>
      </c>
      <c r="DQ32" s="1">
        <v>0</v>
      </c>
      <c r="DR32" s="1">
        <v>1</v>
      </c>
      <c r="DS32" s="1">
        <v>0</v>
      </c>
    </row>
    <row r="33" spans="1:123" x14ac:dyDescent="0.35">
      <c r="A33" t="s">
        <v>1</v>
      </c>
      <c r="B33" t="s">
        <v>1</v>
      </c>
      <c r="C33" t="s">
        <v>11</v>
      </c>
      <c r="D33" t="s">
        <v>16</v>
      </c>
      <c r="E33" t="s">
        <v>13</v>
      </c>
      <c r="F33" t="s">
        <v>15</v>
      </c>
      <c r="G33" t="s">
        <v>15</v>
      </c>
      <c r="H33" t="s">
        <v>16</v>
      </c>
      <c r="I33" s="1" t="s">
        <v>2</v>
      </c>
      <c r="J33" s="1" t="s">
        <v>1</v>
      </c>
      <c r="K33" s="1" t="s">
        <v>2</v>
      </c>
      <c r="L33" s="1" t="s">
        <v>2</v>
      </c>
      <c r="M33" s="1" t="s">
        <v>2</v>
      </c>
      <c r="N33" s="1" t="s">
        <v>2</v>
      </c>
      <c r="O33" s="1" t="s">
        <v>1</v>
      </c>
      <c r="P33" s="1" t="s">
        <v>2</v>
      </c>
      <c r="Q33" t="s">
        <v>3</v>
      </c>
      <c r="R33" s="1" t="s">
        <v>2</v>
      </c>
      <c r="S33" s="1" t="s">
        <v>2</v>
      </c>
      <c r="T33" s="1" t="s">
        <v>2</v>
      </c>
      <c r="U33" s="1" t="s">
        <v>2</v>
      </c>
      <c r="V33" s="1" t="s">
        <v>2</v>
      </c>
      <c r="W33" s="1" t="s">
        <v>1</v>
      </c>
      <c r="X33" t="s">
        <v>287</v>
      </c>
      <c r="Y33" t="s">
        <v>42</v>
      </c>
      <c r="Z33" t="s">
        <v>47</v>
      </c>
      <c r="AA33" t="s">
        <v>287</v>
      </c>
      <c r="AB33" t="s">
        <v>51</v>
      </c>
      <c r="AC33" s="1"/>
      <c r="AD33" s="1"/>
      <c r="AE33" s="1"/>
      <c r="AF33" s="1"/>
      <c r="AG33" s="1"/>
      <c r="AH33" t="s">
        <v>287</v>
      </c>
      <c r="AI33" t="s">
        <v>287</v>
      </c>
      <c r="AJ33" t="s">
        <v>287</v>
      </c>
      <c r="AK33" t="s">
        <v>287</v>
      </c>
      <c r="AL33" t="s">
        <v>14</v>
      </c>
      <c r="AM33" t="s">
        <v>14</v>
      </c>
      <c r="AN33" s="1" t="s">
        <v>2</v>
      </c>
      <c r="AO33" s="1" t="s">
        <v>2</v>
      </c>
      <c r="AP33" s="1" t="s">
        <v>2</v>
      </c>
      <c r="AQ33" s="1" t="s">
        <v>1</v>
      </c>
      <c r="AR33" s="1" t="s">
        <v>1</v>
      </c>
      <c r="AS33" s="1" t="s">
        <v>2</v>
      </c>
      <c r="AT33" s="1" t="s">
        <v>2</v>
      </c>
      <c r="AU33" s="1" t="s">
        <v>2</v>
      </c>
      <c r="AV33" t="s">
        <v>287</v>
      </c>
      <c r="AW33" s="1" t="s">
        <v>2</v>
      </c>
      <c r="AX33" s="1" t="s">
        <v>2</v>
      </c>
      <c r="AY33" s="1" t="s">
        <v>2</v>
      </c>
      <c r="AZ33" s="1" t="s">
        <v>2</v>
      </c>
      <c r="BA33" s="1" t="s">
        <v>1</v>
      </c>
      <c r="BB33" s="1" t="s">
        <v>2</v>
      </c>
      <c r="BC33" s="1" t="s">
        <v>2</v>
      </c>
      <c r="BD33" s="1" t="s">
        <v>2</v>
      </c>
      <c r="BE33" t="s">
        <v>287</v>
      </c>
      <c r="BF33" t="s">
        <v>287</v>
      </c>
      <c r="BG33" t="s">
        <v>1</v>
      </c>
      <c r="BH33" t="s">
        <v>1</v>
      </c>
      <c r="BI33" t="s">
        <v>2</v>
      </c>
      <c r="BJ33" t="s">
        <v>91</v>
      </c>
      <c r="BK33" s="1" t="s">
        <v>2</v>
      </c>
      <c r="BL33" s="1" t="s">
        <v>1</v>
      </c>
      <c r="BM33" s="1" t="s">
        <v>1</v>
      </c>
      <c r="BN33" s="1" t="s">
        <v>1</v>
      </c>
      <c r="BO33" s="1" t="s">
        <v>1</v>
      </c>
      <c r="BP33" s="1" t="s">
        <v>1</v>
      </c>
      <c r="BQ33" s="1" t="s">
        <v>1</v>
      </c>
      <c r="BR33" s="1" t="s">
        <v>2</v>
      </c>
      <c r="BS33" s="1" t="s">
        <v>2</v>
      </c>
      <c r="BT33" s="1" t="s">
        <v>2</v>
      </c>
      <c r="BU33" s="1" t="s">
        <v>2</v>
      </c>
      <c r="BV33" s="1" t="s">
        <v>1</v>
      </c>
      <c r="BW33" s="1" t="s">
        <v>2</v>
      </c>
      <c r="BX33" s="1" t="s">
        <v>2</v>
      </c>
      <c r="BY33" t="s">
        <v>287</v>
      </c>
      <c r="BZ33" s="1" t="s">
        <v>1</v>
      </c>
      <c r="CA33" s="1" t="s">
        <v>1</v>
      </c>
      <c r="CB33" s="1" t="s">
        <v>1</v>
      </c>
      <c r="CC33" s="1" t="s">
        <v>1</v>
      </c>
      <c r="CD33" s="1" t="s">
        <v>1</v>
      </c>
      <c r="CE33" s="1" t="s">
        <v>1</v>
      </c>
      <c r="CF33" s="1" t="s">
        <v>1</v>
      </c>
      <c r="CG33" s="1" t="s">
        <v>1</v>
      </c>
      <c r="CH33" s="1" t="s">
        <v>1</v>
      </c>
      <c r="CI33" s="1" t="s">
        <v>2</v>
      </c>
      <c r="CJ33" s="1" t="s">
        <v>2</v>
      </c>
      <c r="CK33" s="1" t="s">
        <v>2</v>
      </c>
      <c r="CL33" s="1" t="s">
        <v>2</v>
      </c>
      <c r="CM33" s="1" t="s">
        <v>2</v>
      </c>
      <c r="CN33" t="s">
        <v>287</v>
      </c>
      <c r="CO33" t="s">
        <v>1</v>
      </c>
      <c r="CP33" t="s">
        <v>1</v>
      </c>
      <c r="CQ33" t="s">
        <v>1</v>
      </c>
      <c r="CR33" t="s">
        <v>3</v>
      </c>
      <c r="CS33" t="s">
        <v>16</v>
      </c>
      <c r="CT33" t="s">
        <v>14</v>
      </c>
      <c r="CU33" t="s">
        <v>14</v>
      </c>
      <c r="CV33" t="s">
        <v>287</v>
      </c>
      <c r="CW33" t="s">
        <v>46</v>
      </c>
      <c r="CX33" t="s">
        <v>287</v>
      </c>
      <c r="CY33" t="s">
        <v>2</v>
      </c>
      <c r="CZ33" t="s">
        <v>287</v>
      </c>
      <c r="DA33" t="s">
        <v>2</v>
      </c>
      <c r="DB33" t="s">
        <v>138</v>
      </c>
      <c r="DC33" t="s">
        <v>482</v>
      </c>
      <c r="DD33" t="s">
        <v>287</v>
      </c>
      <c r="DE33" t="s">
        <v>287</v>
      </c>
      <c r="DF33" t="s">
        <v>483</v>
      </c>
      <c r="DG33" t="s">
        <v>484</v>
      </c>
      <c r="DH33" t="s">
        <v>290</v>
      </c>
      <c r="DI33" t="s">
        <v>315</v>
      </c>
      <c r="DJ33" t="s">
        <v>303</v>
      </c>
      <c r="DK33" t="s">
        <v>485</v>
      </c>
      <c r="DL33" t="s">
        <v>341</v>
      </c>
      <c r="DM33" t="s">
        <v>486</v>
      </c>
      <c r="DN33" t="s">
        <v>487</v>
      </c>
      <c r="DO33" s="1">
        <v>0</v>
      </c>
      <c r="DP33" s="1">
        <v>0</v>
      </c>
      <c r="DQ33" s="1">
        <v>0</v>
      </c>
      <c r="DR33" s="1">
        <v>1</v>
      </c>
      <c r="DS33" s="1">
        <v>0</v>
      </c>
    </row>
    <row r="34" spans="1:123" x14ac:dyDescent="0.35">
      <c r="A34" t="s">
        <v>287</v>
      </c>
      <c r="B34" t="s">
        <v>287</v>
      </c>
      <c r="C34" t="s">
        <v>287</v>
      </c>
      <c r="D34" t="s">
        <v>287</v>
      </c>
      <c r="E34" t="s">
        <v>287</v>
      </c>
      <c r="F34" t="s">
        <v>287</v>
      </c>
      <c r="G34" t="s">
        <v>287</v>
      </c>
      <c r="H34" t="s">
        <v>287</v>
      </c>
      <c r="I34" s="1"/>
      <c r="J34" s="1"/>
      <c r="K34" s="1"/>
      <c r="L34" s="1"/>
      <c r="M34" s="1"/>
      <c r="N34" s="1"/>
      <c r="O34" s="1"/>
      <c r="P34" s="1"/>
      <c r="Q34" t="s">
        <v>287</v>
      </c>
      <c r="R34" s="1"/>
      <c r="S34" s="1"/>
      <c r="T34" s="1"/>
      <c r="U34" s="1"/>
      <c r="V34" s="1"/>
      <c r="W34" s="1"/>
      <c r="X34" t="s">
        <v>287</v>
      </c>
      <c r="Y34" t="s">
        <v>287</v>
      </c>
      <c r="Z34" t="s">
        <v>287</v>
      </c>
      <c r="AA34" t="s">
        <v>287</v>
      </c>
      <c r="AB34" t="s">
        <v>287</v>
      </c>
      <c r="AC34" s="1"/>
      <c r="AD34" s="1"/>
      <c r="AE34" s="1"/>
      <c r="AF34" s="1"/>
      <c r="AG34" s="1"/>
      <c r="AH34" t="s">
        <v>287</v>
      </c>
      <c r="AI34" t="s">
        <v>287</v>
      </c>
      <c r="AJ34" t="s">
        <v>287</v>
      </c>
      <c r="AK34" t="s">
        <v>287</v>
      </c>
      <c r="AL34" t="s">
        <v>287</v>
      </c>
      <c r="AM34" t="s">
        <v>287</v>
      </c>
      <c r="AN34" s="1"/>
      <c r="AO34" s="1"/>
      <c r="AP34" s="1"/>
      <c r="AQ34" s="1"/>
      <c r="AR34" s="1"/>
      <c r="AS34" s="1"/>
      <c r="AT34" s="1"/>
      <c r="AU34" s="1"/>
      <c r="AV34" t="s">
        <v>287</v>
      </c>
      <c r="AW34" s="1"/>
      <c r="AX34" s="1"/>
      <c r="AY34" s="1"/>
      <c r="AZ34" s="1"/>
      <c r="BA34" s="1"/>
      <c r="BB34" s="1"/>
      <c r="BC34" s="1"/>
      <c r="BD34" s="1"/>
      <c r="BE34" t="s">
        <v>287</v>
      </c>
      <c r="BF34" t="s">
        <v>287</v>
      </c>
      <c r="BG34" t="s">
        <v>287</v>
      </c>
      <c r="BH34" t="s">
        <v>287</v>
      </c>
      <c r="BI34" t="s">
        <v>287</v>
      </c>
      <c r="BJ34" t="s">
        <v>287</v>
      </c>
      <c r="BK34" s="1"/>
      <c r="BL34" s="1"/>
      <c r="BM34" s="1"/>
      <c r="BN34" s="1"/>
      <c r="BO34" s="1"/>
      <c r="BP34" s="1"/>
      <c r="BQ34" s="1"/>
      <c r="BR34" s="1"/>
      <c r="BS34" s="1"/>
      <c r="BT34" s="1"/>
      <c r="BU34" s="1"/>
      <c r="BV34" s="1"/>
      <c r="BW34" s="1"/>
      <c r="BX34" s="1"/>
      <c r="BY34" t="s">
        <v>287</v>
      </c>
      <c r="BZ34" s="1"/>
      <c r="CA34" s="1"/>
      <c r="CB34" s="1"/>
      <c r="CC34" s="1"/>
      <c r="CD34" s="1"/>
      <c r="CE34" s="1"/>
      <c r="CF34" s="1"/>
      <c r="CG34" s="1"/>
      <c r="CH34" s="1"/>
      <c r="CI34" s="1"/>
      <c r="CJ34" s="1"/>
      <c r="CK34" s="1"/>
      <c r="CL34" s="1"/>
      <c r="CM34" s="1"/>
      <c r="CN34" t="s">
        <v>287</v>
      </c>
      <c r="CO34" t="s">
        <v>287</v>
      </c>
      <c r="CP34" t="s">
        <v>287</v>
      </c>
      <c r="CQ34" t="s">
        <v>287</v>
      </c>
      <c r="CR34" t="s">
        <v>287</v>
      </c>
      <c r="CS34" t="s">
        <v>287</v>
      </c>
      <c r="CT34" t="s">
        <v>287</v>
      </c>
      <c r="CU34" t="s">
        <v>287</v>
      </c>
      <c r="CV34" t="s">
        <v>287</v>
      </c>
      <c r="CW34" t="s">
        <v>287</v>
      </c>
      <c r="CX34" t="s">
        <v>287</v>
      </c>
      <c r="CY34" t="s">
        <v>287</v>
      </c>
      <c r="CZ34" t="s">
        <v>287</v>
      </c>
      <c r="DA34" t="s">
        <v>287</v>
      </c>
      <c r="DB34" t="s">
        <v>287</v>
      </c>
      <c r="DC34" t="s">
        <v>287</v>
      </c>
      <c r="DD34" t="s">
        <v>287</v>
      </c>
      <c r="DE34" t="s">
        <v>287</v>
      </c>
      <c r="DF34" t="s">
        <v>488</v>
      </c>
      <c r="DG34" t="s">
        <v>489</v>
      </c>
      <c r="DH34" t="s">
        <v>290</v>
      </c>
      <c r="DI34" t="s">
        <v>315</v>
      </c>
      <c r="DJ34" t="s">
        <v>303</v>
      </c>
      <c r="DK34" t="s">
        <v>490</v>
      </c>
      <c r="DL34" t="s">
        <v>330</v>
      </c>
      <c r="DM34" t="s">
        <v>491</v>
      </c>
      <c r="DN34" t="s">
        <v>492</v>
      </c>
      <c r="DO34" s="1">
        <v>0</v>
      </c>
      <c r="DP34" s="1">
        <v>1</v>
      </c>
      <c r="DQ34" s="1">
        <v>0</v>
      </c>
      <c r="DR34" s="1">
        <v>0</v>
      </c>
      <c r="DS34" s="1">
        <v>0</v>
      </c>
    </row>
    <row r="35" spans="1:123" x14ac:dyDescent="0.35">
      <c r="A35" t="s">
        <v>1</v>
      </c>
      <c r="B35" t="s">
        <v>1</v>
      </c>
      <c r="C35" t="s">
        <v>9</v>
      </c>
      <c r="D35" t="s">
        <v>16</v>
      </c>
      <c r="E35" t="s">
        <v>13</v>
      </c>
      <c r="F35" t="s">
        <v>13</v>
      </c>
      <c r="G35" t="s">
        <v>16</v>
      </c>
      <c r="H35" t="s">
        <v>16</v>
      </c>
      <c r="I35" s="1" t="s">
        <v>1</v>
      </c>
      <c r="J35" s="1" t="s">
        <v>2</v>
      </c>
      <c r="K35" s="1" t="s">
        <v>2</v>
      </c>
      <c r="L35" s="1" t="s">
        <v>1</v>
      </c>
      <c r="M35" s="1" t="s">
        <v>2</v>
      </c>
      <c r="N35" s="1" t="s">
        <v>1</v>
      </c>
      <c r="O35" s="1" t="s">
        <v>1</v>
      </c>
      <c r="P35" s="1" t="s">
        <v>2</v>
      </c>
      <c r="Q35" t="s">
        <v>1</v>
      </c>
      <c r="R35" s="1" t="s">
        <v>2</v>
      </c>
      <c r="S35" s="1" t="s">
        <v>2</v>
      </c>
      <c r="T35" s="1" t="s">
        <v>2</v>
      </c>
      <c r="U35" s="1" t="s">
        <v>2</v>
      </c>
      <c r="V35" s="1" t="s">
        <v>2</v>
      </c>
      <c r="W35" s="1" t="s">
        <v>1</v>
      </c>
      <c r="X35" t="s">
        <v>287</v>
      </c>
      <c r="Y35" t="s">
        <v>3</v>
      </c>
      <c r="Z35" t="s">
        <v>45</v>
      </c>
      <c r="AA35" t="s">
        <v>287</v>
      </c>
      <c r="AB35" t="s">
        <v>51</v>
      </c>
      <c r="AC35" s="1"/>
      <c r="AD35" s="1"/>
      <c r="AE35" s="1"/>
      <c r="AF35" s="1"/>
      <c r="AG35" s="1"/>
      <c r="AH35" t="s">
        <v>287</v>
      </c>
      <c r="AI35" t="s">
        <v>287</v>
      </c>
      <c r="AJ35" t="s">
        <v>287</v>
      </c>
      <c r="AK35" t="s">
        <v>287</v>
      </c>
      <c r="AL35" t="s">
        <v>13</v>
      </c>
      <c r="AM35" t="s">
        <v>13</v>
      </c>
      <c r="AN35" s="1" t="s">
        <v>2</v>
      </c>
      <c r="AO35" s="1" t="s">
        <v>2</v>
      </c>
      <c r="AP35" s="1" t="s">
        <v>1</v>
      </c>
      <c r="AQ35" s="1" t="s">
        <v>2</v>
      </c>
      <c r="AR35" s="1" t="s">
        <v>2</v>
      </c>
      <c r="AS35" s="1" t="s">
        <v>2</v>
      </c>
      <c r="AT35" s="1" t="s">
        <v>2</v>
      </c>
      <c r="AU35" s="1" t="s">
        <v>2</v>
      </c>
      <c r="AV35" t="s">
        <v>287</v>
      </c>
      <c r="AW35" s="1" t="s">
        <v>2</v>
      </c>
      <c r="AX35" s="1" t="s">
        <v>2</v>
      </c>
      <c r="AY35" s="1" t="s">
        <v>1</v>
      </c>
      <c r="AZ35" s="1" t="s">
        <v>2</v>
      </c>
      <c r="BA35" s="1" t="s">
        <v>2</v>
      </c>
      <c r="BB35" s="1" t="s">
        <v>2</v>
      </c>
      <c r="BC35" s="1" t="s">
        <v>2</v>
      </c>
      <c r="BD35" s="1" t="s">
        <v>2</v>
      </c>
      <c r="BE35" t="s">
        <v>287</v>
      </c>
      <c r="BF35" t="s">
        <v>287</v>
      </c>
      <c r="BG35" t="s">
        <v>1</v>
      </c>
      <c r="BH35" t="s">
        <v>1</v>
      </c>
      <c r="BI35" t="s">
        <v>2</v>
      </c>
      <c r="BJ35" t="s">
        <v>91</v>
      </c>
      <c r="BK35" s="1" t="s">
        <v>2</v>
      </c>
      <c r="BL35" s="1" t="s">
        <v>1</v>
      </c>
      <c r="BM35" s="1" t="s">
        <v>1</v>
      </c>
      <c r="BN35" s="1" t="s">
        <v>1</v>
      </c>
      <c r="BO35" s="1" t="s">
        <v>1</v>
      </c>
      <c r="BP35" s="1" t="s">
        <v>1</v>
      </c>
      <c r="BQ35" s="1" t="s">
        <v>1</v>
      </c>
      <c r="BR35" s="1" t="s">
        <v>2</v>
      </c>
      <c r="BS35" s="1" t="s">
        <v>1</v>
      </c>
      <c r="BT35" s="1" t="s">
        <v>2</v>
      </c>
      <c r="BU35" s="1" t="s">
        <v>2</v>
      </c>
      <c r="BV35" s="1" t="s">
        <v>1</v>
      </c>
      <c r="BW35" s="1" t="s">
        <v>1</v>
      </c>
      <c r="BX35" s="1" t="s">
        <v>2</v>
      </c>
      <c r="BY35" t="s">
        <v>493</v>
      </c>
      <c r="BZ35" s="1" t="s">
        <v>1</v>
      </c>
      <c r="CA35" s="1" t="s">
        <v>1</v>
      </c>
      <c r="CB35" s="1" t="s">
        <v>1</v>
      </c>
      <c r="CC35" s="1" t="s">
        <v>1</v>
      </c>
      <c r="CD35" s="1" t="s">
        <v>1</v>
      </c>
      <c r="CE35" s="1" t="s">
        <v>1</v>
      </c>
      <c r="CF35" s="1" t="s">
        <v>1</v>
      </c>
      <c r="CG35" s="1" t="s">
        <v>1</v>
      </c>
      <c r="CH35" s="1" t="s">
        <v>1</v>
      </c>
      <c r="CI35" s="1" t="s">
        <v>2</v>
      </c>
      <c r="CJ35" s="1" t="s">
        <v>2</v>
      </c>
      <c r="CK35" s="1" t="s">
        <v>1</v>
      </c>
      <c r="CL35" s="1" t="s">
        <v>2</v>
      </c>
      <c r="CM35" s="1" t="s">
        <v>2</v>
      </c>
      <c r="CN35" t="s">
        <v>287</v>
      </c>
      <c r="CO35" t="s">
        <v>1</v>
      </c>
      <c r="CP35" t="s">
        <v>1</v>
      </c>
      <c r="CQ35" t="s">
        <v>2</v>
      </c>
      <c r="CR35" t="s">
        <v>287</v>
      </c>
      <c r="CS35" t="s">
        <v>16</v>
      </c>
      <c r="CT35" t="s">
        <v>16</v>
      </c>
      <c r="CU35" t="s">
        <v>16</v>
      </c>
      <c r="CV35" t="s">
        <v>287</v>
      </c>
      <c r="CW35" t="s">
        <v>46</v>
      </c>
      <c r="CX35" t="s">
        <v>287</v>
      </c>
      <c r="CY35" t="s">
        <v>1</v>
      </c>
      <c r="CZ35" t="s">
        <v>1</v>
      </c>
      <c r="DA35" t="s">
        <v>2</v>
      </c>
      <c r="DB35" t="s">
        <v>138</v>
      </c>
      <c r="DC35" t="s">
        <v>494</v>
      </c>
      <c r="DD35" t="s">
        <v>287</v>
      </c>
      <c r="DE35" t="s">
        <v>287</v>
      </c>
      <c r="DF35" t="s">
        <v>495</v>
      </c>
      <c r="DG35" t="s">
        <v>496</v>
      </c>
      <c r="DH35" t="s">
        <v>290</v>
      </c>
      <c r="DI35" t="s">
        <v>315</v>
      </c>
      <c r="DJ35" t="s">
        <v>303</v>
      </c>
      <c r="DK35" t="s">
        <v>316</v>
      </c>
      <c r="DL35" t="s">
        <v>305</v>
      </c>
      <c r="DM35" t="s">
        <v>497</v>
      </c>
      <c r="DN35" t="s">
        <v>498</v>
      </c>
      <c r="DO35" s="1">
        <v>0</v>
      </c>
      <c r="DP35" s="1">
        <v>0</v>
      </c>
      <c r="DQ35" s="1">
        <v>0</v>
      </c>
      <c r="DR35" s="1">
        <v>1</v>
      </c>
      <c r="DS35" s="1">
        <v>0</v>
      </c>
    </row>
    <row r="36" spans="1:123" x14ac:dyDescent="0.35">
      <c r="A36" t="s">
        <v>287</v>
      </c>
      <c r="B36" t="s">
        <v>287</v>
      </c>
      <c r="C36" t="s">
        <v>287</v>
      </c>
      <c r="D36" t="s">
        <v>287</v>
      </c>
      <c r="E36" t="s">
        <v>287</v>
      </c>
      <c r="F36" t="s">
        <v>287</v>
      </c>
      <c r="G36" t="s">
        <v>287</v>
      </c>
      <c r="H36" t="s">
        <v>287</v>
      </c>
      <c r="I36" s="1"/>
      <c r="J36" s="1"/>
      <c r="K36" s="1"/>
      <c r="L36" s="1"/>
      <c r="M36" s="1"/>
      <c r="N36" s="1"/>
      <c r="O36" s="1"/>
      <c r="P36" s="1"/>
      <c r="Q36" t="s">
        <v>287</v>
      </c>
      <c r="R36" s="1"/>
      <c r="S36" s="1"/>
      <c r="T36" s="1"/>
      <c r="U36" s="1"/>
      <c r="V36" s="1"/>
      <c r="W36" s="1"/>
      <c r="X36" t="s">
        <v>287</v>
      </c>
      <c r="Y36" t="s">
        <v>287</v>
      </c>
      <c r="Z36" t="s">
        <v>287</v>
      </c>
      <c r="AA36" t="s">
        <v>287</v>
      </c>
      <c r="AB36" t="s">
        <v>287</v>
      </c>
      <c r="AC36" s="1"/>
      <c r="AD36" s="1"/>
      <c r="AE36" s="1"/>
      <c r="AF36" s="1"/>
      <c r="AG36" s="1"/>
      <c r="AH36" t="s">
        <v>287</v>
      </c>
      <c r="AI36" t="s">
        <v>287</v>
      </c>
      <c r="AJ36" t="s">
        <v>287</v>
      </c>
      <c r="AK36" t="s">
        <v>287</v>
      </c>
      <c r="AL36" t="s">
        <v>287</v>
      </c>
      <c r="AM36" t="s">
        <v>287</v>
      </c>
      <c r="AN36" s="1"/>
      <c r="AO36" s="1"/>
      <c r="AP36" s="1"/>
      <c r="AQ36" s="1"/>
      <c r="AR36" s="1"/>
      <c r="AS36" s="1"/>
      <c r="AT36" s="1"/>
      <c r="AU36" s="1"/>
      <c r="AV36" t="s">
        <v>287</v>
      </c>
      <c r="AW36" s="1"/>
      <c r="AX36" s="1"/>
      <c r="AY36" s="1"/>
      <c r="AZ36" s="1"/>
      <c r="BA36" s="1"/>
      <c r="BB36" s="1"/>
      <c r="BC36" s="1"/>
      <c r="BD36" s="1"/>
      <c r="BE36" t="s">
        <v>287</v>
      </c>
      <c r="BF36" t="s">
        <v>287</v>
      </c>
      <c r="BG36" t="s">
        <v>287</v>
      </c>
      <c r="BH36" t="s">
        <v>287</v>
      </c>
      <c r="BI36" t="s">
        <v>287</v>
      </c>
      <c r="BJ36" t="s">
        <v>287</v>
      </c>
      <c r="BK36" s="1"/>
      <c r="BL36" s="1"/>
      <c r="BM36" s="1"/>
      <c r="BN36" s="1"/>
      <c r="BO36" s="1"/>
      <c r="BP36" s="1"/>
      <c r="BQ36" s="1"/>
      <c r="BR36" s="1"/>
      <c r="BS36" s="1"/>
      <c r="BT36" s="1"/>
      <c r="BU36" s="1"/>
      <c r="BV36" s="1"/>
      <c r="BW36" s="1"/>
      <c r="BX36" s="1"/>
      <c r="BY36" t="s">
        <v>287</v>
      </c>
      <c r="BZ36" s="1"/>
      <c r="CA36" s="1"/>
      <c r="CB36" s="1"/>
      <c r="CC36" s="1"/>
      <c r="CD36" s="1"/>
      <c r="CE36" s="1"/>
      <c r="CF36" s="1"/>
      <c r="CG36" s="1"/>
      <c r="CH36" s="1"/>
      <c r="CI36" s="1"/>
      <c r="CJ36" s="1"/>
      <c r="CK36" s="1"/>
      <c r="CL36" s="1"/>
      <c r="CM36" s="1"/>
      <c r="CN36" t="s">
        <v>287</v>
      </c>
      <c r="CO36" t="s">
        <v>287</v>
      </c>
      <c r="CP36" t="s">
        <v>287</v>
      </c>
      <c r="CQ36" t="s">
        <v>287</v>
      </c>
      <c r="CR36" t="s">
        <v>287</v>
      </c>
      <c r="CS36" t="s">
        <v>287</v>
      </c>
      <c r="CT36" t="s">
        <v>287</v>
      </c>
      <c r="CU36" t="s">
        <v>287</v>
      </c>
      <c r="CV36" t="s">
        <v>287</v>
      </c>
      <c r="CW36" t="s">
        <v>287</v>
      </c>
      <c r="CX36" t="s">
        <v>287</v>
      </c>
      <c r="CY36" t="s">
        <v>287</v>
      </c>
      <c r="CZ36" t="s">
        <v>287</v>
      </c>
      <c r="DA36" t="s">
        <v>287</v>
      </c>
      <c r="DB36" t="s">
        <v>287</v>
      </c>
      <c r="DC36" t="s">
        <v>287</v>
      </c>
      <c r="DD36" t="s">
        <v>287</v>
      </c>
      <c r="DE36" t="s">
        <v>287</v>
      </c>
      <c r="DF36" t="s">
        <v>499</v>
      </c>
      <c r="DG36" t="s">
        <v>500</v>
      </c>
      <c r="DH36" t="s">
        <v>290</v>
      </c>
      <c r="DI36" t="s">
        <v>315</v>
      </c>
      <c r="DJ36" t="s">
        <v>292</v>
      </c>
      <c r="DK36" t="s">
        <v>501</v>
      </c>
      <c r="DL36" t="s">
        <v>341</v>
      </c>
      <c r="DM36" t="s">
        <v>502</v>
      </c>
      <c r="DN36" t="s">
        <v>503</v>
      </c>
      <c r="DO36" s="1">
        <v>0</v>
      </c>
      <c r="DP36" s="1">
        <v>1</v>
      </c>
      <c r="DQ36" s="1">
        <v>0</v>
      </c>
      <c r="DR36" s="1">
        <v>0</v>
      </c>
      <c r="DS36" s="1">
        <v>0</v>
      </c>
    </row>
    <row r="37" spans="1:123" x14ac:dyDescent="0.35">
      <c r="A37" t="s">
        <v>1</v>
      </c>
      <c r="B37" t="s">
        <v>1</v>
      </c>
      <c r="C37" t="s">
        <v>9</v>
      </c>
      <c r="D37" t="s">
        <v>15</v>
      </c>
      <c r="E37" t="s">
        <v>13</v>
      </c>
      <c r="F37" t="s">
        <v>13</v>
      </c>
      <c r="G37" t="s">
        <v>14</v>
      </c>
      <c r="H37" t="s">
        <v>16</v>
      </c>
      <c r="I37" s="1" t="s">
        <v>1</v>
      </c>
      <c r="J37" s="1" t="s">
        <v>2</v>
      </c>
      <c r="K37" s="1" t="s">
        <v>2</v>
      </c>
      <c r="L37" s="1" t="s">
        <v>1</v>
      </c>
      <c r="M37" s="1" t="s">
        <v>1</v>
      </c>
      <c r="N37" s="1" t="s">
        <v>1</v>
      </c>
      <c r="O37" s="1" t="s">
        <v>1</v>
      </c>
      <c r="P37" s="1" t="s">
        <v>2</v>
      </c>
      <c r="Q37" t="s">
        <v>2</v>
      </c>
      <c r="R37" s="1" t="s">
        <v>1</v>
      </c>
      <c r="S37" s="1" t="s">
        <v>1</v>
      </c>
      <c r="T37" s="1" t="s">
        <v>1</v>
      </c>
      <c r="U37" s="1" t="s">
        <v>1</v>
      </c>
      <c r="V37" s="1" t="s">
        <v>1</v>
      </c>
      <c r="W37" s="1" t="s">
        <v>2</v>
      </c>
      <c r="X37" t="s">
        <v>287</v>
      </c>
      <c r="Y37" t="s">
        <v>3</v>
      </c>
      <c r="Z37" t="s">
        <v>46</v>
      </c>
      <c r="AA37" t="s">
        <v>287</v>
      </c>
      <c r="AB37" t="s">
        <v>53</v>
      </c>
      <c r="AC37" s="1"/>
      <c r="AD37" s="1"/>
      <c r="AE37" s="1"/>
      <c r="AF37" s="1"/>
      <c r="AG37" s="1"/>
      <c r="AH37" t="s">
        <v>61</v>
      </c>
      <c r="AI37" t="s">
        <v>60</v>
      </c>
      <c r="AJ37" t="s">
        <v>60</v>
      </c>
      <c r="AK37" t="s">
        <v>60</v>
      </c>
      <c r="AL37" t="s">
        <v>14</v>
      </c>
      <c r="AM37" t="s">
        <v>14</v>
      </c>
      <c r="AN37" s="1" t="s">
        <v>2</v>
      </c>
      <c r="AO37" s="1" t="s">
        <v>2</v>
      </c>
      <c r="AP37" s="1" t="s">
        <v>1</v>
      </c>
      <c r="AQ37" s="1" t="s">
        <v>2</v>
      </c>
      <c r="AR37" s="1" t="s">
        <v>2</v>
      </c>
      <c r="AS37" s="1" t="s">
        <v>2</v>
      </c>
      <c r="AT37" s="1" t="s">
        <v>2</v>
      </c>
      <c r="AU37" s="1" t="s">
        <v>2</v>
      </c>
      <c r="AV37" t="s">
        <v>287</v>
      </c>
      <c r="AW37" s="1" t="s">
        <v>2</v>
      </c>
      <c r="AX37" s="1" t="s">
        <v>2</v>
      </c>
      <c r="AY37" s="1" t="s">
        <v>1</v>
      </c>
      <c r="AZ37" s="1" t="s">
        <v>2</v>
      </c>
      <c r="BA37" s="1" t="s">
        <v>2</v>
      </c>
      <c r="BB37" s="1" t="s">
        <v>2</v>
      </c>
      <c r="BC37" s="1" t="s">
        <v>2</v>
      </c>
      <c r="BD37" s="1" t="s">
        <v>2</v>
      </c>
      <c r="BE37" t="s">
        <v>287</v>
      </c>
      <c r="BF37" t="s">
        <v>287</v>
      </c>
      <c r="BG37" t="s">
        <v>1</v>
      </c>
      <c r="BH37" t="s">
        <v>1</v>
      </c>
      <c r="BI37" t="s">
        <v>3</v>
      </c>
      <c r="BJ37" t="s">
        <v>91</v>
      </c>
      <c r="BK37" s="1" t="s">
        <v>1</v>
      </c>
      <c r="BL37" s="1" t="s">
        <v>1</v>
      </c>
      <c r="BM37" s="1" t="s">
        <v>1</v>
      </c>
      <c r="BN37" s="1" t="s">
        <v>1</v>
      </c>
      <c r="BO37" s="1" t="s">
        <v>1</v>
      </c>
      <c r="BP37" s="1" t="s">
        <v>1</v>
      </c>
      <c r="BQ37" s="1" t="s">
        <v>1</v>
      </c>
      <c r="BR37" s="1" t="s">
        <v>1</v>
      </c>
      <c r="BS37" s="1" t="s">
        <v>1</v>
      </c>
      <c r="BT37" s="1" t="s">
        <v>1</v>
      </c>
      <c r="BU37" s="1" t="s">
        <v>1</v>
      </c>
      <c r="BV37" s="1" t="s">
        <v>1</v>
      </c>
      <c r="BW37" s="1" t="s">
        <v>1</v>
      </c>
      <c r="BX37" s="1" t="s">
        <v>2</v>
      </c>
      <c r="BY37" t="s">
        <v>504</v>
      </c>
      <c r="BZ37" s="1" t="s">
        <v>2</v>
      </c>
      <c r="CA37" s="1" t="s">
        <v>2</v>
      </c>
      <c r="CB37" s="1" t="s">
        <v>1</v>
      </c>
      <c r="CC37" s="1" t="s">
        <v>1</v>
      </c>
      <c r="CD37" s="1" t="s">
        <v>1</v>
      </c>
      <c r="CE37" s="1" t="s">
        <v>1</v>
      </c>
      <c r="CF37" s="1" t="s">
        <v>1</v>
      </c>
      <c r="CG37" s="1" t="s">
        <v>1</v>
      </c>
      <c r="CH37" s="1" t="s">
        <v>1</v>
      </c>
      <c r="CI37" s="1" t="s">
        <v>2</v>
      </c>
      <c r="CJ37" s="1" t="s">
        <v>2</v>
      </c>
      <c r="CK37" s="1" t="s">
        <v>2</v>
      </c>
      <c r="CL37" s="1" t="s">
        <v>1</v>
      </c>
      <c r="CM37" s="1" t="s">
        <v>2</v>
      </c>
      <c r="CN37" t="s">
        <v>505</v>
      </c>
      <c r="CO37" t="s">
        <v>1</v>
      </c>
      <c r="CP37" t="s">
        <v>2</v>
      </c>
      <c r="CQ37" t="s">
        <v>2</v>
      </c>
      <c r="CR37" t="s">
        <v>287</v>
      </c>
      <c r="CS37" t="s">
        <v>15</v>
      </c>
      <c r="CT37" t="s">
        <v>13</v>
      </c>
      <c r="CU37" t="s">
        <v>16</v>
      </c>
      <c r="CV37" t="s">
        <v>287</v>
      </c>
      <c r="CW37" t="s">
        <v>46</v>
      </c>
      <c r="CX37" t="s">
        <v>506</v>
      </c>
      <c r="CY37" t="s">
        <v>1</v>
      </c>
      <c r="CZ37" t="s">
        <v>3</v>
      </c>
      <c r="DA37" t="s">
        <v>2</v>
      </c>
      <c r="DB37" t="s">
        <v>135</v>
      </c>
      <c r="DC37" t="s">
        <v>287</v>
      </c>
      <c r="DD37" t="s">
        <v>287</v>
      </c>
      <c r="DE37" t="s">
        <v>287</v>
      </c>
      <c r="DF37" t="s">
        <v>507</v>
      </c>
      <c r="DG37" t="s">
        <v>508</v>
      </c>
      <c r="DH37" t="s">
        <v>301</v>
      </c>
      <c r="DI37" t="s">
        <v>302</v>
      </c>
      <c r="DJ37" t="s">
        <v>303</v>
      </c>
      <c r="DK37" t="s">
        <v>479</v>
      </c>
      <c r="DL37" t="s">
        <v>294</v>
      </c>
      <c r="DM37" t="s">
        <v>509</v>
      </c>
      <c r="DN37" t="s">
        <v>510</v>
      </c>
      <c r="DO37" s="1">
        <v>0</v>
      </c>
      <c r="DP37" s="1">
        <v>0</v>
      </c>
      <c r="DQ37" s="1">
        <v>0</v>
      </c>
      <c r="DR37" s="1">
        <v>1</v>
      </c>
      <c r="DS37" s="1">
        <v>0</v>
      </c>
    </row>
    <row r="38" spans="1:123" x14ac:dyDescent="0.35">
      <c r="A38" t="s">
        <v>1</v>
      </c>
      <c r="B38" t="s">
        <v>2</v>
      </c>
      <c r="C38" t="s">
        <v>6</v>
      </c>
      <c r="D38" t="s">
        <v>16</v>
      </c>
      <c r="E38" t="s">
        <v>13</v>
      </c>
      <c r="F38" t="s">
        <v>13</v>
      </c>
      <c r="G38" t="s">
        <v>14</v>
      </c>
      <c r="H38" t="s">
        <v>16</v>
      </c>
      <c r="I38" s="1"/>
      <c r="J38" s="1"/>
      <c r="K38" s="1"/>
      <c r="L38" s="1"/>
      <c r="M38" s="1"/>
      <c r="N38" s="1"/>
      <c r="O38" s="1"/>
      <c r="P38" s="1"/>
      <c r="Q38" t="s">
        <v>287</v>
      </c>
      <c r="R38" s="1"/>
      <c r="S38" s="1"/>
      <c r="T38" s="1"/>
      <c r="U38" s="1"/>
      <c r="V38" s="1"/>
      <c r="W38" s="1"/>
      <c r="X38" t="s">
        <v>287</v>
      </c>
      <c r="Y38" t="s">
        <v>287</v>
      </c>
      <c r="Z38" t="s">
        <v>287</v>
      </c>
      <c r="AA38" t="s">
        <v>287</v>
      </c>
      <c r="AB38" t="s">
        <v>287</v>
      </c>
      <c r="AC38" s="1"/>
      <c r="AD38" s="1"/>
      <c r="AE38" s="1"/>
      <c r="AF38" s="1"/>
      <c r="AG38" s="1"/>
      <c r="AH38" t="s">
        <v>287</v>
      </c>
      <c r="AI38" t="s">
        <v>287</v>
      </c>
      <c r="AJ38" t="s">
        <v>287</v>
      </c>
      <c r="AK38" t="s">
        <v>287</v>
      </c>
      <c r="AL38" t="s">
        <v>287</v>
      </c>
      <c r="AM38" t="s">
        <v>287</v>
      </c>
      <c r="AN38" s="1"/>
      <c r="AO38" s="1"/>
      <c r="AP38" s="1"/>
      <c r="AQ38" s="1"/>
      <c r="AR38" s="1"/>
      <c r="AS38" s="1"/>
      <c r="AT38" s="1"/>
      <c r="AU38" s="1"/>
      <c r="AW38" s="1"/>
      <c r="AX38" s="1"/>
      <c r="AY38" s="1"/>
      <c r="AZ38" s="1"/>
      <c r="BA38" s="1"/>
      <c r="BB38" s="1"/>
      <c r="BC38" s="1"/>
      <c r="BD38" s="1"/>
      <c r="BE38" t="s">
        <v>287</v>
      </c>
      <c r="BF38" t="s">
        <v>287</v>
      </c>
      <c r="BG38" t="s">
        <v>287</v>
      </c>
      <c r="BH38" t="s">
        <v>287</v>
      </c>
      <c r="BI38" t="s">
        <v>287</v>
      </c>
      <c r="BJ38" t="s">
        <v>287</v>
      </c>
      <c r="BK38" s="1"/>
      <c r="BL38" s="1"/>
      <c r="BM38" s="1"/>
      <c r="BN38" s="1"/>
      <c r="BO38" s="1"/>
      <c r="BP38" s="1"/>
      <c r="BQ38" s="1"/>
      <c r="BR38" s="1"/>
      <c r="BS38" s="1"/>
      <c r="BT38" s="1"/>
      <c r="BU38" s="1"/>
      <c r="BV38" s="1"/>
      <c r="BW38" s="1"/>
      <c r="BX38" s="1"/>
      <c r="BY38" t="s">
        <v>287</v>
      </c>
      <c r="BZ38" s="1"/>
      <c r="CA38" s="1"/>
      <c r="CB38" s="1"/>
      <c r="CC38" s="1"/>
      <c r="CD38" s="1"/>
      <c r="CE38" s="1"/>
      <c r="CF38" s="1"/>
      <c r="CG38" s="1"/>
      <c r="CH38" s="1"/>
      <c r="CI38" s="1"/>
      <c r="CJ38" s="1"/>
      <c r="CK38" s="1"/>
      <c r="CL38" s="1"/>
      <c r="CM38" s="1"/>
      <c r="CN38" t="s">
        <v>287</v>
      </c>
      <c r="CO38" t="s">
        <v>287</v>
      </c>
      <c r="CP38" t="s">
        <v>287</v>
      </c>
      <c r="CQ38" t="s">
        <v>287</v>
      </c>
      <c r="CR38" t="s">
        <v>287</v>
      </c>
      <c r="CS38" t="s">
        <v>287</v>
      </c>
      <c r="CT38" t="s">
        <v>287</v>
      </c>
      <c r="CU38" t="s">
        <v>287</v>
      </c>
      <c r="CV38" t="s">
        <v>287</v>
      </c>
      <c r="CW38" t="s">
        <v>287</v>
      </c>
      <c r="CX38" t="s">
        <v>287</v>
      </c>
      <c r="CY38" t="s">
        <v>287</v>
      </c>
      <c r="CZ38" t="s">
        <v>287</v>
      </c>
      <c r="DA38" t="s">
        <v>287</v>
      </c>
      <c r="DB38" t="s">
        <v>287</v>
      </c>
      <c r="DC38" t="s">
        <v>287</v>
      </c>
      <c r="DD38" t="s">
        <v>287</v>
      </c>
      <c r="DE38" t="s">
        <v>287</v>
      </c>
      <c r="DF38" t="s">
        <v>511</v>
      </c>
      <c r="DG38" t="s">
        <v>512</v>
      </c>
      <c r="DH38" t="s">
        <v>290</v>
      </c>
      <c r="DI38" t="s">
        <v>302</v>
      </c>
      <c r="DJ38" t="s">
        <v>292</v>
      </c>
      <c r="DK38" t="s">
        <v>513</v>
      </c>
      <c r="DL38" t="s">
        <v>341</v>
      </c>
      <c r="DM38" t="s">
        <v>514</v>
      </c>
      <c r="DN38" t="s">
        <v>515</v>
      </c>
      <c r="DO38" s="1">
        <v>0</v>
      </c>
      <c r="DP38" s="1">
        <v>0</v>
      </c>
      <c r="DQ38" s="1">
        <v>1</v>
      </c>
      <c r="DR38" s="1">
        <v>0</v>
      </c>
      <c r="DS38" s="1">
        <v>0</v>
      </c>
    </row>
    <row r="39" spans="1:123" x14ac:dyDescent="0.35">
      <c r="A39" t="s">
        <v>1</v>
      </c>
      <c r="B39" t="s">
        <v>1</v>
      </c>
      <c r="C39" t="s">
        <v>6</v>
      </c>
      <c r="D39" t="s">
        <v>15</v>
      </c>
      <c r="E39" t="s">
        <v>13</v>
      </c>
      <c r="F39" t="s">
        <v>14</v>
      </c>
      <c r="G39" t="s">
        <v>15</v>
      </c>
      <c r="H39" t="s">
        <v>16</v>
      </c>
      <c r="I39" s="1" t="s">
        <v>1</v>
      </c>
      <c r="J39" s="1" t="s">
        <v>1</v>
      </c>
      <c r="K39" s="1" t="s">
        <v>2</v>
      </c>
      <c r="L39" s="1" t="s">
        <v>1</v>
      </c>
      <c r="M39" s="1" t="s">
        <v>1</v>
      </c>
      <c r="N39" s="1" t="s">
        <v>1</v>
      </c>
      <c r="O39" s="1" t="s">
        <v>1</v>
      </c>
      <c r="P39" s="1" t="s">
        <v>2</v>
      </c>
      <c r="Q39" t="s">
        <v>1</v>
      </c>
      <c r="R39" s="1" t="s">
        <v>1</v>
      </c>
      <c r="S39" s="1" t="s">
        <v>1</v>
      </c>
      <c r="T39" s="1" t="s">
        <v>1</v>
      </c>
      <c r="U39" s="1" t="s">
        <v>1</v>
      </c>
      <c r="V39" s="1" t="s">
        <v>1</v>
      </c>
      <c r="W39" s="1" t="s">
        <v>2</v>
      </c>
      <c r="X39" t="s">
        <v>287</v>
      </c>
      <c r="Y39" t="s">
        <v>41</v>
      </c>
      <c r="Z39" t="s">
        <v>45</v>
      </c>
      <c r="AA39" t="s">
        <v>287</v>
      </c>
      <c r="AB39" t="s">
        <v>52</v>
      </c>
      <c r="AC39" s="1" t="s">
        <v>1</v>
      </c>
      <c r="AD39" s="1" t="s">
        <v>1</v>
      </c>
      <c r="AE39" s="1" t="s">
        <v>1</v>
      </c>
      <c r="AF39" s="1" t="s">
        <v>1</v>
      </c>
      <c r="AG39" s="1" t="s">
        <v>2</v>
      </c>
      <c r="AH39" t="s">
        <v>287</v>
      </c>
      <c r="AI39" t="s">
        <v>287</v>
      </c>
      <c r="AJ39" t="s">
        <v>287</v>
      </c>
      <c r="AK39" t="s">
        <v>287</v>
      </c>
      <c r="AL39" t="s">
        <v>13</v>
      </c>
      <c r="AM39" t="s">
        <v>13</v>
      </c>
      <c r="AN39" s="1" t="s">
        <v>2</v>
      </c>
      <c r="AO39" s="1" t="s">
        <v>2</v>
      </c>
      <c r="AP39" s="1" t="s">
        <v>2</v>
      </c>
      <c r="AQ39" s="1" t="s">
        <v>2</v>
      </c>
      <c r="AR39" s="1" t="s">
        <v>1</v>
      </c>
      <c r="AS39" s="1" t="s">
        <v>2</v>
      </c>
      <c r="AT39" s="1" t="s">
        <v>2</v>
      </c>
      <c r="AU39" s="1" t="s">
        <v>2</v>
      </c>
      <c r="AV39" t="s">
        <v>287</v>
      </c>
      <c r="AW39" s="1" t="s">
        <v>2</v>
      </c>
      <c r="AX39" s="1" t="s">
        <v>2</v>
      </c>
      <c r="AY39" s="1" t="s">
        <v>2</v>
      </c>
      <c r="AZ39" s="1" t="s">
        <v>2</v>
      </c>
      <c r="BA39" s="1" t="s">
        <v>1</v>
      </c>
      <c r="BB39" s="1" t="s">
        <v>2</v>
      </c>
      <c r="BC39" s="1" t="s">
        <v>2</v>
      </c>
      <c r="BD39" s="1" t="s">
        <v>2</v>
      </c>
      <c r="BE39" t="s">
        <v>287</v>
      </c>
      <c r="BF39" t="s">
        <v>287</v>
      </c>
      <c r="BG39" t="s">
        <v>1</v>
      </c>
      <c r="BH39" t="s">
        <v>1</v>
      </c>
      <c r="BI39" t="s">
        <v>2</v>
      </c>
      <c r="BJ39" t="s">
        <v>91</v>
      </c>
      <c r="BK39" s="1" t="s">
        <v>1</v>
      </c>
      <c r="BL39" s="1" t="s">
        <v>1</v>
      </c>
      <c r="BM39" s="1" t="s">
        <v>1</v>
      </c>
      <c r="BN39" s="1" t="s">
        <v>1</v>
      </c>
      <c r="BO39" s="1" t="s">
        <v>1</v>
      </c>
      <c r="BP39" s="1" t="s">
        <v>1</v>
      </c>
      <c r="BQ39" s="1" t="s">
        <v>1</v>
      </c>
      <c r="BR39" s="1" t="s">
        <v>1</v>
      </c>
      <c r="BS39" s="1" t="s">
        <v>1</v>
      </c>
      <c r="BT39" s="1" t="s">
        <v>2</v>
      </c>
      <c r="BU39" s="1" t="s">
        <v>1</v>
      </c>
      <c r="BV39" s="1" t="s">
        <v>1</v>
      </c>
      <c r="BW39" s="1" t="s">
        <v>2</v>
      </c>
      <c r="BX39" s="1" t="s">
        <v>2</v>
      </c>
      <c r="BY39" t="s">
        <v>287</v>
      </c>
      <c r="BZ39" s="1" t="s">
        <v>2</v>
      </c>
      <c r="CA39" s="1" t="s">
        <v>2</v>
      </c>
      <c r="CB39" s="1" t="s">
        <v>2</v>
      </c>
      <c r="CC39" s="1" t="s">
        <v>2</v>
      </c>
      <c r="CD39" s="1" t="s">
        <v>2</v>
      </c>
      <c r="CE39" s="1" t="s">
        <v>2</v>
      </c>
      <c r="CF39" s="1" t="s">
        <v>2</v>
      </c>
      <c r="CG39" s="1" t="s">
        <v>2</v>
      </c>
      <c r="CH39" s="1" t="s">
        <v>2</v>
      </c>
      <c r="CI39" s="1" t="s">
        <v>2</v>
      </c>
      <c r="CJ39" s="1" t="s">
        <v>2</v>
      </c>
      <c r="CK39" s="1" t="s">
        <v>2</v>
      </c>
      <c r="CL39" s="1" t="s">
        <v>1</v>
      </c>
      <c r="CM39" s="1" t="s">
        <v>2</v>
      </c>
      <c r="CN39" t="s">
        <v>516</v>
      </c>
      <c r="CO39" t="s">
        <v>1</v>
      </c>
      <c r="CP39" t="s">
        <v>1</v>
      </c>
      <c r="CQ39" t="s">
        <v>1</v>
      </c>
      <c r="CR39" t="s">
        <v>1</v>
      </c>
      <c r="CS39" t="s">
        <v>15</v>
      </c>
      <c r="CT39" t="s">
        <v>15</v>
      </c>
      <c r="CU39" t="s">
        <v>14</v>
      </c>
      <c r="CV39" t="s">
        <v>287</v>
      </c>
      <c r="CW39" t="s">
        <v>47</v>
      </c>
      <c r="CX39" t="s">
        <v>287</v>
      </c>
      <c r="CY39" t="s">
        <v>2</v>
      </c>
      <c r="CZ39" t="s">
        <v>287</v>
      </c>
      <c r="DA39" t="s">
        <v>2</v>
      </c>
      <c r="DB39" t="s">
        <v>138</v>
      </c>
      <c r="DC39" t="s">
        <v>517</v>
      </c>
      <c r="DD39" t="s">
        <v>287</v>
      </c>
      <c r="DE39" t="s">
        <v>287</v>
      </c>
      <c r="DF39" t="s">
        <v>518</v>
      </c>
      <c r="DG39" t="s">
        <v>519</v>
      </c>
      <c r="DH39" t="s">
        <v>301</v>
      </c>
      <c r="DI39" t="s">
        <v>315</v>
      </c>
      <c r="DJ39" t="s">
        <v>303</v>
      </c>
      <c r="DK39" t="s">
        <v>520</v>
      </c>
      <c r="DL39" t="s">
        <v>305</v>
      </c>
      <c r="DM39" t="s">
        <v>521</v>
      </c>
      <c r="DN39" t="s">
        <v>522</v>
      </c>
      <c r="DO39" s="1">
        <v>0</v>
      </c>
      <c r="DP39" s="1">
        <v>0</v>
      </c>
      <c r="DQ39" s="1">
        <v>0</v>
      </c>
      <c r="DR39" s="1">
        <v>1</v>
      </c>
      <c r="DS39" s="1">
        <v>0</v>
      </c>
    </row>
    <row r="40" spans="1:123" x14ac:dyDescent="0.35">
      <c r="A40" t="s">
        <v>1</v>
      </c>
      <c r="B40" t="s">
        <v>1</v>
      </c>
      <c r="C40" t="s">
        <v>6</v>
      </c>
      <c r="D40" t="s">
        <v>3</v>
      </c>
      <c r="E40" t="s">
        <v>13</v>
      </c>
      <c r="F40" t="s">
        <v>13</v>
      </c>
      <c r="G40" t="s">
        <v>3</v>
      </c>
      <c r="H40" t="s">
        <v>3</v>
      </c>
      <c r="I40" s="1" t="s">
        <v>2</v>
      </c>
      <c r="J40" s="1" t="s">
        <v>2</v>
      </c>
      <c r="K40" s="1" t="s">
        <v>2</v>
      </c>
      <c r="L40" s="1" t="s">
        <v>2</v>
      </c>
      <c r="M40" s="1" t="s">
        <v>2</v>
      </c>
      <c r="N40" s="1" t="s">
        <v>2</v>
      </c>
      <c r="O40" s="1" t="s">
        <v>1</v>
      </c>
      <c r="P40" s="1" t="s">
        <v>2</v>
      </c>
      <c r="Q40" t="s">
        <v>2</v>
      </c>
      <c r="R40" s="1" t="s">
        <v>2</v>
      </c>
      <c r="S40" s="1" t="s">
        <v>2</v>
      </c>
      <c r="T40" s="1" t="s">
        <v>2</v>
      </c>
      <c r="U40" s="1" t="s">
        <v>2</v>
      </c>
      <c r="V40" s="1" t="s">
        <v>2</v>
      </c>
      <c r="W40" s="1" t="s">
        <v>1</v>
      </c>
      <c r="X40" t="s">
        <v>287</v>
      </c>
      <c r="Y40" t="s">
        <v>42</v>
      </c>
      <c r="Z40" t="s">
        <v>47</v>
      </c>
      <c r="AA40" t="s">
        <v>287</v>
      </c>
      <c r="AB40" t="s">
        <v>52</v>
      </c>
      <c r="AC40" s="1" t="s">
        <v>1</v>
      </c>
      <c r="AD40" s="1" t="s">
        <v>2</v>
      </c>
      <c r="AE40" s="1" t="s">
        <v>2</v>
      </c>
      <c r="AF40" s="1" t="s">
        <v>2</v>
      </c>
      <c r="AG40" s="1" t="s">
        <v>2</v>
      </c>
      <c r="AH40" t="s">
        <v>287</v>
      </c>
      <c r="AI40" t="s">
        <v>287</v>
      </c>
      <c r="AJ40" t="s">
        <v>287</v>
      </c>
      <c r="AK40" t="s">
        <v>287</v>
      </c>
      <c r="AL40" t="s">
        <v>14</v>
      </c>
      <c r="AM40" t="s">
        <v>14</v>
      </c>
      <c r="AN40" s="1" t="s">
        <v>2</v>
      </c>
      <c r="AO40" s="1" t="s">
        <v>1</v>
      </c>
      <c r="AP40" s="1" t="s">
        <v>2</v>
      </c>
      <c r="AQ40" s="1" t="s">
        <v>2</v>
      </c>
      <c r="AR40" s="1" t="s">
        <v>2</v>
      </c>
      <c r="AS40" s="1" t="s">
        <v>2</v>
      </c>
      <c r="AT40" s="1" t="s">
        <v>2</v>
      </c>
      <c r="AU40" s="1" t="s">
        <v>2</v>
      </c>
      <c r="AV40" t="s">
        <v>287</v>
      </c>
      <c r="AW40" s="1" t="s">
        <v>2</v>
      </c>
      <c r="AX40" s="1" t="s">
        <v>1</v>
      </c>
      <c r="AY40" s="1" t="s">
        <v>2</v>
      </c>
      <c r="AZ40" s="1" t="s">
        <v>2</v>
      </c>
      <c r="BA40" s="1" t="s">
        <v>2</v>
      </c>
      <c r="BB40" s="1" t="s">
        <v>2</v>
      </c>
      <c r="BC40" s="1" t="s">
        <v>2</v>
      </c>
      <c r="BD40" s="1" t="s">
        <v>2</v>
      </c>
      <c r="BE40" t="s">
        <v>287</v>
      </c>
      <c r="BF40" t="s">
        <v>287</v>
      </c>
      <c r="BG40" t="s">
        <v>1</v>
      </c>
      <c r="BH40" t="s">
        <v>1</v>
      </c>
      <c r="BI40" t="s">
        <v>1</v>
      </c>
      <c r="BJ40" t="s">
        <v>91</v>
      </c>
      <c r="BK40" s="1" t="s">
        <v>1</v>
      </c>
      <c r="BL40" s="1" t="s">
        <v>1</v>
      </c>
      <c r="BM40" s="1" t="s">
        <v>1</v>
      </c>
      <c r="BN40" s="1" t="s">
        <v>1</v>
      </c>
      <c r="BO40" s="1" t="s">
        <v>1</v>
      </c>
      <c r="BP40" s="1" t="s">
        <v>1</v>
      </c>
      <c r="BQ40" s="1" t="s">
        <v>1</v>
      </c>
      <c r="BR40" s="1" t="s">
        <v>1</v>
      </c>
      <c r="BS40" s="1" t="s">
        <v>2</v>
      </c>
      <c r="BT40" s="1" t="s">
        <v>2</v>
      </c>
      <c r="BU40" s="1" t="s">
        <v>2</v>
      </c>
      <c r="BV40" s="1" t="s">
        <v>1</v>
      </c>
      <c r="BW40" s="1" t="s">
        <v>2</v>
      </c>
      <c r="BX40" s="1" t="s">
        <v>2</v>
      </c>
      <c r="BY40" t="s">
        <v>287</v>
      </c>
      <c r="BZ40" s="1" t="s">
        <v>2</v>
      </c>
      <c r="CA40" s="1" t="s">
        <v>2</v>
      </c>
      <c r="CB40" s="1" t="s">
        <v>2</v>
      </c>
      <c r="CC40" s="1" t="s">
        <v>2</v>
      </c>
      <c r="CD40" s="1" t="s">
        <v>2</v>
      </c>
      <c r="CE40" s="1" t="s">
        <v>1</v>
      </c>
      <c r="CF40" s="1" t="s">
        <v>1</v>
      </c>
      <c r="CG40" s="1" t="s">
        <v>2</v>
      </c>
      <c r="CH40" s="1" t="s">
        <v>1</v>
      </c>
      <c r="CI40" s="1" t="s">
        <v>2</v>
      </c>
      <c r="CJ40" s="1" t="s">
        <v>2</v>
      </c>
      <c r="CK40" s="1" t="s">
        <v>2</v>
      </c>
      <c r="CL40" s="1" t="s">
        <v>2</v>
      </c>
      <c r="CM40" s="1" t="s">
        <v>2</v>
      </c>
      <c r="CN40" t="s">
        <v>287</v>
      </c>
      <c r="CO40" t="s">
        <v>1</v>
      </c>
      <c r="CP40" t="s">
        <v>1</v>
      </c>
      <c r="CQ40" t="s">
        <v>2</v>
      </c>
      <c r="CR40" t="s">
        <v>287</v>
      </c>
      <c r="CS40" t="s">
        <v>15</v>
      </c>
      <c r="CT40" t="s">
        <v>13</v>
      </c>
      <c r="CU40" t="s">
        <v>13</v>
      </c>
      <c r="CV40" t="s">
        <v>287</v>
      </c>
      <c r="CW40" t="s">
        <v>47</v>
      </c>
      <c r="CX40" t="s">
        <v>287</v>
      </c>
      <c r="CY40" t="s">
        <v>2</v>
      </c>
      <c r="CZ40" t="s">
        <v>287</v>
      </c>
      <c r="DA40" t="s">
        <v>2</v>
      </c>
      <c r="DB40" t="s">
        <v>135</v>
      </c>
      <c r="DC40" t="s">
        <v>287</v>
      </c>
      <c r="DD40" t="s">
        <v>287</v>
      </c>
      <c r="DE40" t="s">
        <v>287</v>
      </c>
      <c r="DF40" t="s">
        <v>523</v>
      </c>
      <c r="DG40" t="s">
        <v>524</v>
      </c>
      <c r="DH40" t="s">
        <v>290</v>
      </c>
      <c r="DI40" t="s">
        <v>302</v>
      </c>
      <c r="DJ40" t="s">
        <v>292</v>
      </c>
      <c r="DK40" t="s">
        <v>525</v>
      </c>
      <c r="DL40" t="s">
        <v>341</v>
      </c>
      <c r="DM40" t="s">
        <v>526</v>
      </c>
      <c r="DN40" t="s">
        <v>527</v>
      </c>
      <c r="DO40" s="1">
        <v>0</v>
      </c>
      <c r="DP40" s="1">
        <v>0</v>
      </c>
      <c r="DQ40" s="1">
        <v>0</v>
      </c>
      <c r="DR40" s="1">
        <v>1</v>
      </c>
      <c r="DS40" s="1">
        <v>0</v>
      </c>
    </row>
    <row r="41" spans="1:123" x14ac:dyDescent="0.35">
      <c r="A41" t="s">
        <v>1</v>
      </c>
      <c r="B41" t="s">
        <v>1</v>
      </c>
      <c r="C41" t="s">
        <v>6</v>
      </c>
      <c r="D41" t="s">
        <v>14</v>
      </c>
      <c r="E41" t="s">
        <v>13</v>
      </c>
      <c r="F41" t="s">
        <v>15</v>
      </c>
      <c r="G41" t="s">
        <v>13</v>
      </c>
      <c r="H41" t="s">
        <v>16</v>
      </c>
      <c r="I41" s="1" t="s">
        <v>1</v>
      </c>
      <c r="J41" s="1" t="s">
        <v>1</v>
      </c>
      <c r="K41" s="1" t="s">
        <v>2</v>
      </c>
      <c r="L41" s="1" t="s">
        <v>1</v>
      </c>
      <c r="M41" s="1" t="s">
        <v>2</v>
      </c>
      <c r="N41" s="1" t="s">
        <v>1</v>
      </c>
      <c r="O41" s="1" t="s">
        <v>1</v>
      </c>
      <c r="P41" s="1" t="s">
        <v>2</v>
      </c>
      <c r="Q41" t="s">
        <v>2</v>
      </c>
      <c r="R41" s="1" t="s">
        <v>2</v>
      </c>
      <c r="S41" s="1" t="s">
        <v>2</v>
      </c>
      <c r="T41" s="1" t="s">
        <v>1</v>
      </c>
      <c r="U41" s="1" t="s">
        <v>2</v>
      </c>
      <c r="V41" s="1" t="s">
        <v>2</v>
      </c>
      <c r="W41" s="1" t="s">
        <v>2</v>
      </c>
      <c r="X41" t="s">
        <v>287</v>
      </c>
      <c r="Y41" t="s">
        <v>43</v>
      </c>
      <c r="Z41" t="s">
        <v>47</v>
      </c>
      <c r="AA41" t="s">
        <v>287</v>
      </c>
      <c r="AB41" t="s">
        <v>53</v>
      </c>
      <c r="AC41" s="1"/>
      <c r="AD41" s="1"/>
      <c r="AE41" s="1"/>
      <c r="AF41" s="1"/>
      <c r="AG41" s="1"/>
      <c r="AH41" t="s">
        <v>61</v>
      </c>
      <c r="AI41" t="s">
        <v>60</v>
      </c>
      <c r="AJ41" t="s">
        <v>61</v>
      </c>
      <c r="AK41" t="s">
        <v>60</v>
      </c>
      <c r="AL41" t="s">
        <v>14</v>
      </c>
      <c r="AM41" t="s">
        <v>14</v>
      </c>
      <c r="AN41" s="1" t="s">
        <v>2</v>
      </c>
      <c r="AO41" s="1" t="s">
        <v>1</v>
      </c>
      <c r="AP41" s="1" t="s">
        <v>1</v>
      </c>
      <c r="AQ41" s="1" t="s">
        <v>1</v>
      </c>
      <c r="AR41" s="1" t="s">
        <v>1</v>
      </c>
      <c r="AS41" s="1" t="s">
        <v>2</v>
      </c>
      <c r="AT41" s="1" t="s">
        <v>2</v>
      </c>
      <c r="AU41" s="1" t="s">
        <v>2</v>
      </c>
      <c r="AV41" t="s">
        <v>287</v>
      </c>
      <c r="AW41" s="1" t="s">
        <v>2</v>
      </c>
      <c r="AX41" s="1" t="s">
        <v>2</v>
      </c>
      <c r="AY41" s="1" t="s">
        <v>1</v>
      </c>
      <c r="AZ41" s="1" t="s">
        <v>1</v>
      </c>
      <c r="BA41" s="1" t="s">
        <v>1</v>
      </c>
      <c r="BB41" s="1" t="s">
        <v>2</v>
      </c>
      <c r="BC41" s="1" t="s">
        <v>2</v>
      </c>
      <c r="BD41" s="1" t="s">
        <v>2</v>
      </c>
      <c r="BE41" t="s">
        <v>287</v>
      </c>
      <c r="BF41" t="s">
        <v>287</v>
      </c>
      <c r="BG41" t="s">
        <v>1</v>
      </c>
      <c r="BH41" t="s">
        <v>3</v>
      </c>
      <c r="BI41" t="s">
        <v>1</v>
      </c>
      <c r="BJ41" t="s">
        <v>90</v>
      </c>
      <c r="BK41" s="1" t="s">
        <v>1</v>
      </c>
      <c r="BL41" s="1" t="s">
        <v>1</v>
      </c>
      <c r="BM41" s="1" t="s">
        <v>1</v>
      </c>
      <c r="BN41" s="1" t="s">
        <v>1</v>
      </c>
      <c r="BO41" s="1" t="s">
        <v>1</v>
      </c>
      <c r="BP41" s="1" t="s">
        <v>1</v>
      </c>
      <c r="BQ41" s="1" t="s">
        <v>1</v>
      </c>
      <c r="BR41" s="1" t="s">
        <v>2</v>
      </c>
      <c r="BS41" s="1" t="s">
        <v>1</v>
      </c>
      <c r="BT41" s="1" t="s">
        <v>1</v>
      </c>
      <c r="BU41" s="1" t="s">
        <v>1</v>
      </c>
      <c r="BV41" s="1" t="s">
        <v>2</v>
      </c>
      <c r="BW41" s="1" t="s">
        <v>2</v>
      </c>
      <c r="BX41" s="1" t="s">
        <v>2</v>
      </c>
      <c r="BY41" t="s">
        <v>287</v>
      </c>
      <c r="BZ41" s="1" t="s">
        <v>1</v>
      </c>
      <c r="CA41" s="1" t="s">
        <v>1</v>
      </c>
      <c r="CB41" s="1" t="s">
        <v>2</v>
      </c>
      <c r="CC41" s="1" t="s">
        <v>1</v>
      </c>
      <c r="CD41" s="1" t="s">
        <v>2</v>
      </c>
      <c r="CE41" s="1" t="s">
        <v>1</v>
      </c>
      <c r="CF41" s="1" t="s">
        <v>2</v>
      </c>
      <c r="CG41" s="1" t="s">
        <v>1</v>
      </c>
      <c r="CH41" s="1" t="s">
        <v>2</v>
      </c>
      <c r="CI41" s="1" t="s">
        <v>1</v>
      </c>
      <c r="CJ41" s="1" t="s">
        <v>1</v>
      </c>
      <c r="CK41" s="1" t="s">
        <v>1</v>
      </c>
      <c r="CL41" s="1" t="s">
        <v>2</v>
      </c>
      <c r="CM41" s="1" t="s">
        <v>2</v>
      </c>
      <c r="CN41" t="s">
        <v>287</v>
      </c>
      <c r="CO41" t="s">
        <v>1</v>
      </c>
      <c r="CP41" t="s">
        <v>1</v>
      </c>
      <c r="CQ41" t="s">
        <v>1</v>
      </c>
      <c r="CR41" t="s">
        <v>1</v>
      </c>
      <c r="CS41" t="s">
        <v>14</v>
      </c>
      <c r="CT41" t="s">
        <v>14</v>
      </c>
      <c r="CU41" t="s">
        <v>14</v>
      </c>
      <c r="CV41" t="s">
        <v>287</v>
      </c>
      <c r="CW41" t="s">
        <v>46</v>
      </c>
      <c r="CX41" t="s">
        <v>287</v>
      </c>
      <c r="CY41" t="s">
        <v>2</v>
      </c>
      <c r="CZ41" t="s">
        <v>287</v>
      </c>
      <c r="DA41" t="s">
        <v>2</v>
      </c>
      <c r="DB41" t="s">
        <v>138</v>
      </c>
      <c r="DC41" t="s">
        <v>528</v>
      </c>
      <c r="DD41" t="s">
        <v>287</v>
      </c>
      <c r="DE41" t="s">
        <v>287</v>
      </c>
      <c r="DF41" t="s">
        <v>529</v>
      </c>
      <c r="DG41" t="s">
        <v>530</v>
      </c>
      <c r="DH41" t="s">
        <v>290</v>
      </c>
      <c r="DI41" t="s">
        <v>315</v>
      </c>
      <c r="DJ41" t="s">
        <v>303</v>
      </c>
      <c r="DK41" t="s">
        <v>501</v>
      </c>
      <c r="DL41" t="s">
        <v>341</v>
      </c>
      <c r="DM41" t="s">
        <v>531</v>
      </c>
      <c r="DN41" t="s">
        <v>532</v>
      </c>
      <c r="DO41" s="1">
        <v>0</v>
      </c>
      <c r="DP41" s="1">
        <v>0</v>
      </c>
      <c r="DQ41" s="1">
        <v>0</v>
      </c>
      <c r="DR41" s="1">
        <v>1</v>
      </c>
      <c r="DS41" s="1">
        <v>0</v>
      </c>
    </row>
    <row r="42" spans="1:123" x14ac:dyDescent="0.35">
      <c r="A42" t="s">
        <v>1</v>
      </c>
      <c r="B42" t="s">
        <v>1</v>
      </c>
      <c r="C42" t="s">
        <v>3</v>
      </c>
      <c r="D42" t="s">
        <v>14</v>
      </c>
      <c r="E42" t="s">
        <v>13</v>
      </c>
      <c r="F42" t="s">
        <v>13</v>
      </c>
      <c r="G42" t="s">
        <v>13</v>
      </c>
      <c r="H42" t="s">
        <v>16</v>
      </c>
      <c r="I42" s="1" t="s">
        <v>1</v>
      </c>
      <c r="J42" s="1" t="s">
        <v>1</v>
      </c>
      <c r="K42" s="1" t="s">
        <v>1</v>
      </c>
      <c r="L42" s="1" t="s">
        <v>1</v>
      </c>
      <c r="M42" s="1" t="s">
        <v>1</v>
      </c>
      <c r="N42" s="1" t="s">
        <v>1</v>
      </c>
      <c r="O42" s="1" t="s">
        <v>1</v>
      </c>
      <c r="P42" s="1" t="s">
        <v>2</v>
      </c>
      <c r="Q42" t="s">
        <v>1</v>
      </c>
      <c r="R42" s="1" t="s">
        <v>1</v>
      </c>
      <c r="S42" s="1" t="s">
        <v>1</v>
      </c>
      <c r="T42" s="1" t="s">
        <v>1</v>
      </c>
      <c r="U42" s="1" t="s">
        <v>1</v>
      </c>
      <c r="V42" s="1" t="s">
        <v>1</v>
      </c>
      <c r="W42" s="1" t="s">
        <v>2</v>
      </c>
      <c r="X42" t="s">
        <v>287</v>
      </c>
      <c r="Y42" t="s">
        <v>42</v>
      </c>
      <c r="Z42" t="s">
        <v>46</v>
      </c>
      <c r="AA42" t="s">
        <v>287</v>
      </c>
      <c r="AB42" t="s">
        <v>52</v>
      </c>
      <c r="AC42" s="1" t="s">
        <v>1</v>
      </c>
      <c r="AD42" s="1" t="s">
        <v>2</v>
      </c>
      <c r="AE42" s="1" t="s">
        <v>2</v>
      </c>
      <c r="AF42" s="1" t="s">
        <v>2</v>
      </c>
      <c r="AG42" s="1" t="s">
        <v>2</v>
      </c>
      <c r="AH42" t="s">
        <v>287</v>
      </c>
      <c r="AI42" t="s">
        <v>287</v>
      </c>
      <c r="AJ42" t="s">
        <v>287</v>
      </c>
      <c r="AK42" t="s">
        <v>287</v>
      </c>
      <c r="AL42" t="s">
        <v>14</v>
      </c>
      <c r="AM42" t="s">
        <v>14</v>
      </c>
      <c r="AN42" s="1" t="s">
        <v>2</v>
      </c>
      <c r="AO42" s="1" t="s">
        <v>2</v>
      </c>
      <c r="AP42" s="1" t="s">
        <v>1</v>
      </c>
      <c r="AQ42" s="1" t="s">
        <v>2</v>
      </c>
      <c r="AR42" s="1" t="s">
        <v>2</v>
      </c>
      <c r="AS42" s="1" t="s">
        <v>2</v>
      </c>
      <c r="AT42" s="1" t="s">
        <v>2</v>
      </c>
      <c r="AU42" s="1" t="s">
        <v>2</v>
      </c>
      <c r="AV42" t="s">
        <v>287</v>
      </c>
      <c r="AW42" s="1" t="s">
        <v>2</v>
      </c>
      <c r="AX42" s="1" t="s">
        <v>2</v>
      </c>
      <c r="AY42" s="1" t="s">
        <v>1</v>
      </c>
      <c r="AZ42" s="1" t="s">
        <v>2</v>
      </c>
      <c r="BA42" s="1" t="s">
        <v>2</v>
      </c>
      <c r="BB42" s="1" t="s">
        <v>2</v>
      </c>
      <c r="BC42" s="1" t="s">
        <v>2</v>
      </c>
      <c r="BD42" s="1" t="s">
        <v>2</v>
      </c>
      <c r="BE42" t="s">
        <v>287</v>
      </c>
      <c r="BF42" t="s">
        <v>287</v>
      </c>
      <c r="BG42" t="s">
        <v>1</v>
      </c>
      <c r="BH42" t="s">
        <v>1</v>
      </c>
      <c r="BI42" t="s">
        <v>2</v>
      </c>
      <c r="BJ42" t="s">
        <v>91</v>
      </c>
      <c r="BK42" s="1" t="s">
        <v>1</v>
      </c>
      <c r="BL42" s="1" t="s">
        <v>1</v>
      </c>
      <c r="BM42" s="1" t="s">
        <v>1</v>
      </c>
      <c r="BN42" s="1" t="s">
        <v>1</v>
      </c>
      <c r="BO42" s="1" t="s">
        <v>1</v>
      </c>
      <c r="BP42" s="1" t="s">
        <v>1</v>
      </c>
      <c r="BQ42" s="1" t="s">
        <v>1</v>
      </c>
      <c r="BR42" s="1" t="s">
        <v>1</v>
      </c>
      <c r="BS42" s="1" t="s">
        <v>2</v>
      </c>
      <c r="BT42" s="1" t="s">
        <v>2</v>
      </c>
      <c r="BU42" s="1" t="s">
        <v>1</v>
      </c>
      <c r="BV42" s="1" t="s">
        <v>1</v>
      </c>
      <c r="BW42" s="1" t="s">
        <v>2</v>
      </c>
      <c r="BX42" s="1" t="s">
        <v>2</v>
      </c>
      <c r="BY42" t="s">
        <v>287</v>
      </c>
      <c r="BZ42" s="1" t="s">
        <v>1</v>
      </c>
      <c r="CA42" s="1" t="s">
        <v>1</v>
      </c>
      <c r="CB42" s="1" t="s">
        <v>1</v>
      </c>
      <c r="CC42" s="1" t="s">
        <v>1</v>
      </c>
      <c r="CD42" s="1" t="s">
        <v>1</v>
      </c>
      <c r="CE42" s="1" t="s">
        <v>1</v>
      </c>
      <c r="CF42" s="1" t="s">
        <v>1</v>
      </c>
      <c r="CG42" s="1" t="s">
        <v>1</v>
      </c>
      <c r="CH42" s="1" t="s">
        <v>1</v>
      </c>
      <c r="CI42" s="1" t="s">
        <v>2</v>
      </c>
      <c r="CJ42" s="1" t="s">
        <v>2</v>
      </c>
      <c r="CK42" s="1" t="s">
        <v>2</v>
      </c>
      <c r="CL42" s="1" t="s">
        <v>2</v>
      </c>
      <c r="CM42" s="1" t="s">
        <v>2</v>
      </c>
      <c r="CN42" t="s">
        <v>287</v>
      </c>
      <c r="CO42" t="s">
        <v>1</v>
      </c>
      <c r="CP42" t="s">
        <v>1</v>
      </c>
      <c r="CQ42" t="s">
        <v>1</v>
      </c>
      <c r="CR42" t="s">
        <v>2</v>
      </c>
      <c r="CS42" t="s">
        <v>15</v>
      </c>
      <c r="CT42" t="s">
        <v>13</v>
      </c>
      <c r="CU42" t="s">
        <v>15</v>
      </c>
      <c r="CV42" t="s">
        <v>287</v>
      </c>
      <c r="CW42" t="s">
        <v>46</v>
      </c>
      <c r="CX42" t="s">
        <v>287</v>
      </c>
      <c r="CY42" t="s">
        <v>1</v>
      </c>
      <c r="CZ42" t="s">
        <v>1</v>
      </c>
      <c r="DA42" t="s">
        <v>1</v>
      </c>
      <c r="DB42" t="s">
        <v>287</v>
      </c>
      <c r="DC42" t="s">
        <v>287</v>
      </c>
      <c r="DD42" t="s">
        <v>63</v>
      </c>
      <c r="DE42" t="s">
        <v>533</v>
      </c>
      <c r="DF42" t="s">
        <v>534</v>
      </c>
      <c r="DG42" t="s">
        <v>535</v>
      </c>
      <c r="DH42" t="s">
        <v>301</v>
      </c>
      <c r="DI42" t="s">
        <v>302</v>
      </c>
      <c r="DJ42" t="s">
        <v>303</v>
      </c>
      <c r="DK42" t="s">
        <v>397</v>
      </c>
      <c r="DL42" t="s">
        <v>305</v>
      </c>
      <c r="DM42" t="s">
        <v>536</v>
      </c>
      <c r="DN42" t="s">
        <v>537</v>
      </c>
      <c r="DO42" s="1">
        <v>0</v>
      </c>
      <c r="DP42" s="1">
        <v>0</v>
      </c>
      <c r="DQ42" s="1">
        <v>0</v>
      </c>
      <c r="DR42" s="1">
        <v>1</v>
      </c>
      <c r="DS42" s="1">
        <v>0</v>
      </c>
    </row>
    <row r="43" spans="1:123" x14ac:dyDescent="0.35">
      <c r="A43" t="s">
        <v>287</v>
      </c>
      <c r="B43" t="s">
        <v>287</v>
      </c>
      <c r="C43" t="s">
        <v>287</v>
      </c>
      <c r="D43" t="s">
        <v>287</v>
      </c>
      <c r="E43" t="s">
        <v>287</v>
      </c>
      <c r="F43" t="s">
        <v>287</v>
      </c>
      <c r="G43" t="s">
        <v>287</v>
      </c>
      <c r="H43" t="s">
        <v>287</v>
      </c>
      <c r="I43" s="1"/>
      <c r="J43" s="1"/>
      <c r="K43" s="1"/>
      <c r="L43" s="1"/>
      <c r="M43" s="1"/>
      <c r="N43" s="1"/>
      <c r="O43" s="1"/>
      <c r="P43" s="1"/>
      <c r="Q43" t="s">
        <v>287</v>
      </c>
      <c r="R43" s="1"/>
      <c r="S43" s="1"/>
      <c r="T43" s="1"/>
      <c r="U43" s="1"/>
      <c r="V43" s="1"/>
      <c r="W43" s="1"/>
      <c r="X43" t="s">
        <v>287</v>
      </c>
      <c r="Y43" t="s">
        <v>287</v>
      </c>
      <c r="Z43" t="s">
        <v>287</v>
      </c>
      <c r="AA43" t="s">
        <v>287</v>
      </c>
      <c r="AB43" t="s">
        <v>287</v>
      </c>
      <c r="AC43" s="1"/>
      <c r="AD43" s="1"/>
      <c r="AE43" s="1"/>
      <c r="AF43" s="1"/>
      <c r="AG43" s="1"/>
      <c r="AH43" t="s">
        <v>287</v>
      </c>
      <c r="AI43" t="s">
        <v>287</v>
      </c>
      <c r="AJ43" t="s">
        <v>287</v>
      </c>
      <c r="AK43" t="s">
        <v>287</v>
      </c>
      <c r="AL43" t="s">
        <v>287</v>
      </c>
      <c r="AM43" t="s">
        <v>287</v>
      </c>
      <c r="AN43" s="1"/>
      <c r="AO43" s="1"/>
      <c r="AP43" s="1"/>
      <c r="AQ43" s="1"/>
      <c r="AR43" s="1"/>
      <c r="AS43" s="1"/>
      <c r="AT43" s="1"/>
      <c r="AU43" s="1"/>
      <c r="AV43" t="s">
        <v>287</v>
      </c>
      <c r="AW43" s="1"/>
      <c r="AX43" s="1"/>
      <c r="AY43" s="1"/>
      <c r="AZ43" s="1"/>
      <c r="BA43" s="1"/>
      <c r="BB43" s="1"/>
      <c r="BC43" s="1"/>
      <c r="BD43" s="1"/>
      <c r="BE43" t="s">
        <v>287</v>
      </c>
      <c r="BF43" t="s">
        <v>287</v>
      </c>
      <c r="BG43" t="s">
        <v>287</v>
      </c>
      <c r="BH43" t="s">
        <v>287</v>
      </c>
      <c r="BI43" t="s">
        <v>287</v>
      </c>
      <c r="BJ43" t="s">
        <v>287</v>
      </c>
      <c r="BK43" s="1"/>
      <c r="BL43" s="1"/>
      <c r="BM43" s="1"/>
      <c r="BN43" s="1"/>
      <c r="BO43" s="1"/>
      <c r="BP43" s="1"/>
      <c r="BQ43" s="1"/>
      <c r="BR43" s="1"/>
      <c r="BS43" s="1"/>
      <c r="BT43" s="1"/>
      <c r="BU43" s="1"/>
      <c r="BV43" s="1"/>
      <c r="BW43" s="1"/>
      <c r="BX43" s="1"/>
      <c r="BY43" t="s">
        <v>287</v>
      </c>
      <c r="BZ43" s="1"/>
      <c r="CA43" s="1"/>
      <c r="CB43" s="1"/>
      <c r="CC43" s="1"/>
      <c r="CD43" s="1"/>
      <c r="CE43" s="1"/>
      <c r="CF43" s="1"/>
      <c r="CG43" s="1"/>
      <c r="CH43" s="1"/>
      <c r="CI43" s="1"/>
      <c r="CJ43" s="1"/>
      <c r="CK43" s="1"/>
      <c r="CL43" s="1"/>
      <c r="CM43" s="1"/>
      <c r="CN43" t="s">
        <v>287</v>
      </c>
      <c r="CO43" t="s">
        <v>287</v>
      </c>
      <c r="CP43" t="s">
        <v>287</v>
      </c>
      <c r="CQ43" t="s">
        <v>287</v>
      </c>
      <c r="CR43" t="s">
        <v>287</v>
      </c>
      <c r="CS43" t="s">
        <v>287</v>
      </c>
      <c r="CT43" t="s">
        <v>287</v>
      </c>
      <c r="CU43" t="s">
        <v>287</v>
      </c>
      <c r="CV43" t="s">
        <v>287</v>
      </c>
      <c r="CW43" t="s">
        <v>287</v>
      </c>
      <c r="CX43" t="s">
        <v>287</v>
      </c>
      <c r="CY43" t="s">
        <v>287</v>
      </c>
      <c r="CZ43" t="s">
        <v>287</v>
      </c>
      <c r="DA43" t="s">
        <v>287</v>
      </c>
      <c r="DB43" t="s">
        <v>287</v>
      </c>
      <c r="DC43" t="s">
        <v>287</v>
      </c>
      <c r="DD43" t="s">
        <v>287</v>
      </c>
      <c r="DE43" t="s">
        <v>287</v>
      </c>
      <c r="DF43" t="s">
        <v>538</v>
      </c>
      <c r="DG43" t="s">
        <v>539</v>
      </c>
      <c r="DH43" t="s">
        <v>290</v>
      </c>
      <c r="DI43" t="s">
        <v>315</v>
      </c>
      <c r="DJ43" t="s">
        <v>303</v>
      </c>
      <c r="DK43" t="s">
        <v>540</v>
      </c>
      <c r="DL43" t="s">
        <v>305</v>
      </c>
      <c r="DM43" t="s">
        <v>541</v>
      </c>
      <c r="DN43" t="s">
        <v>542</v>
      </c>
      <c r="DO43" s="1">
        <v>0</v>
      </c>
      <c r="DP43" s="1">
        <v>1</v>
      </c>
      <c r="DQ43" s="1">
        <v>0</v>
      </c>
      <c r="DR43" s="1">
        <v>0</v>
      </c>
      <c r="DS43" s="1">
        <v>0</v>
      </c>
    </row>
    <row r="44" spans="1:123" x14ac:dyDescent="0.35">
      <c r="A44" t="s">
        <v>2</v>
      </c>
      <c r="B44" t="s">
        <v>287</v>
      </c>
      <c r="C44" t="s">
        <v>287</v>
      </c>
      <c r="D44" t="s">
        <v>287</v>
      </c>
      <c r="E44" t="s">
        <v>287</v>
      </c>
      <c r="F44" t="s">
        <v>287</v>
      </c>
      <c r="G44" t="s">
        <v>287</v>
      </c>
      <c r="H44" t="s">
        <v>287</v>
      </c>
      <c r="I44" s="1"/>
      <c r="J44" s="1"/>
      <c r="K44" s="1"/>
      <c r="L44" s="1"/>
      <c r="M44" s="1"/>
      <c r="N44" s="1"/>
      <c r="O44" s="1"/>
      <c r="P44" s="1"/>
      <c r="Q44" t="s">
        <v>287</v>
      </c>
      <c r="R44" s="1"/>
      <c r="S44" s="1"/>
      <c r="T44" s="1"/>
      <c r="U44" s="1"/>
      <c r="V44" s="1"/>
      <c r="W44" s="1"/>
      <c r="X44" t="s">
        <v>543</v>
      </c>
      <c r="Y44" t="s">
        <v>43</v>
      </c>
      <c r="Z44" t="s">
        <v>47</v>
      </c>
      <c r="AA44" t="s">
        <v>287</v>
      </c>
      <c r="AB44" t="s">
        <v>51</v>
      </c>
      <c r="AC44" s="1"/>
      <c r="AD44" s="1"/>
      <c r="AE44" s="1"/>
      <c r="AF44" s="1"/>
      <c r="AG44" s="1"/>
      <c r="AH44" t="s">
        <v>287</v>
      </c>
      <c r="AI44" t="s">
        <v>287</v>
      </c>
      <c r="AJ44" t="s">
        <v>287</v>
      </c>
      <c r="AK44" t="s">
        <v>287</v>
      </c>
      <c r="AL44" t="s">
        <v>13</v>
      </c>
      <c r="AM44" t="s">
        <v>13</v>
      </c>
      <c r="AN44" s="1" t="s">
        <v>2</v>
      </c>
      <c r="AO44" s="1" t="s">
        <v>2</v>
      </c>
      <c r="AP44" s="1" t="s">
        <v>2</v>
      </c>
      <c r="AQ44" s="1" t="s">
        <v>2</v>
      </c>
      <c r="AR44" s="1" t="s">
        <v>2</v>
      </c>
      <c r="AS44" s="1" t="s">
        <v>2</v>
      </c>
      <c r="AT44" s="1" t="s">
        <v>2</v>
      </c>
      <c r="AU44" s="1" t="s">
        <v>1</v>
      </c>
      <c r="AV44" t="s">
        <v>287</v>
      </c>
      <c r="AW44" s="1" t="s">
        <v>2</v>
      </c>
      <c r="AX44" s="1" t="s">
        <v>2</v>
      </c>
      <c r="AY44" s="1" t="s">
        <v>2</v>
      </c>
      <c r="AZ44" s="1" t="s">
        <v>2</v>
      </c>
      <c r="BA44" s="1" t="s">
        <v>2</v>
      </c>
      <c r="BB44" s="1" t="s">
        <v>2</v>
      </c>
      <c r="BC44" s="1" t="s">
        <v>2</v>
      </c>
      <c r="BD44" s="1" t="s">
        <v>1</v>
      </c>
      <c r="BE44" t="s">
        <v>287</v>
      </c>
      <c r="BF44" t="s">
        <v>287</v>
      </c>
      <c r="BG44" t="s">
        <v>1</v>
      </c>
      <c r="BH44" t="s">
        <v>3</v>
      </c>
      <c r="BI44" t="s">
        <v>2</v>
      </c>
      <c r="BJ44" t="s">
        <v>91</v>
      </c>
      <c r="BK44" s="1" t="s">
        <v>2</v>
      </c>
      <c r="BL44" s="1" t="s">
        <v>2</v>
      </c>
      <c r="BM44" s="1" t="s">
        <v>2</v>
      </c>
      <c r="BN44" s="1" t="s">
        <v>2</v>
      </c>
      <c r="BO44" s="1" t="s">
        <v>2</v>
      </c>
      <c r="BP44" s="1" t="s">
        <v>2</v>
      </c>
      <c r="BQ44" s="1" t="s">
        <v>2</v>
      </c>
      <c r="BR44" s="1" t="s">
        <v>2</v>
      </c>
      <c r="BS44" s="1" t="s">
        <v>2</v>
      </c>
      <c r="BT44" s="1" t="s">
        <v>2</v>
      </c>
      <c r="BU44" s="1" t="s">
        <v>2</v>
      </c>
      <c r="BV44" s="1" t="s">
        <v>2</v>
      </c>
      <c r="BW44" s="1" t="s">
        <v>2</v>
      </c>
      <c r="BX44" s="1" t="s">
        <v>1</v>
      </c>
      <c r="BY44" t="s">
        <v>287</v>
      </c>
      <c r="BZ44" s="1" t="s">
        <v>2</v>
      </c>
      <c r="CA44" s="1" t="s">
        <v>2</v>
      </c>
      <c r="CB44" s="1" t="s">
        <v>2</v>
      </c>
      <c r="CC44" s="1" t="s">
        <v>2</v>
      </c>
      <c r="CD44" s="1" t="s">
        <v>2</v>
      </c>
      <c r="CE44" s="1" t="s">
        <v>2</v>
      </c>
      <c r="CF44" s="1" t="s">
        <v>2</v>
      </c>
      <c r="CG44" s="1" t="s">
        <v>2</v>
      </c>
      <c r="CH44" s="1" t="s">
        <v>2</v>
      </c>
      <c r="CI44" s="1" t="s">
        <v>2</v>
      </c>
      <c r="CJ44" s="1" t="s">
        <v>2</v>
      </c>
      <c r="CK44" s="1" t="s">
        <v>2</v>
      </c>
      <c r="CL44" s="1" t="s">
        <v>1</v>
      </c>
      <c r="CM44" s="1" t="s">
        <v>2</v>
      </c>
      <c r="CN44" t="s">
        <v>3</v>
      </c>
      <c r="CO44" t="s">
        <v>3</v>
      </c>
      <c r="CP44" t="s">
        <v>3</v>
      </c>
      <c r="CQ44" t="s">
        <v>3</v>
      </c>
      <c r="CR44" t="s">
        <v>287</v>
      </c>
      <c r="CS44" t="s">
        <v>3</v>
      </c>
      <c r="CT44" t="s">
        <v>3</v>
      </c>
      <c r="CU44" t="s">
        <v>3</v>
      </c>
      <c r="CV44" t="s">
        <v>287</v>
      </c>
      <c r="CW44" t="s">
        <v>48</v>
      </c>
      <c r="CX44" t="s">
        <v>287</v>
      </c>
      <c r="CY44" t="s">
        <v>1</v>
      </c>
      <c r="CZ44" t="s">
        <v>2</v>
      </c>
      <c r="DA44" t="s">
        <v>2</v>
      </c>
      <c r="DB44" t="s">
        <v>137</v>
      </c>
      <c r="DC44" t="s">
        <v>287</v>
      </c>
      <c r="DD44" t="s">
        <v>287</v>
      </c>
      <c r="DE44" t="s">
        <v>287</v>
      </c>
      <c r="DF44" t="s">
        <v>544</v>
      </c>
      <c r="DG44" t="s">
        <v>545</v>
      </c>
      <c r="DH44" t="s">
        <v>290</v>
      </c>
      <c r="DI44" t="s">
        <v>302</v>
      </c>
      <c r="DJ44" t="s">
        <v>292</v>
      </c>
      <c r="DK44" t="s">
        <v>304</v>
      </c>
      <c r="DL44" t="s">
        <v>305</v>
      </c>
      <c r="DM44" t="s">
        <v>546</v>
      </c>
      <c r="DN44" t="s">
        <v>547</v>
      </c>
      <c r="DO44" s="1">
        <v>0</v>
      </c>
      <c r="DP44" s="1">
        <v>0</v>
      </c>
      <c r="DQ44" s="1">
        <v>0</v>
      </c>
      <c r="DR44" s="1">
        <v>1</v>
      </c>
      <c r="DS44" s="1">
        <v>0</v>
      </c>
    </row>
    <row r="45" spans="1:123" x14ac:dyDescent="0.35">
      <c r="A45" t="s">
        <v>1</v>
      </c>
      <c r="B45" t="s">
        <v>1</v>
      </c>
      <c r="C45" t="s">
        <v>10</v>
      </c>
      <c r="D45" t="s">
        <v>14</v>
      </c>
      <c r="E45" t="s">
        <v>13</v>
      </c>
      <c r="F45" t="s">
        <v>13</v>
      </c>
      <c r="G45" t="s">
        <v>13</v>
      </c>
      <c r="H45" t="s">
        <v>16</v>
      </c>
      <c r="I45" s="1" t="s">
        <v>1</v>
      </c>
      <c r="J45" s="1" t="s">
        <v>1</v>
      </c>
      <c r="K45" s="1" t="s">
        <v>2</v>
      </c>
      <c r="L45" s="1" t="s">
        <v>2</v>
      </c>
      <c r="M45" s="1" t="s">
        <v>2</v>
      </c>
      <c r="N45" s="1" t="s">
        <v>1</v>
      </c>
      <c r="O45" s="1" t="s">
        <v>1</v>
      </c>
      <c r="P45" s="1" t="s">
        <v>2</v>
      </c>
      <c r="Q45" t="s">
        <v>287</v>
      </c>
      <c r="R45" s="1"/>
      <c r="S45" s="1"/>
      <c r="T45" s="1"/>
      <c r="U45" s="1"/>
      <c r="V45" s="1"/>
      <c r="W45" s="1"/>
      <c r="X45" t="s">
        <v>287</v>
      </c>
      <c r="Y45" t="s">
        <v>287</v>
      </c>
      <c r="Z45" t="s">
        <v>287</v>
      </c>
      <c r="AA45" t="s">
        <v>287</v>
      </c>
      <c r="AB45" t="s">
        <v>287</v>
      </c>
      <c r="AC45" s="1"/>
      <c r="AD45" s="1"/>
      <c r="AE45" s="1"/>
      <c r="AF45" s="1"/>
      <c r="AG45" s="1"/>
      <c r="AH45" t="s">
        <v>287</v>
      </c>
      <c r="AI45" t="s">
        <v>287</v>
      </c>
      <c r="AJ45" t="s">
        <v>287</v>
      </c>
      <c r="AK45" t="s">
        <v>287</v>
      </c>
      <c r="AL45" t="s">
        <v>287</v>
      </c>
      <c r="AM45" t="s">
        <v>287</v>
      </c>
      <c r="AN45" s="1"/>
      <c r="AO45" s="1"/>
      <c r="AP45" s="1"/>
      <c r="AQ45" s="1"/>
      <c r="AR45" s="1"/>
      <c r="AS45" s="1"/>
      <c r="AT45" s="1"/>
      <c r="AU45" s="1"/>
      <c r="AW45" s="1"/>
      <c r="AX45" s="1"/>
      <c r="AY45" s="1"/>
      <c r="AZ45" s="1"/>
      <c r="BA45" s="1"/>
      <c r="BB45" s="1"/>
      <c r="BC45" s="1"/>
      <c r="BD45" s="1"/>
      <c r="BE45" t="s">
        <v>287</v>
      </c>
      <c r="BF45" t="s">
        <v>287</v>
      </c>
      <c r="BG45" t="s">
        <v>287</v>
      </c>
      <c r="BH45" t="s">
        <v>287</v>
      </c>
      <c r="BI45" t="s">
        <v>287</v>
      </c>
      <c r="BJ45" t="s">
        <v>287</v>
      </c>
      <c r="BK45" s="1"/>
      <c r="BL45" s="1"/>
      <c r="BM45" s="1"/>
      <c r="BN45" s="1"/>
      <c r="BO45" s="1"/>
      <c r="BP45" s="1"/>
      <c r="BQ45" s="1"/>
      <c r="BR45" s="1"/>
      <c r="BS45" s="1"/>
      <c r="BT45" s="1"/>
      <c r="BU45" s="1"/>
      <c r="BV45" s="1"/>
      <c r="BW45" s="1"/>
      <c r="BX45" s="1"/>
      <c r="BY45" t="s">
        <v>287</v>
      </c>
      <c r="BZ45" s="1"/>
      <c r="CA45" s="1"/>
      <c r="CB45" s="1"/>
      <c r="CC45" s="1"/>
      <c r="CD45" s="1"/>
      <c r="CE45" s="1"/>
      <c r="CF45" s="1"/>
      <c r="CG45" s="1"/>
      <c r="CH45" s="1"/>
      <c r="CI45" s="1"/>
      <c r="CJ45" s="1"/>
      <c r="CK45" s="1"/>
      <c r="CL45" s="1"/>
      <c r="CM45" s="1"/>
      <c r="CN45" t="s">
        <v>287</v>
      </c>
      <c r="CO45" t="s">
        <v>287</v>
      </c>
      <c r="CP45" t="s">
        <v>287</v>
      </c>
      <c r="CQ45" t="s">
        <v>287</v>
      </c>
      <c r="CR45" t="s">
        <v>287</v>
      </c>
      <c r="CS45" t="s">
        <v>287</v>
      </c>
      <c r="CT45" t="s">
        <v>287</v>
      </c>
      <c r="CU45" t="s">
        <v>287</v>
      </c>
      <c r="CV45" t="s">
        <v>287</v>
      </c>
      <c r="CW45" t="s">
        <v>287</v>
      </c>
      <c r="CX45" t="s">
        <v>287</v>
      </c>
      <c r="CY45" t="s">
        <v>287</v>
      </c>
      <c r="CZ45" t="s">
        <v>287</v>
      </c>
      <c r="DA45" t="s">
        <v>287</v>
      </c>
      <c r="DB45" t="s">
        <v>287</v>
      </c>
      <c r="DC45" t="s">
        <v>287</v>
      </c>
      <c r="DD45" t="s">
        <v>287</v>
      </c>
      <c r="DE45" t="s">
        <v>287</v>
      </c>
      <c r="DF45" t="s">
        <v>548</v>
      </c>
      <c r="DG45" t="s">
        <v>549</v>
      </c>
      <c r="DH45" t="s">
        <v>290</v>
      </c>
      <c r="DI45" t="s">
        <v>315</v>
      </c>
      <c r="DJ45" t="s">
        <v>303</v>
      </c>
      <c r="DK45" t="s">
        <v>525</v>
      </c>
      <c r="DL45" t="s">
        <v>341</v>
      </c>
      <c r="DM45" t="s">
        <v>550</v>
      </c>
      <c r="DN45" t="s">
        <v>551</v>
      </c>
      <c r="DO45" s="1">
        <v>0</v>
      </c>
      <c r="DP45" s="1">
        <v>0</v>
      </c>
      <c r="DQ45" s="1">
        <v>1</v>
      </c>
      <c r="DR45" s="1">
        <v>0</v>
      </c>
      <c r="DS45" s="1">
        <v>0</v>
      </c>
    </row>
    <row r="46" spans="1:123" x14ac:dyDescent="0.35">
      <c r="A46" t="s">
        <v>1</v>
      </c>
      <c r="B46" t="s">
        <v>1</v>
      </c>
      <c r="C46" t="s">
        <v>7</v>
      </c>
      <c r="D46" t="s">
        <v>13</v>
      </c>
      <c r="E46" t="s">
        <v>13</v>
      </c>
      <c r="F46" t="s">
        <v>14</v>
      </c>
      <c r="G46" t="s">
        <v>14</v>
      </c>
      <c r="H46" t="s">
        <v>16</v>
      </c>
      <c r="I46" s="1" t="s">
        <v>1</v>
      </c>
      <c r="J46" s="1" t="s">
        <v>1</v>
      </c>
      <c r="K46" s="1" t="s">
        <v>1</v>
      </c>
      <c r="L46" s="1" t="s">
        <v>1</v>
      </c>
      <c r="M46" s="1" t="s">
        <v>1</v>
      </c>
      <c r="N46" s="1" t="s">
        <v>1</v>
      </c>
      <c r="O46" s="1" t="s">
        <v>1</v>
      </c>
      <c r="P46" s="1" t="s">
        <v>2</v>
      </c>
      <c r="Q46" t="s">
        <v>1</v>
      </c>
      <c r="R46" s="1" t="s">
        <v>1</v>
      </c>
      <c r="S46" s="1" t="s">
        <v>2</v>
      </c>
      <c r="T46" s="1" t="s">
        <v>1</v>
      </c>
      <c r="U46" s="1" t="s">
        <v>1</v>
      </c>
      <c r="V46" s="1" t="s">
        <v>1</v>
      </c>
      <c r="W46" s="1" t="s">
        <v>2</v>
      </c>
      <c r="X46" t="s">
        <v>287</v>
      </c>
      <c r="Y46" t="s">
        <v>41</v>
      </c>
      <c r="Z46" t="s">
        <v>45</v>
      </c>
      <c r="AA46" t="s">
        <v>552</v>
      </c>
      <c r="AB46" t="s">
        <v>3</v>
      </c>
      <c r="AC46" s="1"/>
      <c r="AD46" s="1"/>
      <c r="AE46" s="1"/>
      <c r="AF46" s="1"/>
      <c r="AG46" s="1"/>
      <c r="AH46" t="s">
        <v>287</v>
      </c>
      <c r="AI46" t="s">
        <v>287</v>
      </c>
      <c r="AJ46" t="s">
        <v>287</v>
      </c>
      <c r="AK46" t="s">
        <v>287</v>
      </c>
      <c r="AL46" t="s">
        <v>13</v>
      </c>
      <c r="AM46" t="s">
        <v>13</v>
      </c>
      <c r="AN46" s="1" t="s">
        <v>2</v>
      </c>
      <c r="AO46" s="1" t="s">
        <v>2</v>
      </c>
      <c r="AP46" s="1" t="s">
        <v>1</v>
      </c>
      <c r="AQ46" s="1" t="s">
        <v>2</v>
      </c>
      <c r="AR46" s="1" t="s">
        <v>2</v>
      </c>
      <c r="AS46" s="1" t="s">
        <v>2</v>
      </c>
      <c r="AT46" s="1" t="s">
        <v>1</v>
      </c>
      <c r="AU46" s="1" t="s">
        <v>2</v>
      </c>
      <c r="AV46" t="s">
        <v>553</v>
      </c>
      <c r="AW46" s="1" t="s">
        <v>2</v>
      </c>
      <c r="AX46" s="1" t="s">
        <v>2</v>
      </c>
      <c r="AY46" s="1" t="s">
        <v>1</v>
      </c>
      <c r="AZ46" s="1" t="s">
        <v>2</v>
      </c>
      <c r="BA46" s="1" t="s">
        <v>2</v>
      </c>
      <c r="BB46" s="1" t="s">
        <v>2</v>
      </c>
      <c r="BC46" s="1" t="s">
        <v>1</v>
      </c>
      <c r="BD46" s="1" t="s">
        <v>2</v>
      </c>
      <c r="BE46" t="s">
        <v>554</v>
      </c>
      <c r="BF46" t="s">
        <v>287</v>
      </c>
      <c r="BG46" t="s">
        <v>1</v>
      </c>
      <c r="BH46" t="s">
        <v>1</v>
      </c>
      <c r="BI46" t="s">
        <v>3</v>
      </c>
      <c r="BJ46" t="s">
        <v>91</v>
      </c>
      <c r="BK46" s="1" t="s">
        <v>2</v>
      </c>
      <c r="BL46" s="1" t="s">
        <v>1</v>
      </c>
      <c r="BM46" s="1" t="s">
        <v>2</v>
      </c>
      <c r="BN46" s="1" t="s">
        <v>2</v>
      </c>
      <c r="BO46" s="1" t="s">
        <v>2</v>
      </c>
      <c r="BP46" s="1" t="s">
        <v>2</v>
      </c>
      <c r="BQ46" s="1" t="s">
        <v>1</v>
      </c>
      <c r="BR46" s="1" t="s">
        <v>2</v>
      </c>
      <c r="BS46" s="1" t="s">
        <v>2</v>
      </c>
      <c r="BT46" s="1" t="s">
        <v>2</v>
      </c>
      <c r="BU46" s="1" t="s">
        <v>2</v>
      </c>
      <c r="BV46" s="1" t="s">
        <v>1</v>
      </c>
      <c r="BW46" s="1" t="s">
        <v>2</v>
      </c>
      <c r="BX46" s="1" t="s">
        <v>2</v>
      </c>
      <c r="BY46" t="s">
        <v>287</v>
      </c>
      <c r="BZ46" s="1" t="s">
        <v>2</v>
      </c>
      <c r="CA46" s="1" t="s">
        <v>2</v>
      </c>
      <c r="CB46" s="1" t="s">
        <v>2</v>
      </c>
      <c r="CC46" s="1" t="s">
        <v>2</v>
      </c>
      <c r="CD46" s="1" t="s">
        <v>1</v>
      </c>
      <c r="CE46" s="1" t="s">
        <v>1</v>
      </c>
      <c r="CF46" s="1" t="s">
        <v>2</v>
      </c>
      <c r="CG46" s="1" t="s">
        <v>2</v>
      </c>
      <c r="CH46" s="1" t="s">
        <v>2</v>
      </c>
      <c r="CI46" s="1" t="s">
        <v>2</v>
      </c>
      <c r="CJ46" s="1" t="s">
        <v>2</v>
      </c>
      <c r="CK46" s="1" t="s">
        <v>2</v>
      </c>
      <c r="CL46" s="1" t="s">
        <v>2</v>
      </c>
      <c r="CM46" s="1" t="s">
        <v>2</v>
      </c>
      <c r="CN46" t="s">
        <v>287</v>
      </c>
      <c r="CO46" t="s">
        <v>1</v>
      </c>
      <c r="CP46" t="s">
        <v>1</v>
      </c>
      <c r="CQ46" t="s">
        <v>1</v>
      </c>
      <c r="CR46" t="s">
        <v>1</v>
      </c>
      <c r="CS46" t="s">
        <v>15</v>
      </c>
      <c r="CT46" t="s">
        <v>13</v>
      </c>
      <c r="CU46" t="s">
        <v>14</v>
      </c>
      <c r="CV46" t="s">
        <v>287</v>
      </c>
      <c r="CW46" t="s">
        <v>45</v>
      </c>
      <c r="CX46" t="s">
        <v>555</v>
      </c>
      <c r="CY46" t="s">
        <v>2</v>
      </c>
      <c r="CZ46" t="s">
        <v>287</v>
      </c>
      <c r="DA46" t="s">
        <v>2</v>
      </c>
      <c r="DB46" t="s">
        <v>135</v>
      </c>
      <c r="DC46" t="s">
        <v>287</v>
      </c>
      <c r="DD46" t="s">
        <v>287</v>
      </c>
      <c r="DE46" t="s">
        <v>287</v>
      </c>
      <c r="DF46" t="s">
        <v>556</v>
      </c>
      <c r="DG46" t="s">
        <v>557</v>
      </c>
      <c r="DH46" t="s">
        <v>301</v>
      </c>
      <c r="DI46" t="s">
        <v>302</v>
      </c>
      <c r="DJ46" t="s">
        <v>303</v>
      </c>
      <c r="DK46" t="s">
        <v>558</v>
      </c>
      <c r="DL46" t="s">
        <v>305</v>
      </c>
      <c r="DM46" t="s">
        <v>559</v>
      </c>
      <c r="DN46" t="s">
        <v>560</v>
      </c>
      <c r="DO46" s="1">
        <v>0</v>
      </c>
      <c r="DP46" s="1">
        <v>0</v>
      </c>
      <c r="DQ46" s="1">
        <v>0</v>
      </c>
      <c r="DR46" s="1">
        <v>1</v>
      </c>
      <c r="DS46" s="1">
        <v>0</v>
      </c>
    </row>
    <row r="47" spans="1:123" x14ac:dyDescent="0.35">
      <c r="A47" t="s">
        <v>1</v>
      </c>
      <c r="B47" t="s">
        <v>1</v>
      </c>
      <c r="C47" t="s">
        <v>7</v>
      </c>
      <c r="D47" t="s">
        <v>16</v>
      </c>
      <c r="E47" t="s">
        <v>13</v>
      </c>
      <c r="F47" t="s">
        <v>13</v>
      </c>
      <c r="G47" t="s">
        <v>15</v>
      </c>
      <c r="H47" t="s">
        <v>16</v>
      </c>
      <c r="I47" s="1" t="s">
        <v>1</v>
      </c>
      <c r="J47" s="1" t="s">
        <v>1</v>
      </c>
      <c r="K47" s="1" t="s">
        <v>1</v>
      </c>
      <c r="L47" s="1" t="s">
        <v>2</v>
      </c>
      <c r="M47" s="1" t="s">
        <v>2</v>
      </c>
      <c r="N47" s="1" t="s">
        <v>2</v>
      </c>
      <c r="O47" s="1" t="s">
        <v>1</v>
      </c>
      <c r="P47" s="1" t="s">
        <v>2</v>
      </c>
      <c r="Q47" t="s">
        <v>1</v>
      </c>
      <c r="R47" s="1" t="s">
        <v>2</v>
      </c>
      <c r="S47" s="1" t="s">
        <v>2</v>
      </c>
      <c r="T47" s="1" t="s">
        <v>2</v>
      </c>
      <c r="U47" s="1" t="s">
        <v>1</v>
      </c>
      <c r="V47" s="1" t="s">
        <v>2</v>
      </c>
      <c r="W47" s="1" t="s">
        <v>2</v>
      </c>
      <c r="X47" t="s">
        <v>287</v>
      </c>
      <c r="Y47" t="s">
        <v>42</v>
      </c>
      <c r="Z47" t="s">
        <v>46</v>
      </c>
      <c r="AA47" t="s">
        <v>287</v>
      </c>
      <c r="AB47" t="s">
        <v>51</v>
      </c>
      <c r="AC47" s="1"/>
      <c r="AD47" s="1"/>
      <c r="AE47" s="1"/>
      <c r="AF47" s="1"/>
      <c r="AG47" s="1"/>
      <c r="AH47" t="s">
        <v>287</v>
      </c>
      <c r="AI47" t="s">
        <v>287</v>
      </c>
      <c r="AJ47" t="s">
        <v>287</v>
      </c>
      <c r="AK47" t="s">
        <v>287</v>
      </c>
      <c r="AL47" t="s">
        <v>13</v>
      </c>
      <c r="AM47" t="s">
        <v>14</v>
      </c>
      <c r="AN47" s="1" t="s">
        <v>2</v>
      </c>
      <c r="AO47" s="1" t="s">
        <v>1</v>
      </c>
      <c r="AP47" s="1" t="s">
        <v>2</v>
      </c>
      <c r="AQ47" s="1" t="s">
        <v>2</v>
      </c>
      <c r="AR47" s="1" t="s">
        <v>2</v>
      </c>
      <c r="AS47" s="1" t="s">
        <v>2</v>
      </c>
      <c r="AT47" s="1" t="s">
        <v>2</v>
      </c>
      <c r="AU47" s="1" t="s">
        <v>2</v>
      </c>
      <c r="AV47" t="s">
        <v>287</v>
      </c>
      <c r="AW47" s="1" t="s">
        <v>2</v>
      </c>
      <c r="AX47" s="1" t="s">
        <v>1</v>
      </c>
      <c r="AY47" s="1" t="s">
        <v>1</v>
      </c>
      <c r="AZ47" s="1" t="s">
        <v>2</v>
      </c>
      <c r="BA47" s="1" t="s">
        <v>2</v>
      </c>
      <c r="BB47" s="1" t="s">
        <v>2</v>
      </c>
      <c r="BC47" s="1" t="s">
        <v>2</v>
      </c>
      <c r="BD47" s="1" t="s">
        <v>2</v>
      </c>
      <c r="BE47" t="s">
        <v>287</v>
      </c>
      <c r="BF47" t="s">
        <v>287</v>
      </c>
      <c r="BG47" t="s">
        <v>1</v>
      </c>
      <c r="BH47" t="s">
        <v>1</v>
      </c>
      <c r="BI47" t="s">
        <v>2</v>
      </c>
      <c r="BJ47" t="s">
        <v>91</v>
      </c>
      <c r="BK47" s="1" t="s">
        <v>1</v>
      </c>
      <c r="BL47" s="1" t="s">
        <v>1</v>
      </c>
      <c r="BM47" s="1" t="s">
        <v>1</v>
      </c>
      <c r="BN47" s="1" t="s">
        <v>1</v>
      </c>
      <c r="BO47" s="1" t="s">
        <v>1</v>
      </c>
      <c r="BP47" s="1" t="s">
        <v>1</v>
      </c>
      <c r="BQ47" s="1" t="s">
        <v>1</v>
      </c>
      <c r="BR47" s="1" t="s">
        <v>2</v>
      </c>
      <c r="BS47" s="1" t="s">
        <v>2</v>
      </c>
      <c r="BT47" s="1" t="s">
        <v>2</v>
      </c>
      <c r="BU47" s="1" t="s">
        <v>2</v>
      </c>
      <c r="BV47" s="1" t="s">
        <v>2</v>
      </c>
      <c r="BW47" s="1" t="s">
        <v>2</v>
      </c>
      <c r="BX47" s="1" t="s">
        <v>2</v>
      </c>
      <c r="BY47" t="s">
        <v>287</v>
      </c>
      <c r="BZ47" s="1" t="s">
        <v>2</v>
      </c>
      <c r="CA47" s="1" t="s">
        <v>2</v>
      </c>
      <c r="CB47" s="1" t="s">
        <v>1</v>
      </c>
      <c r="CC47" s="1" t="s">
        <v>2</v>
      </c>
      <c r="CD47" s="1" t="s">
        <v>2</v>
      </c>
      <c r="CE47" s="1" t="s">
        <v>1</v>
      </c>
      <c r="CF47" s="1" t="s">
        <v>1</v>
      </c>
      <c r="CG47" s="1" t="s">
        <v>2</v>
      </c>
      <c r="CH47" s="1" t="s">
        <v>2</v>
      </c>
      <c r="CI47" s="1" t="s">
        <v>2</v>
      </c>
      <c r="CJ47" s="1" t="s">
        <v>2</v>
      </c>
      <c r="CK47" s="1" t="s">
        <v>2</v>
      </c>
      <c r="CL47" s="1" t="s">
        <v>2</v>
      </c>
      <c r="CM47" s="1" t="s">
        <v>2</v>
      </c>
      <c r="CN47" t="s">
        <v>287</v>
      </c>
      <c r="CO47" t="s">
        <v>1</v>
      </c>
      <c r="CP47" t="s">
        <v>1</v>
      </c>
      <c r="CQ47" t="s">
        <v>2</v>
      </c>
      <c r="CR47" t="s">
        <v>287</v>
      </c>
      <c r="CS47" t="s">
        <v>15</v>
      </c>
      <c r="CT47" t="s">
        <v>14</v>
      </c>
      <c r="CU47" t="s">
        <v>14</v>
      </c>
      <c r="CV47" t="s">
        <v>287</v>
      </c>
      <c r="CW47" t="s">
        <v>46</v>
      </c>
      <c r="CX47" t="s">
        <v>287</v>
      </c>
      <c r="CY47" t="s">
        <v>2</v>
      </c>
      <c r="CZ47" t="s">
        <v>287</v>
      </c>
      <c r="DA47" t="s">
        <v>2</v>
      </c>
      <c r="DB47" t="s">
        <v>135</v>
      </c>
      <c r="DC47" t="s">
        <v>287</v>
      </c>
      <c r="DD47" t="s">
        <v>287</v>
      </c>
      <c r="DE47" t="s">
        <v>287</v>
      </c>
      <c r="DF47" t="s">
        <v>561</v>
      </c>
      <c r="DG47" t="s">
        <v>562</v>
      </c>
      <c r="DH47" t="s">
        <v>290</v>
      </c>
      <c r="DI47" t="s">
        <v>315</v>
      </c>
      <c r="DJ47" t="s">
        <v>292</v>
      </c>
      <c r="DK47" t="s">
        <v>445</v>
      </c>
      <c r="DL47" t="s">
        <v>370</v>
      </c>
      <c r="DM47" t="s">
        <v>564</v>
      </c>
      <c r="DN47" t="s">
        <v>565</v>
      </c>
      <c r="DO47" s="1">
        <v>0</v>
      </c>
      <c r="DP47" s="1">
        <v>0</v>
      </c>
      <c r="DQ47" s="1">
        <v>0</v>
      </c>
      <c r="DR47" s="1">
        <v>1</v>
      </c>
      <c r="DS47" s="1">
        <v>0</v>
      </c>
    </row>
    <row r="48" spans="1:123" x14ac:dyDescent="0.35">
      <c r="A48" t="s">
        <v>2</v>
      </c>
      <c r="B48" t="s">
        <v>287</v>
      </c>
      <c r="C48" t="s">
        <v>287</v>
      </c>
      <c r="D48" t="s">
        <v>287</v>
      </c>
      <c r="E48" t="s">
        <v>287</v>
      </c>
      <c r="F48" t="s">
        <v>287</v>
      </c>
      <c r="G48" t="s">
        <v>287</v>
      </c>
      <c r="H48" t="s">
        <v>287</v>
      </c>
      <c r="I48" s="1"/>
      <c r="J48" s="1"/>
      <c r="K48" s="1"/>
      <c r="L48" s="1"/>
      <c r="M48" s="1"/>
      <c r="N48" s="1"/>
      <c r="O48" s="1"/>
      <c r="P48" s="1"/>
      <c r="Q48" t="s">
        <v>287</v>
      </c>
      <c r="R48" s="1"/>
      <c r="S48" s="1"/>
      <c r="T48" s="1"/>
      <c r="U48" s="1"/>
      <c r="V48" s="1"/>
      <c r="W48" s="1"/>
      <c r="X48" t="s">
        <v>566</v>
      </c>
      <c r="Y48" t="s">
        <v>43</v>
      </c>
      <c r="Z48" t="s">
        <v>46</v>
      </c>
      <c r="AA48" t="s">
        <v>287</v>
      </c>
      <c r="AB48" t="s">
        <v>53</v>
      </c>
      <c r="AC48" s="1"/>
      <c r="AD48" s="1"/>
      <c r="AE48" s="1"/>
      <c r="AF48" s="1"/>
      <c r="AG48" s="1"/>
      <c r="AH48" t="s">
        <v>60</v>
      </c>
      <c r="AI48" t="s">
        <v>60</v>
      </c>
      <c r="AJ48" t="s">
        <v>60</v>
      </c>
      <c r="AK48" t="s">
        <v>60</v>
      </c>
      <c r="AL48" t="s">
        <v>14</v>
      </c>
      <c r="AM48" t="s">
        <v>14</v>
      </c>
      <c r="AN48" s="1" t="s">
        <v>2</v>
      </c>
      <c r="AO48" s="1" t="s">
        <v>2</v>
      </c>
      <c r="AP48" s="1" t="s">
        <v>1</v>
      </c>
      <c r="AQ48" s="1" t="s">
        <v>1</v>
      </c>
      <c r="AR48" s="1" t="s">
        <v>1</v>
      </c>
      <c r="AS48" s="1" t="s">
        <v>2</v>
      </c>
      <c r="AT48" s="1" t="s">
        <v>2</v>
      </c>
      <c r="AU48" s="1" t="s">
        <v>2</v>
      </c>
      <c r="AV48" t="s">
        <v>287</v>
      </c>
      <c r="AW48" s="1" t="s">
        <v>2</v>
      </c>
      <c r="AX48" s="1" t="s">
        <v>2</v>
      </c>
      <c r="AY48" s="1" t="s">
        <v>1</v>
      </c>
      <c r="AZ48" s="1" t="s">
        <v>1</v>
      </c>
      <c r="BA48" s="1" t="s">
        <v>1</v>
      </c>
      <c r="BB48" s="1" t="s">
        <v>2</v>
      </c>
      <c r="BC48" s="1" t="s">
        <v>2</v>
      </c>
      <c r="BD48" s="1" t="s">
        <v>2</v>
      </c>
      <c r="BE48" t="s">
        <v>287</v>
      </c>
      <c r="BF48" t="s">
        <v>287</v>
      </c>
      <c r="BG48" t="s">
        <v>1</v>
      </c>
      <c r="BH48" t="s">
        <v>2</v>
      </c>
      <c r="BI48" t="s">
        <v>2</v>
      </c>
      <c r="BJ48" t="s">
        <v>90</v>
      </c>
      <c r="BK48" s="1" t="s">
        <v>1</v>
      </c>
      <c r="BL48" s="1" t="s">
        <v>1</v>
      </c>
      <c r="BM48" s="1" t="s">
        <v>1</v>
      </c>
      <c r="BN48" s="1" t="s">
        <v>1</v>
      </c>
      <c r="BO48" s="1" t="s">
        <v>1</v>
      </c>
      <c r="BP48" s="1" t="s">
        <v>1</v>
      </c>
      <c r="BQ48" s="1" t="s">
        <v>1</v>
      </c>
      <c r="BR48" s="1" t="s">
        <v>1</v>
      </c>
      <c r="BS48" s="1" t="s">
        <v>1</v>
      </c>
      <c r="BT48" s="1" t="s">
        <v>1</v>
      </c>
      <c r="BU48" s="1" t="s">
        <v>1</v>
      </c>
      <c r="BV48" s="1" t="s">
        <v>2</v>
      </c>
      <c r="BW48" s="1" t="s">
        <v>2</v>
      </c>
      <c r="BX48" s="1" t="s">
        <v>2</v>
      </c>
      <c r="BY48" t="s">
        <v>287</v>
      </c>
      <c r="BZ48" s="1" t="s">
        <v>1</v>
      </c>
      <c r="CA48" s="1" t="s">
        <v>1</v>
      </c>
      <c r="CB48" s="1" t="s">
        <v>1</v>
      </c>
      <c r="CC48" s="1" t="s">
        <v>1</v>
      </c>
      <c r="CD48" s="1" t="s">
        <v>1</v>
      </c>
      <c r="CE48" s="1" t="s">
        <v>1</v>
      </c>
      <c r="CF48" s="1" t="s">
        <v>1</v>
      </c>
      <c r="CG48" s="1" t="s">
        <v>1</v>
      </c>
      <c r="CH48" s="1" t="s">
        <v>1</v>
      </c>
      <c r="CI48" s="1" t="s">
        <v>1</v>
      </c>
      <c r="CJ48" s="1" t="s">
        <v>2</v>
      </c>
      <c r="CK48" s="1" t="s">
        <v>2</v>
      </c>
      <c r="CL48" s="1" t="s">
        <v>2</v>
      </c>
      <c r="CM48" s="1" t="s">
        <v>2</v>
      </c>
      <c r="CN48" t="s">
        <v>287</v>
      </c>
      <c r="CO48" t="s">
        <v>1</v>
      </c>
      <c r="CP48" t="s">
        <v>1</v>
      </c>
      <c r="CQ48" t="s">
        <v>1</v>
      </c>
      <c r="CR48" t="s">
        <v>2</v>
      </c>
      <c r="CS48" t="s">
        <v>16</v>
      </c>
      <c r="CT48" t="s">
        <v>16</v>
      </c>
      <c r="CU48" t="s">
        <v>14</v>
      </c>
      <c r="CV48" t="s">
        <v>287</v>
      </c>
      <c r="CW48" t="s">
        <v>47</v>
      </c>
      <c r="CX48" t="s">
        <v>287</v>
      </c>
      <c r="CY48" t="s">
        <v>2</v>
      </c>
      <c r="CZ48" t="s">
        <v>287</v>
      </c>
      <c r="DA48" t="s">
        <v>2</v>
      </c>
      <c r="DB48" t="s">
        <v>135</v>
      </c>
      <c r="DC48" t="s">
        <v>287</v>
      </c>
      <c r="DD48" t="s">
        <v>287</v>
      </c>
      <c r="DE48" t="s">
        <v>287</v>
      </c>
      <c r="DF48" t="s">
        <v>567</v>
      </c>
      <c r="DG48" t="s">
        <v>568</v>
      </c>
      <c r="DH48" t="s">
        <v>290</v>
      </c>
      <c r="DI48" t="s">
        <v>315</v>
      </c>
      <c r="DJ48" t="s">
        <v>303</v>
      </c>
      <c r="DK48" t="s">
        <v>525</v>
      </c>
      <c r="DL48" t="s">
        <v>341</v>
      </c>
      <c r="DM48" t="s">
        <v>569</v>
      </c>
      <c r="DN48" t="s">
        <v>570</v>
      </c>
      <c r="DO48" s="1">
        <v>0</v>
      </c>
      <c r="DP48" s="1">
        <v>0</v>
      </c>
      <c r="DQ48" s="1">
        <v>0</v>
      </c>
      <c r="DR48" s="1">
        <v>1</v>
      </c>
      <c r="DS48" s="1">
        <v>0</v>
      </c>
    </row>
    <row r="49" spans="1:123" x14ac:dyDescent="0.35">
      <c r="A49" t="s">
        <v>1</v>
      </c>
      <c r="B49" t="s">
        <v>1</v>
      </c>
      <c r="C49" t="s">
        <v>10</v>
      </c>
      <c r="D49" t="s">
        <v>13</v>
      </c>
      <c r="E49" t="s">
        <v>13</v>
      </c>
      <c r="F49" t="s">
        <v>14</v>
      </c>
      <c r="G49" t="s">
        <v>14</v>
      </c>
      <c r="H49" t="s">
        <v>16</v>
      </c>
      <c r="I49" s="1" t="s">
        <v>1</v>
      </c>
      <c r="J49" s="1" t="s">
        <v>1</v>
      </c>
      <c r="K49" s="1" t="s">
        <v>2</v>
      </c>
      <c r="L49" s="1" t="s">
        <v>1</v>
      </c>
      <c r="M49" s="1" t="s">
        <v>1</v>
      </c>
      <c r="N49" s="1" t="s">
        <v>1</v>
      </c>
      <c r="O49" s="1" t="s">
        <v>1</v>
      </c>
      <c r="P49" s="1" t="s">
        <v>2</v>
      </c>
      <c r="Q49" t="s">
        <v>2</v>
      </c>
      <c r="R49" s="1" t="s">
        <v>1</v>
      </c>
      <c r="S49" s="1" t="s">
        <v>1</v>
      </c>
      <c r="T49" s="1" t="s">
        <v>2</v>
      </c>
      <c r="U49" s="1" t="s">
        <v>1</v>
      </c>
      <c r="V49" s="1" t="s">
        <v>1</v>
      </c>
      <c r="W49" s="1" t="s">
        <v>2</v>
      </c>
      <c r="X49" t="s">
        <v>287</v>
      </c>
      <c r="Y49" t="s">
        <v>42</v>
      </c>
      <c r="Z49" t="s">
        <v>47</v>
      </c>
      <c r="AA49" t="s">
        <v>571</v>
      </c>
      <c r="AB49" t="s">
        <v>53</v>
      </c>
      <c r="AC49" s="1"/>
      <c r="AD49" s="1"/>
      <c r="AE49" s="1"/>
      <c r="AF49" s="1"/>
      <c r="AG49" s="1"/>
      <c r="AH49" t="s">
        <v>60</v>
      </c>
      <c r="AI49" t="s">
        <v>61</v>
      </c>
      <c r="AJ49" t="s">
        <v>61</v>
      </c>
      <c r="AK49" t="s">
        <v>61</v>
      </c>
      <c r="AL49" t="s">
        <v>14</v>
      </c>
      <c r="AM49" t="s">
        <v>14</v>
      </c>
      <c r="AN49" s="1" t="s">
        <v>2</v>
      </c>
      <c r="AO49" s="1" t="s">
        <v>2</v>
      </c>
      <c r="AP49" s="1" t="s">
        <v>2</v>
      </c>
      <c r="AQ49" s="1" t="s">
        <v>2</v>
      </c>
      <c r="AR49" s="1" t="s">
        <v>1</v>
      </c>
      <c r="AS49" s="1" t="s">
        <v>2</v>
      </c>
      <c r="AT49" s="1" t="s">
        <v>1</v>
      </c>
      <c r="AU49" s="1" t="s">
        <v>2</v>
      </c>
      <c r="AV49" t="s">
        <v>572</v>
      </c>
      <c r="AW49" s="1" t="s">
        <v>2</v>
      </c>
      <c r="AX49" s="1" t="s">
        <v>2</v>
      </c>
      <c r="AY49" s="1" t="s">
        <v>2</v>
      </c>
      <c r="AZ49" s="1" t="s">
        <v>2</v>
      </c>
      <c r="BA49" s="1" t="s">
        <v>2</v>
      </c>
      <c r="BB49" s="1" t="s">
        <v>2</v>
      </c>
      <c r="BC49" s="1" t="s">
        <v>1</v>
      </c>
      <c r="BD49" s="1" t="s">
        <v>2</v>
      </c>
      <c r="BE49" t="s">
        <v>573</v>
      </c>
      <c r="BF49" t="s">
        <v>287</v>
      </c>
      <c r="BG49" t="s">
        <v>1</v>
      </c>
      <c r="BH49" t="s">
        <v>1</v>
      </c>
      <c r="BI49" t="s">
        <v>2</v>
      </c>
      <c r="BJ49" t="s">
        <v>91</v>
      </c>
      <c r="BK49" s="1" t="s">
        <v>1</v>
      </c>
      <c r="BL49" s="1" t="s">
        <v>1</v>
      </c>
      <c r="BM49" s="1" t="s">
        <v>1</v>
      </c>
      <c r="BN49" s="1" t="s">
        <v>1</v>
      </c>
      <c r="BO49" s="1" t="s">
        <v>2</v>
      </c>
      <c r="BP49" s="1" t="s">
        <v>1</v>
      </c>
      <c r="BQ49" s="1" t="s">
        <v>1</v>
      </c>
      <c r="BR49" s="1" t="s">
        <v>1</v>
      </c>
      <c r="BS49" s="1" t="s">
        <v>2</v>
      </c>
      <c r="BT49" s="1" t="s">
        <v>2</v>
      </c>
      <c r="BU49" s="1" t="s">
        <v>2</v>
      </c>
      <c r="BV49" s="1" t="s">
        <v>1</v>
      </c>
      <c r="BW49" s="1" t="s">
        <v>1</v>
      </c>
      <c r="BX49" s="1" t="s">
        <v>2</v>
      </c>
      <c r="BY49" t="s">
        <v>574</v>
      </c>
      <c r="BZ49" s="1" t="s">
        <v>2</v>
      </c>
      <c r="CA49" s="1" t="s">
        <v>2</v>
      </c>
      <c r="CB49" s="1" t="s">
        <v>2</v>
      </c>
      <c r="CC49" s="1" t="s">
        <v>2</v>
      </c>
      <c r="CD49" s="1" t="s">
        <v>2</v>
      </c>
      <c r="CE49" s="1" t="s">
        <v>2</v>
      </c>
      <c r="CF49" s="1" t="s">
        <v>2</v>
      </c>
      <c r="CG49" s="1" t="s">
        <v>2</v>
      </c>
      <c r="CH49" s="1" t="s">
        <v>2</v>
      </c>
      <c r="CI49" s="1" t="s">
        <v>2</v>
      </c>
      <c r="CJ49" s="1" t="s">
        <v>2</v>
      </c>
      <c r="CK49" s="1" t="s">
        <v>2</v>
      </c>
      <c r="CL49" s="1" t="s">
        <v>1</v>
      </c>
      <c r="CM49" s="1" t="s">
        <v>2</v>
      </c>
      <c r="CN49" t="s">
        <v>575</v>
      </c>
      <c r="CO49" t="s">
        <v>1</v>
      </c>
      <c r="CP49" t="s">
        <v>1</v>
      </c>
      <c r="CQ49" t="s">
        <v>2</v>
      </c>
      <c r="CR49" t="s">
        <v>287</v>
      </c>
      <c r="CS49" t="s">
        <v>14</v>
      </c>
      <c r="CT49" t="s">
        <v>15</v>
      </c>
      <c r="CU49" t="s">
        <v>13</v>
      </c>
      <c r="CV49" t="s">
        <v>287</v>
      </c>
      <c r="CW49" t="s">
        <v>46</v>
      </c>
      <c r="CX49" t="s">
        <v>576</v>
      </c>
      <c r="CY49" t="s">
        <v>1</v>
      </c>
      <c r="CZ49" t="s">
        <v>1</v>
      </c>
      <c r="DA49" t="s">
        <v>1</v>
      </c>
      <c r="DB49" t="s">
        <v>287</v>
      </c>
      <c r="DC49" t="s">
        <v>287</v>
      </c>
      <c r="DD49" t="s">
        <v>62</v>
      </c>
      <c r="DE49" t="s">
        <v>577</v>
      </c>
      <c r="DF49" t="s">
        <v>578</v>
      </c>
      <c r="DG49" t="s">
        <v>579</v>
      </c>
      <c r="DH49" t="s">
        <v>290</v>
      </c>
      <c r="DI49" t="s">
        <v>315</v>
      </c>
      <c r="DJ49" t="s">
        <v>303</v>
      </c>
      <c r="DK49" t="s">
        <v>525</v>
      </c>
      <c r="DL49" t="s">
        <v>341</v>
      </c>
      <c r="DM49" t="s">
        <v>580</v>
      </c>
      <c r="DN49" t="s">
        <v>581</v>
      </c>
      <c r="DO49" s="1">
        <v>0</v>
      </c>
      <c r="DP49" s="1">
        <v>0</v>
      </c>
      <c r="DQ49" s="1">
        <v>0</v>
      </c>
      <c r="DR49" s="1">
        <v>1</v>
      </c>
      <c r="DS49" s="1">
        <v>0</v>
      </c>
    </row>
    <row r="50" spans="1:123" x14ac:dyDescent="0.35">
      <c r="A50" t="s">
        <v>1</v>
      </c>
      <c r="B50" t="s">
        <v>1</v>
      </c>
      <c r="C50" t="s">
        <v>10</v>
      </c>
      <c r="D50" t="s">
        <v>14</v>
      </c>
      <c r="E50" t="s">
        <v>13</v>
      </c>
      <c r="F50" t="s">
        <v>13</v>
      </c>
      <c r="G50" t="s">
        <v>15</v>
      </c>
      <c r="H50" t="s">
        <v>16</v>
      </c>
      <c r="I50" s="1" t="s">
        <v>1</v>
      </c>
      <c r="J50" s="1" t="s">
        <v>2</v>
      </c>
      <c r="K50" s="1" t="s">
        <v>2</v>
      </c>
      <c r="L50" s="1" t="s">
        <v>1</v>
      </c>
      <c r="M50" s="1" t="s">
        <v>1</v>
      </c>
      <c r="N50" s="1" t="s">
        <v>1</v>
      </c>
      <c r="O50" s="1" t="s">
        <v>1</v>
      </c>
      <c r="P50" s="1" t="s">
        <v>2</v>
      </c>
      <c r="Q50" t="s">
        <v>1</v>
      </c>
      <c r="R50" s="1" t="s">
        <v>1</v>
      </c>
      <c r="S50" s="1" t="s">
        <v>1</v>
      </c>
      <c r="T50" s="1" t="s">
        <v>2</v>
      </c>
      <c r="U50" s="1" t="s">
        <v>2</v>
      </c>
      <c r="V50" s="1" t="s">
        <v>2</v>
      </c>
      <c r="W50" s="1" t="s">
        <v>2</v>
      </c>
      <c r="X50" t="s">
        <v>287</v>
      </c>
      <c r="Y50" t="s">
        <v>42</v>
      </c>
      <c r="Z50" t="s">
        <v>46</v>
      </c>
      <c r="AA50" t="s">
        <v>287</v>
      </c>
      <c r="AB50" t="s">
        <v>52</v>
      </c>
      <c r="AC50" s="1" t="s">
        <v>1</v>
      </c>
      <c r="AD50" s="1" t="s">
        <v>1</v>
      </c>
      <c r="AE50" s="1" t="s">
        <v>1</v>
      </c>
      <c r="AF50" s="1" t="s">
        <v>1</v>
      </c>
      <c r="AG50" s="1" t="s">
        <v>2</v>
      </c>
      <c r="AH50" t="s">
        <v>287</v>
      </c>
      <c r="AI50" t="s">
        <v>287</v>
      </c>
      <c r="AJ50" t="s">
        <v>287</v>
      </c>
      <c r="AK50" t="s">
        <v>287</v>
      </c>
      <c r="AL50" t="s">
        <v>14</v>
      </c>
      <c r="AM50" t="s">
        <v>14</v>
      </c>
      <c r="AN50" s="1" t="s">
        <v>2</v>
      </c>
      <c r="AO50" s="1" t="s">
        <v>2</v>
      </c>
      <c r="AP50" s="1" t="s">
        <v>1</v>
      </c>
      <c r="AQ50" s="1" t="s">
        <v>1</v>
      </c>
      <c r="AR50" s="1" t="s">
        <v>1</v>
      </c>
      <c r="AS50" s="1" t="s">
        <v>2</v>
      </c>
      <c r="AT50" s="1" t="s">
        <v>2</v>
      </c>
      <c r="AU50" s="1" t="s">
        <v>2</v>
      </c>
      <c r="AV50" t="s">
        <v>287</v>
      </c>
      <c r="AW50" s="1" t="s">
        <v>2</v>
      </c>
      <c r="AX50" s="1" t="s">
        <v>2</v>
      </c>
      <c r="AY50" s="1" t="s">
        <v>1</v>
      </c>
      <c r="AZ50" s="1" t="s">
        <v>1</v>
      </c>
      <c r="BA50" s="1" t="s">
        <v>1</v>
      </c>
      <c r="BB50" s="1" t="s">
        <v>2</v>
      </c>
      <c r="BC50" s="1" t="s">
        <v>2</v>
      </c>
      <c r="BD50" s="1" t="s">
        <v>2</v>
      </c>
      <c r="BE50" t="s">
        <v>287</v>
      </c>
      <c r="BF50" t="s">
        <v>287</v>
      </c>
      <c r="BG50" t="s">
        <v>1</v>
      </c>
      <c r="BH50" t="s">
        <v>1</v>
      </c>
      <c r="BI50" t="s">
        <v>3</v>
      </c>
      <c r="BJ50" t="s">
        <v>91</v>
      </c>
      <c r="BK50" s="1" t="s">
        <v>1</v>
      </c>
      <c r="BL50" s="1" t="s">
        <v>1</v>
      </c>
      <c r="BM50" s="1" t="s">
        <v>2</v>
      </c>
      <c r="BN50" s="1" t="s">
        <v>2</v>
      </c>
      <c r="BO50" s="1" t="s">
        <v>2</v>
      </c>
      <c r="BP50" s="1" t="s">
        <v>2</v>
      </c>
      <c r="BQ50" s="1" t="s">
        <v>2</v>
      </c>
      <c r="BR50" s="1" t="s">
        <v>2</v>
      </c>
      <c r="BS50" s="1" t="s">
        <v>2</v>
      </c>
      <c r="BT50" s="1" t="s">
        <v>2</v>
      </c>
      <c r="BU50" s="1" t="s">
        <v>1</v>
      </c>
      <c r="BV50" s="1" t="s">
        <v>1</v>
      </c>
      <c r="BW50" s="1" t="s">
        <v>2</v>
      </c>
      <c r="BX50" s="1" t="s">
        <v>2</v>
      </c>
      <c r="BY50" t="s">
        <v>287</v>
      </c>
      <c r="BZ50" s="1" t="s">
        <v>1</v>
      </c>
      <c r="CA50" s="1" t="s">
        <v>1</v>
      </c>
      <c r="CB50" s="1" t="s">
        <v>1</v>
      </c>
      <c r="CC50" s="1" t="s">
        <v>1</v>
      </c>
      <c r="CD50" s="1" t="s">
        <v>1</v>
      </c>
      <c r="CE50" s="1" t="s">
        <v>1</v>
      </c>
      <c r="CF50" s="1" t="s">
        <v>1</v>
      </c>
      <c r="CG50" s="1" t="s">
        <v>1</v>
      </c>
      <c r="CH50" s="1" t="s">
        <v>1</v>
      </c>
      <c r="CI50" s="1" t="s">
        <v>1</v>
      </c>
      <c r="CJ50" s="1" t="s">
        <v>1</v>
      </c>
      <c r="CK50" s="1" t="s">
        <v>1</v>
      </c>
      <c r="CL50" s="1" t="s">
        <v>2</v>
      </c>
      <c r="CM50" s="1" t="s">
        <v>2</v>
      </c>
      <c r="CN50" t="s">
        <v>287</v>
      </c>
      <c r="CO50" t="s">
        <v>1</v>
      </c>
      <c r="CP50" t="s">
        <v>1</v>
      </c>
      <c r="CQ50" t="s">
        <v>1</v>
      </c>
      <c r="CR50" t="s">
        <v>1</v>
      </c>
      <c r="CS50" t="s">
        <v>15</v>
      </c>
      <c r="CT50" t="s">
        <v>14</v>
      </c>
      <c r="CU50" t="s">
        <v>14</v>
      </c>
      <c r="CV50" t="s">
        <v>287</v>
      </c>
      <c r="CW50" t="s">
        <v>46</v>
      </c>
      <c r="CX50" t="s">
        <v>287</v>
      </c>
      <c r="CY50" t="s">
        <v>1</v>
      </c>
      <c r="CZ50" t="s">
        <v>3</v>
      </c>
      <c r="DA50" t="s">
        <v>2</v>
      </c>
      <c r="DB50" t="s">
        <v>135</v>
      </c>
      <c r="DC50" t="s">
        <v>287</v>
      </c>
      <c r="DD50" t="s">
        <v>287</v>
      </c>
      <c r="DE50" t="s">
        <v>287</v>
      </c>
      <c r="DF50" t="s">
        <v>582</v>
      </c>
      <c r="DG50" t="s">
        <v>583</v>
      </c>
      <c r="DH50" t="s">
        <v>290</v>
      </c>
      <c r="DI50" t="s">
        <v>315</v>
      </c>
      <c r="DJ50" t="s">
        <v>303</v>
      </c>
      <c r="DK50" t="s">
        <v>584</v>
      </c>
      <c r="DL50" t="s">
        <v>341</v>
      </c>
      <c r="DM50" t="s">
        <v>585</v>
      </c>
      <c r="DN50" t="s">
        <v>586</v>
      </c>
      <c r="DO50" s="1">
        <v>0</v>
      </c>
      <c r="DP50" s="1">
        <v>0</v>
      </c>
      <c r="DQ50" s="1">
        <v>0</v>
      </c>
      <c r="DR50" s="1">
        <v>1</v>
      </c>
      <c r="DS50" s="1">
        <v>0</v>
      </c>
    </row>
    <row r="51" spans="1:123" x14ac:dyDescent="0.35">
      <c r="A51" t="s">
        <v>287</v>
      </c>
      <c r="B51" t="s">
        <v>287</v>
      </c>
      <c r="C51" t="s">
        <v>287</v>
      </c>
      <c r="D51" t="s">
        <v>287</v>
      </c>
      <c r="E51" t="s">
        <v>287</v>
      </c>
      <c r="F51" t="s">
        <v>287</v>
      </c>
      <c r="G51" t="s">
        <v>287</v>
      </c>
      <c r="H51" t="s">
        <v>287</v>
      </c>
      <c r="I51" s="1"/>
      <c r="J51" s="1"/>
      <c r="K51" s="1"/>
      <c r="L51" s="1"/>
      <c r="M51" s="1"/>
      <c r="N51" s="1"/>
      <c r="O51" s="1"/>
      <c r="P51" s="1"/>
      <c r="Q51" t="s">
        <v>287</v>
      </c>
      <c r="R51" s="1"/>
      <c r="S51" s="1"/>
      <c r="T51" s="1"/>
      <c r="U51" s="1"/>
      <c r="V51" s="1"/>
      <c r="W51" s="1"/>
      <c r="X51" t="s">
        <v>287</v>
      </c>
      <c r="Y51" t="s">
        <v>287</v>
      </c>
      <c r="Z51" t="s">
        <v>287</v>
      </c>
      <c r="AA51" t="s">
        <v>287</v>
      </c>
      <c r="AB51" t="s">
        <v>287</v>
      </c>
      <c r="AC51" s="1"/>
      <c r="AD51" s="1"/>
      <c r="AE51" s="1"/>
      <c r="AF51" s="1"/>
      <c r="AG51" s="1"/>
      <c r="AH51" t="s">
        <v>287</v>
      </c>
      <c r="AI51" t="s">
        <v>287</v>
      </c>
      <c r="AJ51" t="s">
        <v>287</v>
      </c>
      <c r="AK51" t="s">
        <v>287</v>
      </c>
      <c r="AL51" t="s">
        <v>287</v>
      </c>
      <c r="AM51" t="s">
        <v>287</v>
      </c>
      <c r="AN51" s="1"/>
      <c r="AO51" s="1"/>
      <c r="AP51" s="1"/>
      <c r="AQ51" s="1"/>
      <c r="AR51" s="1"/>
      <c r="AS51" s="1"/>
      <c r="AT51" s="1"/>
      <c r="AU51" s="1"/>
      <c r="AV51" t="s">
        <v>287</v>
      </c>
      <c r="AW51" s="1"/>
      <c r="AX51" s="1"/>
      <c r="AY51" s="1"/>
      <c r="AZ51" s="1"/>
      <c r="BA51" s="1"/>
      <c r="BB51" s="1"/>
      <c r="BC51" s="1"/>
      <c r="BD51" s="1"/>
      <c r="BE51" t="s">
        <v>287</v>
      </c>
      <c r="BF51" t="s">
        <v>287</v>
      </c>
      <c r="BG51" t="s">
        <v>287</v>
      </c>
      <c r="BH51" t="s">
        <v>287</v>
      </c>
      <c r="BI51" t="s">
        <v>287</v>
      </c>
      <c r="BJ51" t="s">
        <v>287</v>
      </c>
      <c r="BK51" s="1"/>
      <c r="BL51" s="1"/>
      <c r="BM51" s="1"/>
      <c r="BN51" s="1"/>
      <c r="BO51" s="1"/>
      <c r="BP51" s="1"/>
      <c r="BQ51" s="1"/>
      <c r="BR51" s="1"/>
      <c r="BS51" s="1"/>
      <c r="BT51" s="1"/>
      <c r="BU51" s="1"/>
      <c r="BV51" s="1"/>
      <c r="BW51" s="1"/>
      <c r="BX51" s="1"/>
      <c r="BY51" t="s">
        <v>287</v>
      </c>
      <c r="BZ51" s="1"/>
      <c r="CA51" s="1"/>
      <c r="CB51" s="1"/>
      <c r="CC51" s="1"/>
      <c r="CD51" s="1"/>
      <c r="CE51" s="1"/>
      <c r="CF51" s="1"/>
      <c r="CG51" s="1"/>
      <c r="CH51" s="1"/>
      <c r="CI51" s="1"/>
      <c r="CJ51" s="1"/>
      <c r="CK51" s="1"/>
      <c r="CL51" s="1"/>
      <c r="CM51" s="1"/>
      <c r="CN51" t="s">
        <v>287</v>
      </c>
      <c r="CO51" t="s">
        <v>287</v>
      </c>
      <c r="CP51" t="s">
        <v>287</v>
      </c>
      <c r="CQ51" t="s">
        <v>287</v>
      </c>
      <c r="CR51" t="s">
        <v>287</v>
      </c>
      <c r="CS51" t="s">
        <v>287</v>
      </c>
      <c r="CT51" t="s">
        <v>287</v>
      </c>
      <c r="CU51" t="s">
        <v>287</v>
      </c>
      <c r="CV51" t="s">
        <v>287</v>
      </c>
      <c r="CW51" t="s">
        <v>287</v>
      </c>
      <c r="CX51" t="s">
        <v>287</v>
      </c>
      <c r="CY51" t="s">
        <v>287</v>
      </c>
      <c r="CZ51" t="s">
        <v>287</v>
      </c>
      <c r="DA51" t="s">
        <v>287</v>
      </c>
      <c r="DB51" t="s">
        <v>287</v>
      </c>
      <c r="DC51" t="s">
        <v>287</v>
      </c>
      <c r="DD51" t="s">
        <v>287</v>
      </c>
      <c r="DE51" t="s">
        <v>287</v>
      </c>
      <c r="DF51" t="s">
        <v>587</v>
      </c>
      <c r="DG51" t="s">
        <v>588</v>
      </c>
      <c r="DH51" t="s">
        <v>290</v>
      </c>
      <c r="DI51" t="s">
        <v>315</v>
      </c>
      <c r="DJ51" t="s">
        <v>303</v>
      </c>
      <c r="DK51" t="s">
        <v>589</v>
      </c>
      <c r="DL51" t="s">
        <v>330</v>
      </c>
      <c r="DM51" t="s">
        <v>590</v>
      </c>
      <c r="DN51" t="s">
        <v>591</v>
      </c>
      <c r="DO51" s="1">
        <v>0</v>
      </c>
      <c r="DP51" s="1">
        <v>1</v>
      </c>
      <c r="DQ51" s="1">
        <v>0</v>
      </c>
      <c r="DR51" s="1">
        <v>0</v>
      </c>
      <c r="DS51" s="1">
        <v>0</v>
      </c>
    </row>
    <row r="52" spans="1:123" x14ac:dyDescent="0.35">
      <c r="A52" t="s">
        <v>1</v>
      </c>
      <c r="B52" t="s">
        <v>1</v>
      </c>
      <c r="C52" t="s">
        <v>10</v>
      </c>
      <c r="D52" t="s">
        <v>14</v>
      </c>
      <c r="E52" t="s">
        <v>13</v>
      </c>
      <c r="F52" t="s">
        <v>14</v>
      </c>
      <c r="G52" t="s">
        <v>14</v>
      </c>
      <c r="H52" t="s">
        <v>16</v>
      </c>
      <c r="I52" s="1" t="s">
        <v>1</v>
      </c>
      <c r="J52" s="1" t="s">
        <v>1</v>
      </c>
      <c r="K52" s="1" t="s">
        <v>2</v>
      </c>
      <c r="L52" s="1" t="s">
        <v>2</v>
      </c>
      <c r="M52" s="1" t="s">
        <v>1</v>
      </c>
      <c r="N52" s="1" t="s">
        <v>1</v>
      </c>
      <c r="O52" s="1" t="s">
        <v>1</v>
      </c>
      <c r="P52" s="1" t="s">
        <v>2</v>
      </c>
      <c r="Q52" t="s">
        <v>2</v>
      </c>
      <c r="R52" s="1" t="s">
        <v>1</v>
      </c>
      <c r="S52" s="1" t="s">
        <v>2</v>
      </c>
      <c r="T52" s="1" t="s">
        <v>2</v>
      </c>
      <c r="U52" s="1" t="s">
        <v>1</v>
      </c>
      <c r="V52" s="1" t="s">
        <v>1</v>
      </c>
      <c r="W52" s="1" t="s">
        <v>2</v>
      </c>
      <c r="X52" t="s">
        <v>287</v>
      </c>
      <c r="Y52" t="s">
        <v>43</v>
      </c>
      <c r="Z52" t="s">
        <v>45</v>
      </c>
      <c r="AA52" t="s">
        <v>592</v>
      </c>
      <c r="AB52" t="s">
        <v>3</v>
      </c>
      <c r="AC52" s="1"/>
      <c r="AD52" s="1"/>
      <c r="AE52" s="1"/>
      <c r="AF52" s="1"/>
      <c r="AG52" s="1"/>
      <c r="AH52" t="s">
        <v>287</v>
      </c>
      <c r="AI52" t="s">
        <v>287</v>
      </c>
      <c r="AJ52" t="s">
        <v>287</v>
      </c>
      <c r="AK52" t="s">
        <v>287</v>
      </c>
      <c r="AL52" t="s">
        <v>13</v>
      </c>
      <c r="AM52" t="s">
        <v>13</v>
      </c>
      <c r="AN52" s="1" t="s">
        <v>2</v>
      </c>
      <c r="AO52" s="1" t="s">
        <v>2</v>
      </c>
      <c r="AP52" s="1" t="s">
        <v>1</v>
      </c>
      <c r="AQ52" s="1" t="s">
        <v>2</v>
      </c>
      <c r="AR52" s="1" t="s">
        <v>2</v>
      </c>
      <c r="AS52" s="1" t="s">
        <v>2</v>
      </c>
      <c r="AT52" s="1" t="s">
        <v>2</v>
      </c>
      <c r="AU52" s="1" t="s">
        <v>2</v>
      </c>
      <c r="AV52" t="s">
        <v>287</v>
      </c>
      <c r="AW52" s="1" t="s">
        <v>2</v>
      </c>
      <c r="AX52" s="1" t="s">
        <v>2</v>
      </c>
      <c r="AY52" s="1" t="s">
        <v>1</v>
      </c>
      <c r="AZ52" s="1" t="s">
        <v>2</v>
      </c>
      <c r="BA52" s="1" t="s">
        <v>2</v>
      </c>
      <c r="BB52" s="1" t="s">
        <v>2</v>
      </c>
      <c r="BC52" s="1" t="s">
        <v>2</v>
      </c>
      <c r="BD52" s="1" t="s">
        <v>2</v>
      </c>
      <c r="BE52" t="s">
        <v>287</v>
      </c>
      <c r="BF52" t="s">
        <v>593</v>
      </c>
      <c r="BG52" t="s">
        <v>1</v>
      </c>
      <c r="BH52" t="s">
        <v>2</v>
      </c>
      <c r="BI52" t="s">
        <v>1</v>
      </c>
      <c r="BJ52" t="s">
        <v>91</v>
      </c>
      <c r="BK52" s="1" t="s">
        <v>2</v>
      </c>
      <c r="BL52" s="1" t="s">
        <v>1</v>
      </c>
      <c r="BM52" s="1" t="s">
        <v>1</v>
      </c>
      <c r="BN52" s="1" t="s">
        <v>1</v>
      </c>
      <c r="BO52" s="1" t="s">
        <v>1</v>
      </c>
      <c r="BP52" s="1" t="s">
        <v>1</v>
      </c>
      <c r="BQ52" s="1" t="s">
        <v>1</v>
      </c>
      <c r="BR52" s="1" t="s">
        <v>2</v>
      </c>
      <c r="BS52" s="1" t="s">
        <v>2</v>
      </c>
      <c r="BT52" s="1" t="s">
        <v>2</v>
      </c>
      <c r="BU52" s="1" t="s">
        <v>2</v>
      </c>
      <c r="BV52" s="1" t="s">
        <v>2</v>
      </c>
      <c r="BW52" s="1" t="s">
        <v>2</v>
      </c>
      <c r="BX52" s="1" t="s">
        <v>2</v>
      </c>
      <c r="BY52" t="s">
        <v>287</v>
      </c>
      <c r="BZ52" s="1" t="s">
        <v>2</v>
      </c>
      <c r="CA52" s="1" t="s">
        <v>2</v>
      </c>
      <c r="CB52" s="1" t="s">
        <v>1</v>
      </c>
      <c r="CC52" s="1" t="s">
        <v>1</v>
      </c>
      <c r="CD52" s="1" t="s">
        <v>2</v>
      </c>
      <c r="CE52" s="1" t="s">
        <v>2</v>
      </c>
      <c r="CF52" s="1" t="s">
        <v>1</v>
      </c>
      <c r="CG52" s="1" t="s">
        <v>2</v>
      </c>
      <c r="CH52" s="1" t="s">
        <v>2</v>
      </c>
      <c r="CI52" s="1" t="s">
        <v>2</v>
      </c>
      <c r="CJ52" s="1" t="s">
        <v>2</v>
      </c>
      <c r="CK52" s="1" t="s">
        <v>2</v>
      </c>
      <c r="CL52" s="1" t="s">
        <v>2</v>
      </c>
      <c r="CM52" s="1" t="s">
        <v>2</v>
      </c>
      <c r="CN52" t="s">
        <v>287</v>
      </c>
      <c r="CO52" t="s">
        <v>3</v>
      </c>
      <c r="CP52" t="s">
        <v>3</v>
      </c>
      <c r="CQ52" t="s">
        <v>3</v>
      </c>
      <c r="CR52" t="s">
        <v>287</v>
      </c>
      <c r="CS52" t="s">
        <v>13</v>
      </c>
      <c r="CT52" t="s">
        <v>13</v>
      </c>
      <c r="CU52" t="s">
        <v>14</v>
      </c>
      <c r="CV52" t="s">
        <v>287</v>
      </c>
      <c r="CW52" t="s">
        <v>46</v>
      </c>
      <c r="CX52" t="s">
        <v>594</v>
      </c>
      <c r="CY52" t="s">
        <v>2</v>
      </c>
      <c r="CZ52" t="s">
        <v>287</v>
      </c>
      <c r="DA52" t="s">
        <v>2</v>
      </c>
      <c r="DB52" t="s">
        <v>135</v>
      </c>
      <c r="DC52" t="s">
        <v>287</v>
      </c>
      <c r="DD52" t="s">
        <v>287</v>
      </c>
      <c r="DE52" t="s">
        <v>595</v>
      </c>
      <c r="DF52" t="s">
        <v>596</v>
      </c>
      <c r="DG52" t="s">
        <v>597</v>
      </c>
      <c r="DH52" t="s">
        <v>290</v>
      </c>
      <c r="DI52" t="s">
        <v>315</v>
      </c>
      <c r="DJ52" t="s">
        <v>303</v>
      </c>
      <c r="DK52" t="s">
        <v>598</v>
      </c>
      <c r="DL52" t="s">
        <v>341</v>
      </c>
      <c r="DM52" t="s">
        <v>599</v>
      </c>
      <c r="DN52" t="s">
        <v>600</v>
      </c>
      <c r="DO52" s="1">
        <v>0</v>
      </c>
      <c r="DP52" s="1">
        <v>0</v>
      </c>
      <c r="DQ52" s="1">
        <v>0</v>
      </c>
      <c r="DR52" s="1">
        <v>1</v>
      </c>
      <c r="DS52" s="1">
        <v>0</v>
      </c>
    </row>
    <row r="53" spans="1:123" x14ac:dyDescent="0.35">
      <c r="A53" t="s">
        <v>287</v>
      </c>
      <c r="B53" t="s">
        <v>287</v>
      </c>
      <c r="C53" t="s">
        <v>287</v>
      </c>
      <c r="D53" t="s">
        <v>287</v>
      </c>
      <c r="E53" t="s">
        <v>287</v>
      </c>
      <c r="F53" t="s">
        <v>287</v>
      </c>
      <c r="G53" t="s">
        <v>287</v>
      </c>
      <c r="H53" t="s">
        <v>287</v>
      </c>
      <c r="I53" s="1"/>
      <c r="J53" s="1"/>
      <c r="K53" s="1"/>
      <c r="L53" s="1"/>
      <c r="M53" s="1"/>
      <c r="N53" s="1"/>
      <c r="O53" s="1"/>
      <c r="P53" s="1"/>
      <c r="Q53" t="s">
        <v>287</v>
      </c>
      <c r="R53" s="1"/>
      <c r="S53" s="1"/>
      <c r="T53" s="1"/>
      <c r="U53" s="1"/>
      <c r="V53" s="1"/>
      <c r="W53" s="1"/>
      <c r="X53" t="s">
        <v>287</v>
      </c>
      <c r="Y53" t="s">
        <v>287</v>
      </c>
      <c r="Z53" t="s">
        <v>287</v>
      </c>
      <c r="AA53" t="s">
        <v>287</v>
      </c>
      <c r="AB53" t="s">
        <v>287</v>
      </c>
      <c r="AC53" s="1"/>
      <c r="AD53" s="1"/>
      <c r="AE53" s="1"/>
      <c r="AF53" s="1"/>
      <c r="AG53" s="1"/>
      <c r="AH53" t="s">
        <v>287</v>
      </c>
      <c r="AI53" t="s">
        <v>287</v>
      </c>
      <c r="AJ53" t="s">
        <v>287</v>
      </c>
      <c r="AK53" t="s">
        <v>287</v>
      </c>
      <c r="AL53" t="s">
        <v>287</v>
      </c>
      <c r="AM53" t="s">
        <v>287</v>
      </c>
      <c r="AN53" s="1"/>
      <c r="AO53" s="1"/>
      <c r="AP53" s="1"/>
      <c r="AQ53" s="1"/>
      <c r="AR53" s="1"/>
      <c r="AS53" s="1"/>
      <c r="AT53" s="1"/>
      <c r="AU53" s="1"/>
      <c r="AV53" t="s">
        <v>287</v>
      </c>
      <c r="AW53" s="1"/>
      <c r="AX53" s="1"/>
      <c r="AY53" s="1"/>
      <c r="AZ53" s="1"/>
      <c r="BA53" s="1"/>
      <c r="BB53" s="1"/>
      <c r="BC53" s="1"/>
      <c r="BD53" s="1"/>
      <c r="BE53" t="s">
        <v>287</v>
      </c>
      <c r="BF53" t="s">
        <v>287</v>
      </c>
      <c r="BG53" t="s">
        <v>287</v>
      </c>
      <c r="BH53" t="s">
        <v>287</v>
      </c>
      <c r="BI53" t="s">
        <v>287</v>
      </c>
      <c r="BJ53" t="s">
        <v>287</v>
      </c>
      <c r="BK53" s="1"/>
      <c r="BL53" s="1"/>
      <c r="BM53" s="1"/>
      <c r="BN53" s="1"/>
      <c r="BO53" s="1"/>
      <c r="BP53" s="1"/>
      <c r="BQ53" s="1"/>
      <c r="BR53" s="1"/>
      <c r="BS53" s="1"/>
      <c r="BT53" s="1"/>
      <c r="BU53" s="1"/>
      <c r="BV53" s="1"/>
      <c r="BW53" s="1"/>
      <c r="BX53" s="1"/>
      <c r="BY53" t="s">
        <v>287</v>
      </c>
      <c r="BZ53" s="1"/>
      <c r="CA53" s="1"/>
      <c r="CB53" s="1"/>
      <c r="CC53" s="1"/>
      <c r="CD53" s="1"/>
      <c r="CE53" s="1"/>
      <c r="CF53" s="1"/>
      <c r="CG53" s="1"/>
      <c r="CH53" s="1"/>
      <c r="CI53" s="1"/>
      <c r="CJ53" s="1"/>
      <c r="CK53" s="1"/>
      <c r="CL53" s="1"/>
      <c r="CM53" s="1"/>
      <c r="CN53" t="s">
        <v>287</v>
      </c>
      <c r="CO53" t="s">
        <v>287</v>
      </c>
      <c r="CP53" t="s">
        <v>287</v>
      </c>
      <c r="CQ53" t="s">
        <v>287</v>
      </c>
      <c r="CR53" t="s">
        <v>287</v>
      </c>
      <c r="CS53" t="s">
        <v>287</v>
      </c>
      <c r="CT53" t="s">
        <v>287</v>
      </c>
      <c r="CU53" t="s">
        <v>287</v>
      </c>
      <c r="CV53" t="s">
        <v>287</v>
      </c>
      <c r="CW53" t="s">
        <v>287</v>
      </c>
      <c r="CX53" t="s">
        <v>287</v>
      </c>
      <c r="CY53" t="s">
        <v>287</v>
      </c>
      <c r="CZ53" t="s">
        <v>287</v>
      </c>
      <c r="DA53" t="s">
        <v>287</v>
      </c>
      <c r="DB53" t="s">
        <v>287</v>
      </c>
      <c r="DC53" t="s">
        <v>287</v>
      </c>
      <c r="DD53" t="s">
        <v>287</v>
      </c>
      <c r="DE53" t="s">
        <v>287</v>
      </c>
      <c r="DF53" t="s">
        <v>601</v>
      </c>
      <c r="DG53" t="s">
        <v>602</v>
      </c>
      <c r="DH53" t="s">
        <v>290</v>
      </c>
      <c r="DI53" t="s">
        <v>315</v>
      </c>
      <c r="DJ53" t="s">
        <v>303</v>
      </c>
      <c r="DK53" t="s">
        <v>316</v>
      </c>
      <c r="DL53" t="s">
        <v>305</v>
      </c>
      <c r="DM53" t="s">
        <v>603</v>
      </c>
      <c r="DN53" t="s">
        <v>604</v>
      </c>
      <c r="DO53" s="1">
        <v>0</v>
      </c>
      <c r="DP53" s="1">
        <v>1</v>
      </c>
      <c r="DQ53" s="1">
        <v>0</v>
      </c>
      <c r="DR53" s="1">
        <v>0</v>
      </c>
      <c r="DS53" s="1">
        <v>0</v>
      </c>
    </row>
    <row r="54" spans="1:123" x14ac:dyDescent="0.35">
      <c r="A54" t="s">
        <v>1</v>
      </c>
      <c r="B54" t="s">
        <v>1</v>
      </c>
      <c r="C54" t="s">
        <v>8</v>
      </c>
      <c r="D54" t="s">
        <v>16</v>
      </c>
      <c r="E54" t="s">
        <v>13</v>
      </c>
      <c r="F54" t="s">
        <v>13</v>
      </c>
      <c r="G54" t="s">
        <v>16</v>
      </c>
      <c r="H54" t="s">
        <v>16</v>
      </c>
      <c r="I54" s="1" t="s">
        <v>1</v>
      </c>
      <c r="J54" s="1" t="s">
        <v>1</v>
      </c>
      <c r="K54" s="1" t="s">
        <v>2</v>
      </c>
      <c r="L54" s="1" t="s">
        <v>1</v>
      </c>
      <c r="M54" s="1" t="s">
        <v>2</v>
      </c>
      <c r="N54" s="1" t="s">
        <v>2</v>
      </c>
      <c r="O54" s="1" t="s">
        <v>1</v>
      </c>
      <c r="P54" s="1" t="s">
        <v>2</v>
      </c>
      <c r="Q54" t="s">
        <v>1</v>
      </c>
      <c r="R54" s="1" t="s">
        <v>2</v>
      </c>
      <c r="S54" s="1" t="s">
        <v>1</v>
      </c>
      <c r="T54" s="1" t="s">
        <v>2</v>
      </c>
      <c r="U54" s="1" t="s">
        <v>2</v>
      </c>
      <c r="V54" s="1" t="s">
        <v>1</v>
      </c>
      <c r="W54" s="1" t="s">
        <v>2</v>
      </c>
      <c r="X54" t="s">
        <v>287</v>
      </c>
      <c r="Y54" t="s">
        <v>43</v>
      </c>
      <c r="Z54" t="s">
        <v>48</v>
      </c>
      <c r="AA54" t="s">
        <v>287</v>
      </c>
      <c r="AB54" t="s">
        <v>52</v>
      </c>
      <c r="AC54" s="1" t="s">
        <v>1</v>
      </c>
      <c r="AD54" s="1" t="s">
        <v>2</v>
      </c>
      <c r="AE54" s="1" t="s">
        <v>2</v>
      </c>
      <c r="AF54" s="1" t="s">
        <v>2</v>
      </c>
      <c r="AG54" s="1" t="s">
        <v>2</v>
      </c>
      <c r="AH54" t="s">
        <v>287</v>
      </c>
      <c r="AI54" t="s">
        <v>287</v>
      </c>
      <c r="AJ54" t="s">
        <v>287</v>
      </c>
      <c r="AK54" t="s">
        <v>287</v>
      </c>
      <c r="AL54" t="s">
        <v>14</v>
      </c>
      <c r="AM54" t="s">
        <v>14</v>
      </c>
      <c r="AN54" s="1" t="s">
        <v>2</v>
      </c>
      <c r="AO54" s="1" t="s">
        <v>1</v>
      </c>
      <c r="AP54" s="1" t="s">
        <v>2</v>
      </c>
      <c r="AQ54" s="1" t="s">
        <v>1</v>
      </c>
      <c r="AR54" s="1" t="s">
        <v>1</v>
      </c>
      <c r="AS54" s="1" t="s">
        <v>2</v>
      </c>
      <c r="AT54" s="1" t="s">
        <v>2</v>
      </c>
      <c r="AU54" s="1" t="s">
        <v>2</v>
      </c>
      <c r="AV54" t="s">
        <v>287</v>
      </c>
      <c r="AW54" s="1" t="s">
        <v>2</v>
      </c>
      <c r="AX54" s="1" t="s">
        <v>1</v>
      </c>
      <c r="AY54" s="1" t="s">
        <v>2</v>
      </c>
      <c r="AZ54" s="1" t="s">
        <v>2</v>
      </c>
      <c r="BA54" s="1" t="s">
        <v>1</v>
      </c>
      <c r="BB54" s="1" t="s">
        <v>1</v>
      </c>
      <c r="BC54" s="1" t="s">
        <v>2</v>
      </c>
      <c r="BD54" s="1" t="s">
        <v>2</v>
      </c>
      <c r="BE54" t="s">
        <v>287</v>
      </c>
      <c r="BF54" t="s">
        <v>287</v>
      </c>
      <c r="BG54" t="s">
        <v>1</v>
      </c>
      <c r="BH54" t="s">
        <v>1</v>
      </c>
      <c r="BI54" t="s">
        <v>1</v>
      </c>
      <c r="BJ54" t="s">
        <v>91</v>
      </c>
      <c r="BK54" s="1" t="s">
        <v>1</v>
      </c>
      <c r="BL54" s="1" t="s">
        <v>1</v>
      </c>
      <c r="BM54" s="1" t="s">
        <v>1</v>
      </c>
      <c r="BN54" s="1" t="s">
        <v>1</v>
      </c>
      <c r="BO54" s="1" t="s">
        <v>1</v>
      </c>
      <c r="BP54" s="1" t="s">
        <v>1</v>
      </c>
      <c r="BQ54" s="1" t="s">
        <v>1</v>
      </c>
      <c r="BR54" s="1" t="s">
        <v>1</v>
      </c>
      <c r="BS54" s="1" t="s">
        <v>1</v>
      </c>
      <c r="BT54" s="1" t="s">
        <v>2</v>
      </c>
      <c r="BU54" s="1" t="s">
        <v>2</v>
      </c>
      <c r="BV54" s="1" t="s">
        <v>1</v>
      </c>
      <c r="BW54" s="1" t="s">
        <v>2</v>
      </c>
      <c r="BX54" s="1" t="s">
        <v>2</v>
      </c>
      <c r="BY54" t="s">
        <v>287</v>
      </c>
      <c r="BZ54" s="1" t="s">
        <v>1</v>
      </c>
      <c r="CA54" s="1" t="s">
        <v>1</v>
      </c>
      <c r="CB54" s="1" t="s">
        <v>1</v>
      </c>
      <c r="CC54" s="1" t="s">
        <v>1</v>
      </c>
      <c r="CD54" s="1" t="s">
        <v>1</v>
      </c>
      <c r="CE54" s="1" t="s">
        <v>1</v>
      </c>
      <c r="CF54" s="1" t="s">
        <v>1</v>
      </c>
      <c r="CG54" s="1" t="s">
        <v>1</v>
      </c>
      <c r="CH54" s="1" t="s">
        <v>1</v>
      </c>
      <c r="CI54" s="1" t="s">
        <v>1</v>
      </c>
      <c r="CJ54" s="1" t="s">
        <v>1</v>
      </c>
      <c r="CK54" s="1" t="s">
        <v>1</v>
      </c>
      <c r="CL54" s="1" t="s">
        <v>2</v>
      </c>
      <c r="CM54" s="1" t="s">
        <v>2</v>
      </c>
      <c r="CN54" t="s">
        <v>287</v>
      </c>
      <c r="CO54" t="s">
        <v>1</v>
      </c>
      <c r="CP54" t="s">
        <v>1</v>
      </c>
      <c r="CQ54" t="s">
        <v>1</v>
      </c>
      <c r="CR54" t="s">
        <v>1</v>
      </c>
      <c r="CS54" t="s">
        <v>13</v>
      </c>
      <c r="CT54" t="s">
        <v>13</v>
      </c>
      <c r="CU54" t="s">
        <v>13</v>
      </c>
      <c r="CV54" t="s">
        <v>287</v>
      </c>
      <c r="CW54" t="s">
        <v>45</v>
      </c>
      <c r="CX54" t="s">
        <v>287</v>
      </c>
      <c r="CY54" t="s">
        <v>1</v>
      </c>
      <c r="CZ54" t="s">
        <v>1</v>
      </c>
      <c r="DA54" t="s">
        <v>1</v>
      </c>
      <c r="DB54" t="s">
        <v>287</v>
      </c>
      <c r="DC54" t="s">
        <v>287</v>
      </c>
      <c r="DD54" t="s">
        <v>61</v>
      </c>
      <c r="DE54" t="s">
        <v>287</v>
      </c>
      <c r="DF54" t="s">
        <v>605</v>
      </c>
      <c r="DG54" t="s">
        <v>606</v>
      </c>
      <c r="DH54" t="s">
        <v>301</v>
      </c>
      <c r="DI54" t="s">
        <v>302</v>
      </c>
      <c r="DJ54" t="s">
        <v>303</v>
      </c>
      <c r="DK54" t="s">
        <v>382</v>
      </c>
      <c r="DL54" t="s">
        <v>330</v>
      </c>
      <c r="DM54" t="s">
        <v>607</v>
      </c>
      <c r="DN54" t="s">
        <v>608</v>
      </c>
      <c r="DO54" s="1">
        <v>0</v>
      </c>
      <c r="DP54" s="1">
        <v>0</v>
      </c>
      <c r="DQ54" s="1">
        <v>0</v>
      </c>
      <c r="DR54" s="1">
        <v>1</v>
      </c>
      <c r="DS54" s="1">
        <v>0</v>
      </c>
    </row>
    <row r="55" spans="1:123" x14ac:dyDescent="0.35">
      <c r="A55" t="s">
        <v>1</v>
      </c>
      <c r="B55" t="s">
        <v>1</v>
      </c>
      <c r="C55" t="s">
        <v>10</v>
      </c>
      <c r="D55" t="s">
        <v>16</v>
      </c>
      <c r="E55" t="s">
        <v>13</v>
      </c>
      <c r="F55" t="s">
        <v>13</v>
      </c>
      <c r="G55" t="s">
        <v>16</v>
      </c>
      <c r="H55" t="s">
        <v>16</v>
      </c>
      <c r="I55" s="1" t="s">
        <v>1</v>
      </c>
      <c r="J55" s="1" t="s">
        <v>1</v>
      </c>
      <c r="K55" s="1" t="s">
        <v>1</v>
      </c>
      <c r="L55" s="1" t="s">
        <v>1</v>
      </c>
      <c r="M55" s="1" t="s">
        <v>2</v>
      </c>
      <c r="N55" s="1" t="s">
        <v>1</v>
      </c>
      <c r="O55" s="1" t="s">
        <v>1</v>
      </c>
      <c r="P55" s="1" t="s">
        <v>2</v>
      </c>
      <c r="Q55" t="s">
        <v>1</v>
      </c>
      <c r="R55" s="1" t="s">
        <v>1</v>
      </c>
      <c r="S55" s="1" t="s">
        <v>2</v>
      </c>
      <c r="T55" s="1" t="s">
        <v>2</v>
      </c>
      <c r="U55" s="1" t="s">
        <v>2</v>
      </c>
      <c r="V55" s="1" t="s">
        <v>1</v>
      </c>
      <c r="W55" s="1" t="s">
        <v>2</v>
      </c>
      <c r="X55" t="s">
        <v>287</v>
      </c>
      <c r="Y55" t="s">
        <v>43</v>
      </c>
      <c r="Z55" t="s">
        <v>45</v>
      </c>
      <c r="AA55" t="s">
        <v>287</v>
      </c>
      <c r="AB55" t="s">
        <v>53</v>
      </c>
      <c r="AC55" s="1"/>
      <c r="AD55" s="1"/>
      <c r="AE55" s="1"/>
      <c r="AF55" s="1"/>
      <c r="AG55" s="1"/>
      <c r="AH55" t="s">
        <v>60</v>
      </c>
      <c r="AI55" t="s">
        <v>60</v>
      </c>
      <c r="AJ55" t="s">
        <v>60</v>
      </c>
      <c r="AK55" t="s">
        <v>60</v>
      </c>
      <c r="AL55" t="s">
        <v>14</v>
      </c>
      <c r="AM55" t="s">
        <v>14</v>
      </c>
      <c r="AN55" s="1" t="s">
        <v>2</v>
      </c>
      <c r="AO55" s="1" t="s">
        <v>2</v>
      </c>
      <c r="AP55" s="1" t="s">
        <v>1</v>
      </c>
      <c r="AQ55" s="1" t="s">
        <v>1</v>
      </c>
      <c r="AR55" s="1" t="s">
        <v>1</v>
      </c>
      <c r="AS55" s="1" t="s">
        <v>2</v>
      </c>
      <c r="AT55" s="1" t="s">
        <v>2</v>
      </c>
      <c r="AU55" s="1" t="s">
        <v>2</v>
      </c>
      <c r="AV55" t="s">
        <v>287</v>
      </c>
      <c r="AW55" s="1" t="s">
        <v>2</v>
      </c>
      <c r="AX55" s="1" t="s">
        <v>2</v>
      </c>
      <c r="AY55" s="1" t="s">
        <v>1</v>
      </c>
      <c r="AZ55" s="1" t="s">
        <v>1</v>
      </c>
      <c r="BA55" s="1" t="s">
        <v>1</v>
      </c>
      <c r="BB55" s="1" t="s">
        <v>2</v>
      </c>
      <c r="BC55" s="1" t="s">
        <v>2</v>
      </c>
      <c r="BD55" s="1" t="s">
        <v>2</v>
      </c>
      <c r="BE55" t="s">
        <v>287</v>
      </c>
      <c r="BF55" t="s">
        <v>287</v>
      </c>
      <c r="BG55" t="s">
        <v>1</v>
      </c>
      <c r="BH55" t="s">
        <v>1</v>
      </c>
      <c r="BI55" t="s">
        <v>2</v>
      </c>
      <c r="BJ55" t="s">
        <v>89</v>
      </c>
      <c r="BK55" s="1" t="s">
        <v>2</v>
      </c>
      <c r="BL55" s="1" t="s">
        <v>1</v>
      </c>
      <c r="BM55" s="1" t="s">
        <v>1</v>
      </c>
      <c r="BN55" s="1" t="s">
        <v>1</v>
      </c>
      <c r="BO55" s="1" t="s">
        <v>1</v>
      </c>
      <c r="BP55" s="1" t="s">
        <v>1</v>
      </c>
      <c r="BQ55" s="1" t="s">
        <v>1</v>
      </c>
      <c r="BR55" s="1" t="s">
        <v>1</v>
      </c>
      <c r="BS55" s="1" t="s">
        <v>2</v>
      </c>
      <c r="BT55" s="1" t="s">
        <v>2</v>
      </c>
      <c r="BU55" s="1" t="s">
        <v>2</v>
      </c>
      <c r="BV55" s="1" t="s">
        <v>1</v>
      </c>
      <c r="BW55" s="1" t="s">
        <v>2</v>
      </c>
      <c r="BX55" s="1" t="s">
        <v>2</v>
      </c>
      <c r="BY55" t="s">
        <v>287</v>
      </c>
      <c r="BZ55" s="1" t="s">
        <v>1</v>
      </c>
      <c r="CA55" s="1" t="s">
        <v>1</v>
      </c>
      <c r="CB55" s="1" t="s">
        <v>1</v>
      </c>
      <c r="CC55" s="1" t="s">
        <v>1</v>
      </c>
      <c r="CD55" s="1" t="s">
        <v>1</v>
      </c>
      <c r="CE55" s="1" t="s">
        <v>1</v>
      </c>
      <c r="CF55" s="1" t="s">
        <v>1</v>
      </c>
      <c r="CG55" s="1" t="s">
        <v>2</v>
      </c>
      <c r="CH55" s="1" t="s">
        <v>1</v>
      </c>
      <c r="CI55" s="1" t="s">
        <v>1</v>
      </c>
      <c r="CJ55" s="1" t="s">
        <v>2</v>
      </c>
      <c r="CK55" s="1" t="s">
        <v>2</v>
      </c>
      <c r="CL55" s="1" t="s">
        <v>2</v>
      </c>
      <c r="CM55" s="1" t="s">
        <v>2</v>
      </c>
      <c r="CN55" t="s">
        <v>287</v>
      </c>
      <c r="CO55" t="s">
        <v>1</v>
      </c>
      <c r="CP55" t="s">
        <v>2</v>
      </c>
      <c r="CQ55" t="s">
        <v>2</v>
      </c>
      <c r="CR55" t="s">
        <v>287</v>
      </c>
      <c r="CS55" t="s">
        <v>16</v>
      </c>
      <c r="CT55" t="s">
        <v>16</v>
      </c>
      <c r="CU55" t="s">
        <v>14</v>
      </c>
      <c r="CV55" t="s">
        <v>287</v>
      </c>
      <c r="CW55" t="s">
        <v>47</v>
      </c>
      <c r="CX55" t="s">
        <v>287</v>
      </c>
      <c r="CY55" t="s">
        <v>1</v>
      </c>
      <c r="CZ55" t="s">
        <v>2</v>
      </c>
      <c r="DA55" t="s">
        <v>2</v>
      </c>
      <c r="DB55" t="s">
        <v>137</v>
      </c>
      <c r="DC55" t="s">
        <v>287</v>
      </c>
      <c r="DD55" t="s">
        <v>287</v>
      </c>
      <c r="DE55" t="s">
        <v>287</v>
      </c>
      <c r="DF55" t="s">
        <v>609</v>
      </c>
      <c r="DG55" t="s">
        <v>610</v>
      </c>
      <c r="DH55" t="s">
        <v>301</v>
      </c>
      <c r="DI55" t="s">
        <v>302</v>
      </c>
      <c r="DJ55" t="s">
        <v>303</v>
      </c>
      <c r="DK55" t="s">
        <v>445</v>
      </c>
      <c r="DL55" t="s">
        <v>370</v>
      </c>
      <c r="DM55" t="s">
        <v>611</v>
      </c>
      <c r="DN55" t="s">
        <v>612</v>
      </c>
      <c r="DO55" s="1">
        <v>0</v>
      </c>
      <c r="DP55" s="1">
        <v>0</v>
      </c>
      <c r="DQ55" s="1">
        <v>0</v>
      </c>
      <c r="DR55" s="1">
        <v>1</v>
      </c>
      <c r="DS55" s="1">
        <v>0</v>
      </c>
    </row>
    <row r="56" spans="1:123" x14ac:dyDescent="0.35">
      <c r="A56" t="s">
        <v>1</v>
      </c>
      <c r="B56" t="s">
        <v>1</v>
      </c>
      <c r="C56" t="s">
        <v>6</v>
      </c>
      <c r="D56" t="s">
        <v>13</v>
      </c>
      <c r="E56" t="s">
        <v>13</v>
      </c>
      <c r="F56" t="s">
        <v>13</v>
      </c>
      <c r="G56" t="s">
        <v>15</v>
      </c>
      <c r="H56" t="s">
        <v>16</v>
      </c>
      <c r="I56" s="1" t="s">
        <v>1</v>
      </c>
      <c r="J56" s="1" t="s">
        <v>1</v>
      </c>
      <c r="K56" s="1" t="s">
        <v>1</v>
      </c>
      <c r="L56" s="1" t="s">
        <v>1</v>
      </c>
      <c r="M56" s="1" t="s">
        <v>1</v>
      </c>
      <c r="N56" s="1" t="s">
        <v>1</v>
      </c>
      <c r="O56" s="1" t="s">
        <v>1</v>
      </c>
      <c r="P56" s="1" t="s">
        <v>2</v>
      </c>
      <c r="Q56" t="s">
        <v>1</v>
      </c>
      <c r="R56" s="1" t="s">
        <v>1</v>
      </c>
      <c r="S56" s="1" t="s">
        <v>2</v>
      </c>
      <c r="T56" s="1" t="s">
        <v>2</v>
      </c>
      <c r="U56" s="1" t="s">
        <v>2</v>
      </c>
      <c r="V56" s="1" t="s">
        <v>2</v>
      </c>
      <c r="W56" s="1" t="s">
        <v>2</v>
      </c>
      <c r="X56" t="s">
        <v>287</v>
      </c>
      <c r="Y56" t="s">
        <v>41</v>
      </c>
      <c r="Z56" t="s">
        <v>45</v>
      </c>
      <c r="AA56" t="s">
        <v>287</v>
      </c>
      <c r="AB56" t="s">
        <v>52</v>
      </c>
      <c r="AC56" s="1" t="s">
        <v>1</v>
      </c>
      <c r="AD56" s="1" t="s">
        <v>1</v>
      </c>
      <c r="AE56" s="1" t="s">
        <v>2</v>
      </c>
      <c r="AF56" s="1" t="s">
        <v>1</v>
      </c>
      <c r="AG56" s="1" t="s">
        <v>2</v>
      </c>
      <c r="AH56" t="s">
        <v>287</v>
      </c>
      <c r="AI56" t="s">
        <v>287</v>
      </c>
      <c r="AJ56" t="s">
        <v>287</v>
      </c>
      <c r="AK56" t="s">
        <v>287</v>
      </c>
      <c r="AL56" t="s">
        <v>13</v>
      </c>
      <c r="AM56" t="s">
        <v>13</v>
      </c>
      <c r="AN56" s="1" t="s">
        <v>2</v>
      </c>
      <c r="AO56" s="1" t="s">
        <v>2</v>
      </c>
      <c r="AP56" s="1" t="s">
        <v>1</v>
      </c>
      <c r="AQ56" s="1" t="s">
        <v>1</v>
      </c>
      <c r="AR56" s="1" t="s">
        <v>1</v>
      </c>
      <c r="AS56" s="1" t="s">
        <v>2</v>
      </c>
      <c r="AT56" s="1" t="s">
        <v>2</v>
      </c>
      <c r="AU56" s="1" t="s">
        <v>2</v>
      </c>
      <c r="AV56" t="s">
        <v>287</v>
      </c>
      <c r="AW56" s="1" t="s">
        <v>2</v>
      </c>
      <c r="AX56" s="1" t="s">
        <v>2</v>
      </c>
      <c r="AY56" s="1" t="s">
        <v>1</v>
      </c>
      <c r="AZ56" s="1" t="s">
        <v>1</v>
      </c>
      <c r="BA56" s="1" t="s">
        <v>1</v>
      </c>
      <c r="BB56" s="1" t="s">
        <v>2</v>
      </c>
      <c r="BC56" s="1" t="s">
        <v>2</v>
      </c>
      <c r="BD56" s="1" t="s">
        <v>2</v>
      </c>
      <c r="BE56" t="s">
        <v>287</v>
      </c>
      <c r="BF56" t="s">
        <v>287</v>
      </c>
      <c r="BG56" t="s">
        <v>3</v>
      </c>
      <c r="BH56" t="s">
        <v>287</v>
      </c>
      <c r="BI56" t="s">
        <v>287</v>
      </c>
      <c r="BJ56" t="s">
        <v>287</v>
      </c>
      <c r="BK56" s="1"/>
      <c r="BL56" s="1"/>
      <c r="BM56" s="1"/>
      <c r="BN56" s="1"/>
      <c r="BO56" s="1"/>
      <c r="BP56" s="1"/>
      <c r="BQ56" s="1"/>
      <c r="BR56" s="1"/>
      <c r="BS56" s="1"/>
      <c r="BT56" s="1"/>
      <c r="BU56" s="1"/>
      <c r="BV56" s="1"/>
      <c r="BW56" s="1"/>
      <c r="BX56" s="1"/>
      <c r="BY56" t="s">
        <v>287</v>
      </c>
      <c r="BZ56" s="1"/>
      <c r="CA56" s="1"/>
      <c r="CB56" s="1"/>
      <c r="CC56" s="1"/>
      <c r="CD56" s="1"/>
      <c r="CE56" s="1"/>
      <c r="CF56" s="1"/>
      <c r="CG56" s="1"/>
      <c r="CH56" s="1"/>
      <c r="CI56" s="1"/>
      <c r="CJ56" s="1"/>
      <c r="CK56" s="1"/>
      <c r="CL56" s="1"/>
      <c r="CM56" s="1"/>
      <c r="CN56" t="s">
        <v>287</v>
      </c>
      <c r="CO56" t="s">
        <v>287</v>
      </c>
      <c r="CP56" t="s">
        <v>287</v>
      </c>
      <c r="CQ56" t="s">
        <v>287</v>
      </c>
      <c r="CR56" t="s">
        <v>287</v>
      </c>
      <c r="CS56" t="s">
        <v>287</v>
      </c>
      <c r="CT56" t="s">
        <v>287</v>
      </c>
      <c r="CU56" t="s">
        <v>287</v>
      </c>
      <c r="CV56" t="s">
        <v>287</v>
      </c>
      <c r="CW56" t="s">
        <v>47</v>
      </c>
      <c r="CX56" t="s">
        <v>287</v>
      </c>
      <c r="CY56" t="s">
        <v>1</v>
      </c>
      <c r="CZ56" t="s">
        <v>3</v>
      </c>
      <c r="DA56" t="s">
        <v>3</v>
      </c>
      <c r="DB56" t="s">
        <v>287</v>
      </c>
      <c r="DC56" t="s">
        <v>287</v>
      </c>
      <c r="DD56" t="s">
        <v>287</v>
      </c>
      <c r="DE56" t="s">
        <v>287</v>
      </c>
      <c r="DF56" t="s">
        <v>613</v>
      </c>
      <c r="DG56" t="s">
        <v>614</v>
      </c>
      <c r="DH56" t="s">
        <v>301</v>
      </c>
      <c r="DI56" t="s">
        <v>302</v>
      </c>
      <c r="DJ56" t="s">
        <v>303</v>
      </c>
      <c r="DK56" t="s">
        <v>615</v>
      </c>
      <c r="DL56" t="s">
        <v>330</v>
      </c>
      <c r="DM56" t="s">
        <v>616</v>
      </c>
      <c r="DN56" t="s">
        <v>617</v>
      </c>
      <c r="DO56" s="1">
        <v>0</v>
      </c>
      <c r="DP56" s="1">
        <v>0</v>
      </c>
      <c r="DQ56" s="1">
        <v>0</v>
      </c>
      <c r="DR56" s="1">
        <v>1</v>
      </c>
      <c r="DS56" s="1">
        <v>0</v>
      </c>
    </row>
    <row r="57" spans="1:123" x14ac:dyDescent="0.35">
      <c r="A57" t="s">
        <v>1</v>
      </c>
      <c r="B57" t="s">
        <v>1</v>
      </c>
      <c r="C57" t="s">
        <v>6</v>
      </c>
      <c r="D57" t="s">
        <v>15</v>
      </c>
      <c r="E57" t="s">
        <v>13</v>
      </c>
      <c r="F57" t="s">
        <v>14</v>
      </c>
      <c r="G57" t="s">
        <v>14</v>
      </c>
      <c r="H57" t="s">
        <v>16</v>
      </c>
      <c r="I57" s="1" t="s">
        <v>1</v>
      </c>
      <c r="J57" s="1" t="s">
        <v>1</v>
      </c>
      <c r="K57" s="1" t="s">
        <v>1</v>
      </c>
      <c r="L57" s="1" t="s">
        <v>2</v>
      </c>
      <c r="M57" s="1" t="s">
        <v>2</v>
      </c>
      <c r="N57" s="1" t="s">
        <v>2</v>
      </c>
      <c r="O57" s="1" t="s">
        <v>1</v>
      </c>
      <c r="P57" s="1" t="s">
        <v>2</v>
      </c>
      <c r="Q57" t="s">
        <v>1</v>
      </c>
      <c r="R57" s="1" t="s">
        <v>2</v>
      </c>
      <c r="S57" s="1" t="s">
        <v>2</v>
      </c>
      <c r="T57" s="1" t="s">
        <v>1</v>
      </c>
      <c r="U57" s="1" t="s">
        <v>1</v>
      </c>
      <c r="V57" s="1" t="s">
        <v>2</v>
      </c>
      <c r="W57" s="1" t="s">
        <v>2</v>
      </c>
      <c r="X57" t="s">
        <v>287</v>
      </c>
      <c r="Y57" t="s">
        <v>3</v>
      </c>
      <c r="Z57" t="s">
        <v>46</v>
      </c>
      <c r="AA57" t="s">
        <v>287</v>
      </c>
      <c r="AB57" t="s">
        <v>52</v>
      </c>
      <c r="AC57" s="1" t="s">
        <v>2</v>
      </c>
      <c r="AD57" s="1" t="s">
        <v>2</v>
      </c>
      <c r="AE57" s="1" t="s">
        <v>2</v>
      </c>
      <c r="AF57" s="1" t="s">
        <v>1</v>
      </c>
      <c r="AG57" s="1" t="s">
        <v>2</v>
      </c>
      <c r="AH57" t="s">
        <v>287</v>
      </c>
      <c r="AI57" t="s">
        <v>287</v>
      </c>
      <c r="AJ57" t="s">
        <v>287</v>
      </c>
      <c r="AK57" t="s">
        <v>287</v>
      </c>
      <c r="AL57" t="s">
        <v>14</v>
      </c>
      <c r="AM57" t="s">
        <v>13</v>
      </c>
      <c r="AN57" s="1" t="s">
        <v>2</v>
      </c>
      <c r="AO57" s="1" t="s">
        <v>2</v>
      </c>
      <c r="AP57" s="1" t="s">
        <v>2</v>
      </c>
      <c r="AQ57" s="1" t="s">
        <v>2</v>
      </c>
      <c r="AR57" s="1" t="s">
        <v>2</v>
      </c>
      <c r="AS57" s="1" t="s">
        <v>1</v>
      </c>
      <c r="AT57" s="1" t="s">
        <v>2</v>
      </c>
      <c r="AU57" s="1" t="s">
        <v>2</v>
      </c>
      <c r="AV57" t="s">
        <v>287</v>
      </c>
      <c r="AW57" s="1" t="s">
        <v>2</v>
      </c>
      <c r="AX57" s="1" t="s">
        <v>2</v>
      </c>
      <c r="AY57" s="1" t="s">
        <v>2</v>
      </c>
      <c r="AZ57" s="1" t="s">
        <v>2</v>
      </c>
      <c r="BA57" s="1" t="s">
        <v>2</v>
      </c>
      <c r="BB57" s="1" t="s">
        <v>1</v>
      </c>
      <c r="BC57" s="1" t="s">
        <v>2</v>
      </c>
      <c r="BD57" s="1" t="s">
        <v>2</v>
      </c>
      <c r="BE57" t="s">
        <v>287</v>
      </c>
      <c r="BF57" t="s">
        <v>287</v>
      </c>
      <c r="BG57" t="s">
        <v>1</v>
      </c>
      <c r="BH57" t="s">
        <v>2</v>
      </c>
      <c r="BI57" t="s">
        <v>1</v>
      </c>
      <c r="BJ57" t="s">
        <v>89</v>
      </c>
      <c r="BK57" s="1" t="s">
        <v>2</v>
      </c>
      <c r="BL57" s="1" t="s">
        <v>1</v>
      </c>
      <c r="BM57" s="1" t="s">
        <v>1</v>
      </c>
      <c r="BN57" s="1" t="s">
        <v>1</v>
      </c>
      <c r="BO57" s="1" t="s">
        <v>1</v>
      </c>
      <c r="BP57" s="1" t="s">
        <v>1</v>
      </c>
      <c r="BQ57" s="1" t="s">
        <v>1</v>
      </c>
      <c r="BR57" s="1" t="s">
        <v>2</v>
      </c>
      <c r="BS57" s="1" t="s">
        <v>1</v>
      </c>
      <c r="BT57" s="1" t="s">
        <v>1</v>
      </c>
      <c r="BU57" s="1" t="s">
        <v>1</v>
      </c>
      <c r="BV57" s="1" t="s">
        <v>2</v>
      </c>
      <c r="BW57" s="1" t="s">
        <v>2</v>
      </c>
      <c r="BX57" s="1" t="s">
        <v>2</v>
      </c>
      <c r="BY57" t="s">
        <v>287</v>
      </c>
      <c r="BZ57" s="1" t="s">
        <v>2</v>
      </c>
      <c r="CA57" s="1" t="s">
        <v>2</v>
      </c>
      <c r="CB57" s="1" t="s">
        <v>2</v>
      </c>
      <c r="CC57" s="1" t="s">
        <v>1</v>
      </c>
      <c r="CD57" s="1" t="s">
        <v>2</v>
      </c>
      <c r="CE57" s="1" t="s">
        <v>1</v>
      </c>
      <c r="CF57" s="1" t="s">
        <v>1</v>
      </c>
      <c r="CG57" s="1" t="s">
        <v>2</v>
      </c>
      <c r="CH57" s="1" t="s">
        <v>1</v>
      </c>
      <c r="CI57" s="1" t="s">
        <v>2</v>
      </c>
      <c r="CJ57" s="1" t="s">
        <v>2</v>
      </c>
      <c r="CK57" s="1" t="s">
        <v>2</v>
      </c>
      <c r="CL57" s="1" t="s">
        <v>2</v>
      </c>
      <c r="CM57" s="1" t="s">
        <v>2</v>
      </c>
      <c r="CN57" t="s">
        <v>287</v>
      </c>
      <c r="CO57" t="s">
        <v>1</v>
      </c>
      <c r="CP57" t="s">
        <v>1</v>
      </c>
      <c r="CQ57" t="s">
        <v>1</v>
      </c>
      <c r="CR57" t="s">
        <v>3</v>
      </c>
      <c r="CS57" t="s">
        <v>16</v>
      </c>
      <c r="CT57" t="s">
        <v>16</v>
      </c>
      <c r="CU57" t="s">
        <v>16</v>
      </c>
      <c r="CV57" t="s">
        <v>287</v>
      </c>
      <c r="CW57" t="s">
        <v>46</v>
      </c>
      <c r="CX57" t="s">
        <v>287</v>
      </c>
      <c r="CY57" t="s">
        <v>2</v>
      </c>
      <c r="CZ57" t="s">
        <v>287</v>
      </c>
      <c r="DA57" t="s">
        <v>2</v>
      </c>
      <c r="DB57" t="s">
        <v>137</v>
      </c>
      <c r="DC57" t="s">
        <v>287</v>
      </c>
      <c r="DD57" t="s">
        <v>287</v>
      </c>
      <c r="DE57" t="s">
        <v>287</v>
      </c>
      <c r="DF57" t="s">
        <v>618</v>
      </c>
      <c r="DG57" t="s">
        <v>619</v>
      </c>
      <c r="DH57" t="s">
        <v>290</v>
      </c>
      <c r="DI57" t="s">
        <v>315</v>
      </c>
      <c r="DJ57" t="s">
        <v>303</v>
      </c>
      <c r="DK57" t="s">
        <v>620</v>
      </c>
      <c r="DL57" t="s">
        <v>341</v>
      </c>
      <c r="DM57" t="s">
        <v>621</v>
      </c>
      <c r="DN57" t="s">
        <v>622</v>
      </c>
      <c r="DO57" s="1">
        <v>0</v>
      </c>
      <c r="DP57" s="1">
        <v>0</v>
      </c>
      <c r="DQ57" s="1">
        <v>0</v>
      </c>
      <c r="DR57" s="1">
        <v>1</v>
      </c>
      <c r="DS57" s="1">
        <v>0</v>
      </c>
    </row>
    <row r="58" spans="1:123" x14ac:dyDescent="0.35">
      <c r="A58" t="s">
        <v>1</v>
      </c>
      <c r="B58" t="s">
        <v>1</v>
      </c>
      <c r="C58" t="s">
        <v>10</v>
      </c>
      <c r="D58" t="s">
        <v>15</v>
      </c>
      <c r="E58" t="s">
        <v>13</v>
      </c>
      <c r="F58" t="s">
        <v>16</v>
      </c>
      <c r="G58" t="s">
        <v>15</v>
      </c>
      <c r="H58" t="s">
        <v>16</v>
      </c>
      <c r="I58" s="1" t="s">
        <v>2</v>
      </c>
      <c r="J58" s="1" t="s">
        <v>2</v>
      </c>
      <c r="K58" s="1" t="s">
        <v>2</v>
      </c>
      <c r="L58" s="1" t="s">
        <v>2</v>
      </c>
      <c r="M58" s="1" t="s">
        <v>2</v>
      </c>
      <c r="N58" s="1" t="s">
        <v>2</v>
      </c>
      <c r="O58" s="1" t="s">
        <v>1</v>
      </c>
      <c r="P58" s="1" t="s">
        <v>2</v>
      </c>
      <c r="Q58" t="s">
        <v>2</v>
      </c>
      <c r="R58" s="1" t="s">
        <v>1</v>
      </c>
      <c r="S58" s="1" t="s">
        <v>1</v>
      </c>
      <c r="T58" s="1" t="s">
        <v>2</v>
      </c>
      <c r="U58" s="1" t="s">
        <v>2</v>
      </c>
      <c r="V58" s="1" t="s">
        <v>1</v>
      </c>
      <c r="W58" s="1" t="s">
        <v>2</v>
      </c>
      <c r="X58" t="s">
        <v>287</v>
      </c>
      <c r="Y58" t="s">
        <v>3</v>
      </c>
      <c r="Z58" t="s">
        <v>47</v>
      </c>
      <c r="AA58" t="s">
        <v>287</v>
      </c>
      <c r="AB58" t="s">
        <v>53</v>
      </c>
      <c r="AC58" s="1"/>
      <c r="AD58" s="1"/>
      <c r="AE58" s="1"/>
      <c r="AF58" s="1"/>
      <c r="AG58" s="1"/>
      <c r="AH58" t="s">
        <v>61</v>
      </c>
      <c r="AI58" t="s">
        <v>62</v>
      </c>
      <c r="AJ58" t="s">
        <v>63</v>
      </c>
      <c r="AK58" t="s">
        <v>60</v>
      </c>
      <c r="AL58" t="s">
        <v>14</v>
      </c>
      <c r="AM58" t="s">
        <v>14</v>
      </c>
      <c r="AN58" s="1" t="s">
        <v>2</v>
      </c>
      <c r="AO58" s="1" t="s">
        <v>2</v>
      </c>
      <c r="AP58" s="1" t="s">
        <v>2</v>
      </c>
      <c r="AQ58" s="1" t="s">
        <v>2</v>
      </c>
      <c r="AR58" s="1" t="s">
        <v>2</v>
      </c>
      <c r="AS58" s="1" t="s">
        <v>2</v>
      </c>
      <c r="AT58" s="1" t="s">
        <v>2</v>
      </c>
      <c r="AU58" s="1" t="s">
        <v>1</v>
      </c>
      <c r="AV58" t="s">
        <v>287</v>
      </c>
      <c r="AW58" s="1" t="s">
        <v>2</v>
      </c>
      <c r="AX58" s="1" t="s">
        <v>2</v>
      </c>
      <c r="AY58" s="1" t="s">
        <v>1</v>
      </c>
      <c r="AZ58" s="1" t="s">
        <v>2</v>
      </c>
      <c r="BA58" s="1" t="s">
        <v>2</v>
      </c>
      <c r="BB58" s="1" t="s">
        <v>2</v>
      </c>
      <c r="BC58" s="1" t="s">
        <v>2</v>
      </c>
      <c r="BD58" s="1" t="s">
        <v>2</v>
      </c>
      <c r="BE58" t="s">
        <v>287</v>
      </c>
      <c r="BF58" t="s">
        <v>287</v>
      </c>
      <c r="BG58" t="s">
        <v>1</v>
      </c>
      <c r="BH58" t="s">
        <v>1</v>
      </c>
      <c r="BI58" t="s">
        <v>2</v>
      </c>
      <c r="BJ58" t="s">
        <v>91</v>
      </c>
      <c r="BK58" s="1" t="s">
        <v>2</v>
      </c>
      <c r="BL58" s="1" t="s">
        <v>1</v>
      </c>
      <c r="BM58" s="1" t="s">
        <v>1</v>
      </c>
      <c r="BN58" s="1" t="s">
        <v>1</v>
      </c>
      <c r="BO58" s="1" t="s">
        <v>1</v>
      </c>
      <c r="BP58" s="1" t="s">
        <v>1</v>
      </c>
      <c r="BQ58" s="1" t="s">
        <v>1</v>
      </c>
      <c r="BR58" s="1" t="s">
        <v>2</v>
      </c>
      <c r="BS58" s="1" t="s">
        <v>2</v>
      </c>
      <c r="BT58" s="1" t="s">
        <v>2</v>
      </c>
      <c r="BU58" s="1" t="s">
        <v>2</v>
      </c>
      <c r="BV58" s="1" t="s">
        <v>1</v>
      </c>
      <c r="BW58" s="1" t="s">
        <v>2</v>
      </c>
      <c r="BX58" s="1" t="s">
        <v>2</v>
      </c>
      <c r="BY58" t="s">
        <v>287</v>
      </c>
      <c r="BZ58" s="1" t="s">
        <v>2</v>
      </c>
      <c r="CA58" s="1" t="s">
        <v>2</v>
      </c>
      <c r="CB58" s="1" t="s">
        <v>2</v>
      </c>
      <c r="CC58" s="1" t="s">
        <v>2</v>
      </c>
      <c r="CD58" s="1" t="s">
        <v>2</v>
      </c>
      <c r="CE58" s="1" t="s">
        <v>2</v>
      </c>
      <c r="CF58" s="1" t="s">
        <v>2</v>
      </c>
      <c r="CG58" s="1" t="s">
        <v>2</v>
      </c>
      <c r="CH58" s="1" t="s">
        <v>2</v>
      </c>
      <c r="CI58" s="1" t="s">
        <v>2</v>
      </c>
      <c r="CJ58" s="1" t="s">
        <v>2</v>
      </c>
      <c r="CK58" s="1" t="s">
        <v>2</v>
      </c>
      <c r="CL58" s="1" t="s">
        <v>2</v>
      </c>
      <c r="CM58" s="1" t="s">
        <v>1</v>
      </c>
      <c r="CN58" t="s">
        <v>287</v>
      </c>
      <c r="CO58" t="s">
        <v>1</v>
      </c>
      <c r="CP58" t="s">
        <v>1</v>
      </c>
      <c r="CQ58" t="s">
        <v>1</v>
      </c>
      <c r="CR58" t="s">
        <v>1</v>
      </c>
      <c r="CS58" t="s">
        <v>13</v>
      </c>
      <c r="CT58" t="s">
        <v>13</v>
      </c>
      <c r="CU58" t="s">
        <v>13</v>
      </c>
      <c r="CV58" t="s">
        <v>287</v>
      </c>
      <c r="CW58" t="s">
        <v>46</v>
      </c>
      <c r="CX58" t="s">
        <v>287</v>
      </c>
      <c r="CY58" t="s">
        <v>1</v>
      </c>
      <c r="CZ58" t="s">
        <v>1</v>
      </c>
      <c r="DA58" t="s">
        <v>1</v>
      </c>
      <c r="DB58" t="s">
        <v>287</v>
      </c>
      <c r="DC58" t="s">
        <v>287</v>
      </c>
      <c r="DD58" t="s">
        <v>63</v>
      </c>
      <c r="DE58" t="s">
        <v>287</v>
      </c>
      <c r="DF58" t="s">
        <v>623</v>
      </c>
      <c r="DG58" t="s">
        <v>624</v>
      </c>
      <c r="DH58" t="s">
        <v>290</v>
      </c>
      <c r="DI58" t="s">
        <v>315</v>
      </c>
      <c r="DJ58" t="s">
        <v>303</v>
      </c>
      <c r="DK58" t="s">
        <v>625</v>
      </c>
      <c r="DL58" t="s">
        <v>305</v>
      </c>
      <c r="DM58" t="s">
        <v>626</v>
      </c>
      <c r="DN58" t="s">
        <v>627</v>
      </c>
      <c r="DO58" s="1">
        <v>0</v>
      </c>
      <c r="DP58" s="1">
        <v>0</v>
      </c>
      <c r="DQ58" s="1">
        <v>0</v>
      </c>
      <c r="DR58" s="1">
        <v>1</v>
      </c>
      <c r="DS58" s="1">
        <v>0</v>
      </c>
    </row>
    <row r="59" spans="1:123" x14ac:dyDescent="0.35">
      <c r="A59" t="s">
        <v>287</v>
      </c>
      <c r="B59" t="s">
        <v>287</v>
      </c>
      <c r="C59" t="s">
        <v>287</v>
      </c>
      <c r="D59" t="s">
        <v>287</v>
      </c>
      <c r="E59" t="s">
        <v>287</v>
      </c>
      <c r="F59" t="s">
        <v>287</v>
      </c>
      <c r="G59" t="s">
        <v>287</v>
      </c>
      <c r="H59" t="s">
        <v>287</v>
      </c>
      <c r="I59" s="1"/>
      <c r="J59" s="1"/>
      <c r="K59" s="1"/>
      <c r="L59" s="1"/>
      <c r="M59" s="1"/>
      <c r="N59" s="1"/>
      <c r="O59" s="1"/>
      <c r="P59" s="1"/>
      <c r="Q59" t="s">
        <v>287</v>
      </c>
      <c r="R59" s="1"/>
      <c r="S59" s="1"/>
      <c r="T59" s="1"/>
      <c r="U59" s="1"/>
      <c r="V59" s="1"/>
      <c r="W59" s="1"/>
      <c r="X59" t="s">
        <v>287</v>
      </c>
      <c r="Y59" t="s">
        <v>287</v>
      </c>
      <c r="Z59" t="s">
        <v>287</v>
      </c>
      <c r="AA59" t="s">
        <v>287</v>
      </c>
      <c r="AB59" t="s">
        <v>287</v>
      </c>
      <c r="AC59" s="1"/>
      <c r="AD59" s="1"/>
      <c r="AE59" s="1"/>
      <c r="AF59" s="1"/>
      <c r="AG59" s="1"/>
      <c r="AH59" t="s">
        <v>287</v>
      </c>
      <c r="AI59" t="s">
        <v>287</v>
      </c>
      <c r="AJ59" t="s">
        <v>287</v>
      </c>
      <c r="AK59" t="s">
        <v>287</v>
      </c>
      <c r="AL59" t="s">
        <v>287</v>
      </c>
      <c r="AM59" t="s">
        <v>287</v>
      </c>
      <c r="AN59" s="1"/>
      <c r="AO59" s="1"/>
      <c r="AP59" s="1"/>
      <c r="AQ59" s="1"/>
      <c r="AR59" s="1"/>
      <c r="AS59" s="1"/>
      <c r="AT59" s="1"/>
      <c r="AU59" s="1"/>
      <c r="AV59" t="s">
        <v>287</v>
      </c>
      <c r="AW59" s="1"/>
      <c r="AX59" s="1"/>
      <c r="AY59" s="1"/>
      <c r="AZ59" s="1"/>
      <c r="BA59" s="1"/>
      <c r="BB59" s="1"/>
      <c r="BC59" s="1"/>
      <c r="BD59" s="1"/>
      <c r="BE59" t="s">
        <v>287</v>
      </c>
      <c r="BF59" t="s">
        <v>287</v>
      </c>
      <c r="BG59" t="s">
        <v>287</v>
      </c>
      <c r="BH59" t="s">
        <v>287</v>
      </c>
      <c r="BI59" t="s">
        <v>287</v>
      </c>
      <c r="BJ59" t="s">
        <v>287</v>
      </c>
      <c r="BK59" s="1"/>
      <c r="BL59" s="1"/>
      <c r="BM59" s="1"/>
      <c r="BN59" s="1"/>
      <c r="BO59" s="1"/>
      <c r="BP59" s="1"/>
      <c r="BQ59" s="1"/>
      <c r="BR59" s="1"/>
      <c r="BS59" s="1"/>
      <c r="BT59" s="1"/>
      <c r="BU59" s="1"/>
      <c r="BV59" s="1"/>
      <c r="BW59" s="1"/>
      <c r="BX59" s="1"/>
      <c r="BY59" t="s">
        <v>287</v>
      </c>
      <c r="BZ59" s="1"/>
      <c r="CA59" s="1"/>
      <c r="CB59" s="1"/>
      <c r="CC59" s="1"/>
      <c r="CD59" s="1"/>
      <c r="CE59" s="1"/>
      <c r="CF59" s="1"/>
      <c r="CG59" s="1"/>
      <c r="CH59" s="1"/>
      <c r="CI59" s="1"/>
      <c r="CJ59" s="1"/>
      <c r="CK59" s="1"/>
      <c r="CL59" s="1"/>
      <c r="CM59" s="1"/>
      <c r="CN59" t="s">
        <v>287</v>
      </c>
      <c r="CO59" t="s">
        <v>287</v>
      </c>
      <c r="CP59" t="s">
        <v>287</v>
      </c>
      <c r="CQ59" t="s">
        <v>287</v>
      </c>
      <c r="CR59" t="s">
        <v>287</v>
      </c>
      <c r="CS59" t="s">
        <v>287</v>
      </c>
      <c r="CT59" t="s">
        <v>287</v>
      </c>
      <c r="CU59" t="s">
        <v>287</v>
      </c>
      <c r="CV59" t="s">
        <v>287</v>
      </c>
      <c r="CW59" t="s">
        <v>287</v>
      </c>
      <c r="CX59" t="s">
        <v>287</v>
      </c>
      <c r="CY59" t="s">
        <v>287</v>
      </c>
      <c r="CZ59" t="s">
        <v>287</v>
      </c>
      <c r="DA59" t="s">
        <v>287</v>
      </c>
      <c r="DB59" t="s">
        <v>287</v>
      </c>
      <c r="DC59" t="s">
        <v>287</v>
      </c>
      <c r="DD59" t="s">
        <v>287</v>
      </c>
      <c r="DE59" t="s">
        <v>287</v>
      </c>
      <c r="DF59" t="s">
        <v>628</v>
      </c>
      <c r="DG59" t="s">
        <v>629</v>
      </c>
      <c r="DH59" t="s">
        <v>290</v>
      </c>
      <c r="DI59" t="s">
        <v>315</v>
      </c>
      <c r="DJ59" t="s">
        <v>303</v>
      </c>
      <c r="DK59" t="s">
        <v>630</v>
      </c>
      <c r="DL59" t="s">
        <v>330</v>
      </c>
      <c r="DM59" t="s">
        <v>631</v>
      </c>
      <c r="DN59" t="s">
        <v>632</v>
      </c>
      <c r="DO59" s="1">
        <v>0</v>
      </c>
      <c r="DP59" s="1">
        <v>1</v>
      </c>
      <c r="DQ59" s="1">
        <v>0</v>
      </c>
      <c r="DR59" s="1">
        <v>0</v>
      </c>
      <c r="DS59" s="1">
        <v>0</v>
      </c>
    </row>
    <row r="60" spans="1:123" x14ac:dyDescent="0.35">
      <c r="A60" t="s">
        <v>1</v>
      </c>
      <c r="B60" t="s">
        <v>1</v>
      </c>
      <c r="C60" t="s">
        <v>7</v>
      </c>
      <c r="D60" t="s">
        <v>14</v>
      </c>
      <c r="E60" t="s">
        <v>13</v>
      </c>
      <c r="F60" t="s">
        <v>14</v>
      </c>
      <c r="G60" t="s">
        <v>14</v>
      </c>
      <c r="H60" t="s">
        <v>15</v>
      </c>
      <c r="I60" s="1" t="s">
        <v>1</v>
      </c>
      <c r="J60" s="1" t="s">
        <v>1</v>
      </c>
      <c r="K60" s="1" t="s">
        <v>2</v>
      </c>
      <c r="L60" s="1" t="s">
        <v>2</v>
      </c>
      <c r="M60" s="1" t="s">
        <v>1</v>
      </c>
      <c r="N60" s="1" t="s">
        <v>1</v>
      </c>
      <c r="O60" s="1" t="s">
        <v>1</v>
      </c>
      <c r="P60" s="1" t="s">
        <v>2</v>
      </c>
      <c r="Q60" t="s">
        <v>2</v>
      </c>
      <c r="R60" s="1" t="s">
        <v>1</v>
      </c>
      <c r="S60" s="1" t="s">
        <v>2</v>
      </c>
      <c r="T60" s="1" t="s">
        <v>2</v>
      </c>
      <c r="U60" s="1" t="s">
        <v>2</v>
      </c>
      <c r="V60" s="1" t="s">
        <v>2</v>
      </c>
      <c r="W60" s="1" t="s">
        <v>2</v>
      </c>
      <c r="X60" t="s">
        <v>287</v>
      </c>
      <c r="Y60" t="s">
        <v>42</v>
      </c>
      <c r="Z60" t="s">
        <v>45</v>
      </c>
      <c r="AA60" t="s">
        <v>287</v>
      </c>
      <c r="AB60" t="s">
        <v>51</v>
      </c>
      <c r="AC60" s="1"/>
      <c r="AD60" s="1"/>
      <c r="AE60" s="1"/>
      <c r="AF60" s="1"/>
      <c r="AG60" s="1"/>
      <c r="AH60" t="s">
        <v>287</v>
      </c>
      <c r="AI60" t="s">
        <v>287</v>
      </c>
      <c r="AJ60" t="s">
        <v>287</v>
      </c>
      <c r="AK60" t="s">
        <v>287</v>
      </c>
      <c r="AL60" t="s">
        <v>13</v>
      </c>
      <c r="AM60" t="s">
        <v>14</v>
      </c>
      <c r="AN60" s="1" t="s">
        <v>2</v>
      </c>
      <c r="AO60" s="1" t="s">
        <v>1</v>
      </c>
      <c r="AP60" s="1" t="s">
        <v>2</v>
      </c>
      <c r="AQ60" s="1" t="s">
        <v>1</v>
      </c>
      <c r="AR60" s="1" t="s">
        <v>2</v>
      </c>
      <c r="AS60" s="1" t="s">
        <v>2</v>
      </c>
      <c r="AT60" s="1" t="s">
        <v>2</v>
      </c>
      <c r="AU60" s="1" t="s">
        <v>2</v>
      </c>
      <c r="AV60" t="s">
        <v>287</v>
      </c>
      <c r="AW60" s="1" t="s">
        <v>2</v>
      </c>
      <c r="AX60" s="1" t="s">
        <v>2</v>
      </c>
      <c r="AY60" s="1" t="s">
        <v>2</v>
      </c>
      <c r="AZ60" s="1" t="s">
        <v>2</v>
      </c>
      <c r="BA60" s="1" t="s">
        <v>2</v>
      </c>
      <c r="BB60" s="1" t="s">
        <v>2</v>
      </c>
      <c r="BC60" s="1" t="s">
        <v>2</v>
      </c>
      <c r="BD60" s="1" t="s">
        <v>1</v>
      </c>
      <c r="BE60" t="s">
        <v>287</v>
      </c>
      <c r="BF60" t="s">
        <v>287</v>
      </c>
      <c r="BG60" t="s">
        <v>1</v>
      </c>
      <c r="BH60" t="s">
        <v>3</v>
      </c>
      <c r="BI60" t="s">
        <v>2</v>
      </c>
      <c r="BJ60" t="s">
        <v>91</v>
      </c>
      <c r="BK60" s="1" t="s">
        <v>1</v>
      </c>
      <c r="BL60" s="1" t="s">
        <v>1</v>
      </c>
      <c r="BM60" s="1" t="s">
        <v>1</v>
      </c>
      <c r="BN60" s="1" t="s">
        <v>1</v>
      </c>
      <c r="BO60" s="1" t="s">
        <v>1</v>
      </c>
      <c r="BP60" s="1" t="s">
        <v>1</v>
      </c>
      <c r="BQ60" s="1" t="s">
        <v>1</v>
      </c>
      <c r="BR60" s="1" t="s">
        <v>1</v>
      </c>
      <c r="BS60" s="1" t="s">
        <v>2</v>
      </c>
      <c r="BT60" s="1" t="s">
        <v>2</v>
      </c>
      <c r="BU60" s="1" t="s">
        <v>2</v>
      </c>
      <c r="BV60" s="1" t="s">
        <v>1</v>
      </c>
      <c r="BW60" s="1" t="s">
        <v>2</v>
      </c>
      <c r="BX60" s="1" t="s">
        <v>2</v>
      </c>
      <c r="BY60" t="s">
        <v>287</v>
      </c>
      <c r="BZ60" s="1" t="s">
        <v>1</v>
      </c>
      <c r="CA60" s="1" t="s">
        <v>1</v>
      </c>
      <c r="CB60" s="1" t="s">
        <v>1</v>
      </c>
      <c r="CC60" s="1" t="s">
        <v>1</v>
      </c>
      <c r="CD60" s="1" t="s">
        <v>1</v>
      </c>
      <c r="CE60" s="1" t="s">
        <v>1</v>
      </c>
      <c r="CF60" s="1" t="s">
        <v>1</v>
      </c>
      <c r="CG60" s="1" t="s">
        <v>1</v>
      </c>
      <c r="CH60" s="1" t="s">
        <v>1</v>
      </c>
      <c r="CI60" s="1" t="s">
        <v>2</v>
      </c>
      <c r="CJ60" s="1" t="s">
        <v>2</v>
      </c>
      <c r="CK60" s="1" t="s">
        <v>2</v>
      </c>
      <c r="CL60" s="1" t="s">
        <v>2</v>
      </c>
      <c r="CM60" s="1" t="s">
        <v>2</v>
      </c>
      <c r="CN60" t="s">
        <v>287</v>
      </c>
      <c r="CO60" t="s">
        <v>2</v>
      </c>
      <c r="CP60" t="s">
        <v>1</v>
      </c>
      <c r="CQ60" t="s">
        <v>3</v>
      </c>
      <c r="CR60" t="s">
        <v>287</v>
      </c>
      <c r="CS60" t="s">
        <v>15</v>
      </c>
      <c r="CT60" t="s">
        <v>15</v>
      </c>
      <c r="CU60" t="s">
        <v>14</v>
      </c>
      <c r="CV60" t="s">
        <v>287</v>
      </c>
      <c r="CW60" t="s">
        <v>47</v>
      </c>
      <c r="CX60" t="s">
        <v>287</v>
      </c>
      <c r="CY60" t="s">
        <v>1</v>
      </c>
      <c r="CZ60" t="s">
        <v>2</v>
      </c>
      <c r="DA60" t="s">
        <v>2</v>
      </c>
      <c r="DB60" t="s">
        <v>135</v>
      </c>
      <c r="DC60" t="s">
        <v>287</v>
      </c>
      <c r="DD60" t="s">
        <v>287</v>
      </c>
      <c r="DE60" t="s">
        <v>287</v>
      </c>
      <c r="DF60" t="s">
        <v>633</v>
      </c>
      <c r="DG60" t="s">
        <v>634</v>
      </c>
      <c r="DH60" t="s">
        <v>301</v>
      </c>
      <c r="DI60" t="s">
        <v>315</v>
      </c>
      <c r="DJ60" t="s">
        <v>303</v>
      </c>
      <c r="DK60" t="s">
        <v>558</v>
      </c>
      <c r="DL60" t="s">
        <v>305</v>
      </c>
      <c r="DM60" t="s">
        <v>635</v>
      </c>
      <c r="DN60" t="s">
        <v>636</v>
      </c>
      <c r="DO60" s="1">
        <v>0</v>
      </c>
      <c r="DP60" s="1">
        <v>0</v>
      </c>
      <c r="DQ60" s="1">
        <v>0</v>
      </c>
      <c r="DR60" s="1">
        <v>1</v>
      </c>
      <c r="DS60" s="1">
        <v>0</v>
      </c>
    </row>
    <row r="61" spans="1:123" x14ac:dyDescent="0.35">
      <c r="A61" t="s">
        <v>1</v>
      </c>
      <c r="B61" t="s">
        <v>1</v>
      </c>
      <c r="C61" t="s">
        <v>8</v>
      </c>
      <c r="D61" t="s">
        <v>16</v>
      </c>
      <c r="E61" t="s">
        <v>13</v>
      </c>
      <c r="F61" t="s">
        <v>13</v>
      </c>
      <c r="G61" t="s">
        <v>14</v>
      </c>
      <c r="H61" t="s">
        <v>15</v>
      </c>
      <c r="I61" s="1" t="s">
        <v>1</v>
      </c>
      <c r="J61" s="1" t="s">
        <v>2</v>
      </c>
      <c r="K61" s="1" t="s">
        <v>1</v>
      </c>
      <c r="L61" s="1" t="s">
        <v>2</v>
      </c>
      <c r="M61" s="1" t="s">
        <v>1</v>
      </c>
      <c r="N61" s="1" t="s">
        <v>1</v>
      </c>
      <c r="O61" s="1" t="s">
        <v>1</v>
      </c>
      <c r="P61" s="1" t="s">
        <v>2</v>
      </c>
      <c r="Q61" t="s">
        <v>2</v>
      </c>
      <c r="R61" s="1" t="s">
        <v>2</v>
      </c>
      <c r="S61" s="1" t="s">
        <v>2</v>
      </c>
      <c r="T61" s="1" t="s">
        <v>1</v>
      </c>
      <c r="U61" s="1" t="s">
        <v>1</v>
      </c>
      <c r="V61" s="1" t="s">
        <v>1</v>
      </c>
      <c r="W61" s="1" t="s">
        <v>2</v>
      </c>
      <c r="X61" t="s">
        <v>287</v>
      </c>
      <c r="Y61" t="s">
        <v>42</v>
      </c>
      <c r="Z61" t="s">
        <v>46</v>
      </c>
      <c r="AA61" t="s">
        <v>287</v>
      </c>
      <c r="AB61" t="s">
        <v>53</v>
      </c>
      <c r="AC61" s="1"/>
      <c r="AD61" s="1"/>
      <c r="AE61" s="1"/>
      <c r="AF61" s="1"/>
      <c r="AG61" s="1"/>
      <c r="AH61" t="s">
        <v>60</v>
      </c>
      <c r="AI61" t="s">
        <v>60</v>
      </c>
      <c r="AJ61" t="s">
        <v>60</v>
      </c>
      <c r="AK61" t="s">
        <v>60</v>
      </c>
      <c r="AL61" t="s">
        <v>14</v>
      </c>
      <c r="AM61" t="s">
        <v>14</v>
      </c>
      <c r="AN61" s="1" t="s">
        <v>2</v>
      </c>
      <c r="AO61" s="1" t="s">
        <v>1</v>
      </c>
      <c r="AP61" s="1" t="s">
        <v>1</v>
      </c>
      <c r="AQ61" s="1" t="s">
        <v>1</v>
      </c>
      <c r="AR61" s="1" t="s">
        <v>1</v>
      </c>
      <c r="AS61" s="1" t="s">
        <v>1</v>
      </c>
      <c r="AT61" s="1" t="s">
        <v>2</v>
      </c>
      <c r="AU61" s="1" t="s">
        <v>2</v>
      </c>
      <c r="AV61" t="s">
        <v>287</v>
      </c>
      <c r="AW61" s="1" t="s">
        <v>2</v>
      </c>
      <c r="AX61" s="1" t="s">
        <v>1</v>
      </c>
      <c r="AY61" s="1" t="s">
        <v>1</v>
      </c>
      <c r="AZ61" s="1" t="s">
        <v>1</v>
      </c>
      <c r="BA61" s="1" t="s">
        <v>1</v>
      </c>
      <c r="BB61" s="1" t="s">
        <v>1</v>
      </c>
      <c r="BC61" s="1" t="s">
        <v>2</v>
      </c>
      <c r="BD61" s="1" t="s">
        <v>2</v>
      </c>
      <c r="BE61" t="s">
        <v>287</v>
      </c>
      <c r="BF61" t="s">
        <v>287</v>
      </c>
      <c r="BG61" t="s">
        <v>1</v>
      </c>
      <c r="BH61" t="s">
        <v>1</v>
      </c>
      <c r="BI61" t="s">
        <v>3</v>
      </c>
      <c r="BJ61" t="s">
        <v>90</v>
      </c>
      <c r="BK61" s="1" t="s">
        <v>1</v>
      </c>
      <c r="BL61" s="1" t="s">
        <v>1</v>
      </c>
      <c r="BM61" s="1" t="s">
        <v>1</v>
      </c>
      <c r="BN61" s="1" t="s">
        <v>1</v>
      </c>
      <c r="BO61" s="1" t="s">
        <v>1</v>
      </c>
      <c r="BP61" s="1" t="s">
        <v>1</v>
      </c>
      <c r="BQ61" s="1" t="s">
        <v>1</v>
      </c>
      <c r="BR61" s="1" t="s">
        <v>1</v>
      </c>
      <c r="BS61" s="1" t="s">
        <v>1</v>
      </c>
      <c r="BT61" s="1" t="s">
        <v>1</v>
      </c>
      <c r="BU61" s="1" t="s">
        <v>1</v>
      </c>
      <c r="BV61" s="1" t="s">
        <v>2</v>
      </c>
      <c r="BW61" s="1" t="s">
        <v>2</v>
      </c>
      <c r="BX61" s="1" t="s">
        <v>2</v>
      </c>
      <c r="BY61" t="s">
        <v>287</v>
      </c>
      <c r="BZ61" s="1" t="s">
        <v>2</v>
      </c>
      <c r="CA61" s="1" t="s">
        <v>2</v>
      </c>
      <c r="CB61" s="1" t="s">
        <v>1</v>
      </c>
      <c r="CC61" s="1" t="s">
        <v>1</v>
      </c>
      <c r="CD61" s="1" t="s">
        <v>2</v>
      </c>
      <c r="CE61" s="1" t="s">
        <v>1</v>
      </c>
      <c r="CF61" s="1" t="s">
        <v>1</v>
      </c>
      <c r="CG61" s="1" t="s">
        <v>2</v>
      </c>
      <c r="CH61" s="1" t="s">
        <v>1</v>
      </c>
      <c r="CI61" s="1" t="s">
        <v>1</v>
      </c>
      <c r="CJ61" s="1" t="s">
        <v>2</v>
      </c>
      <c r="CK61" s="1" t="s">
        <v>1</v>
      </c>
      <c r="CL61" s="1" t="s">
        <v>2</v>
      </c>
      <c r="CM61" s="1" t="s">
        <v>2</v>
      </c>
      <c r="CN61" t="s">
        <v>287</v>
      </c>
      <c r="CO61" t="s">
        <v>1</v>
      </c>
      <c r="CP61" t="s">
        <v>1</v>
      </c>
      <c r="CQ61" t="s">
        <v>1</v>
      </c>
      <c r="CR61" t="s">
        <v>1</v>
      </c>
      <c r="CS61" t="s">
        <v>13</v>
      </c>
      <c r="CT61" t="s">
        <v>14</v>
      </c>
      <c r="CU61" t="s">
        <v>3</v>
      </c>
      <c r="CV61" t="s">
        <v>287</v>
      </c>
      <c r="CW61" t="s">
        <v>46</v>
      </c>
      <c r="CX61" t="s">
        <v>287</v>
      </c>
      <c r="CY61" t="s">
        <v>2</v>
      </c>
      <c r="CZ61" t="s">
        <v>287</v>
      </c>
      <c r="DA61" t="s">
        <v>2</v>
      </c>
      <c r="DB61" t="s">
        <v>137</v>
      </c>
      <c r="DC61" t="s">
        <v>287</v>
      </c>
      <c r="DD61" t="s">
        <v>287</v>
      </c>
      <c r="DE61" t="s">
        <v>287</v>
      </c>
      <c r="DF61" t="s">
        <v>637</v>
      </c>
      <c r="DG61" t="s">
        <v>638</v>
      </c>
      <c r="DH61" t="s">
        <v>290</v>
      </c>
      <c r="DI61" t="s">
        <v>315</v>
      </c>
      <c r="DJ61" t="s">
        <v>292</v>
      </c>
      <c r="DK61" t="s">
        <v>363</v>
      </c>
      <c r="DL61" t="s">
        <v>294</v>
      </c>
      <c r="DM61" t="s">
        <v>639</v>
      </c>
      <c r="DN61" t="s">
        <v>640</v>
      </c>
      <c r="DO61" s="1">
        <v>0</v>
      </c>
      <c r="DP61" s="1">
        <v>0</v>
      </c>
      <c r="DQ61" s="1">
        <v>0</v>
      </c>
      <c r="DR61" s="1">
        <v>1</v>
      </c>
      <c r="DS61" s="1">
        <v>0</v>
      </c>
    </row>
    <row r="62" spans="1:123" x14ac:dyDescent="0.35">
      <c r="A62" t="s">
        <v>287</v>
      </c>
      <c r="B62" t="s">
        <v>287</v>
      </c>
      <c r="C62" t="s">
        <v>287</v>
      </c>
      <c r="D62" t="s">
        <v>287</v>
      </c>
      <c r="E62" t="s">
        <v>287</v>
      </c>
      <c r="F62" t="s">
        <v>287</v>
      </c>
      <c r="G62" t="s">
        <v>287</v>
      </c>
      <c r="H62" t="s">
        <v>287</v>
      </c>
      <c r="I62" s="1"/>
      <c r="J62" s="1"/>
      <c r="K62" s="1"/>
      <c r="L62" s="1"/>
      <c r="M62" s="1"/>
      <c r="N62" s="1"/>
      <c r="O62" s="1"/>
      <c r="P62" s="1"/>
      <c r="Q62" t="s">
        <v>287</v>
      </c>
      <c r="R62" s="1"/>
      <c r="S62" s="1"/>
      <c r="T62" s="1"/>
      <c r="U62" s="1"/>
      <c r="V62" s="1"/>
      <c r="W62" s="1"/>
      <c r="X62" t="s">
        <v>287</v>
      </c>
      <c r="Y62" t="s">
        <v>287</v>
      </c>
      <c r="Z62" t="s">
        <v>287</v>
      </c>
      <c r="AA62" t="s">
        <v>287</v>
      </c>
      <c r="AB62" t="s">
        <v>287</v>
      </c>
      <c r="AC62" s="1"/>
      <c r="AD62" s="1"/>
      <c r="AE62" s="1"/>
      <c r="AF62" s="1"/>
      <c r="AG62" s="1"/>
      <c r="AH62" t="s">
        <v>287</v>
      </c>
      <c r="AI62" t="s">
        <v>287</v>
      </c>
      <c r="AJ62" t="s">
        <v>287</v>
      </c>
      <c r="AK62" t="s">
        <v>287</v>
      </c>
      <c r="AL62" t="s">
        <v>287</v>
      </c>
      <c r="AM62" t="s">
        <v>287</v>
      </c>
      <c r="AN62" s="1"/>
      <c r="AO62" s="1"/>
      <c r="AP62" s="1"/>
      <c r="AQ62" s="1"/>
      <c r="AR62" s="1"/>
      <c r="AS62" s="1"/>
      <c r="AT62" s="1"/>
      <c r="AU62" s="1"/>
      <c r="AV62" t="s">
        <v>287</v>
      </c>
      <c r="AW62" s="1"/>
      <c r="AX62" s="1"/>
      <c r="AY62" s="1"/>
      <c r="AZ62" s="1"/>
      <c r="BA62" s="1"/>
      <c r="BB62" s="1"/>
      <c r="BC62" s="1"/>
      <c r="BD62" s="1"/>
      <c r="BE62" t="s">
        <v>287</v>
      </c>
      <c r="BF62" t="s">
        <v>287</v>
      </c>
      <c r="BG62" t="s">
        <v>287</v>
      </c>
      <c r="BH62" t="s">
        <v>287</v>
      </c>
      <c r="BI62" t="s">
        <v>287</v>
      </c>
      <c r="BJ62" t="s">
        <v>287</v>
      </c>
      <c r="BK62" s="1"/>
      <c r="BL62" s="1"/>
      <c r="BM62" s="1"/>
      <c r="BN62" s="1"/>
      <c r="BO62" s="1"/>
      <c r="BP62" s="1"/>
      <c r="BQ62" s="1"/>
      <c r="BR62" s="1"/>
      <c r="BS62" s="1"/>
      <c r="BT62" s="1"/>
      <c r="BU62" s="1"/>
      <c r="BV62" s="1"/>
      <c r="BW62" s="1"/>
      <c r="BX62" s="1"/>
      <c r="BY62" t="s">
        <v>287</v>
      </c>
      <c r="BZ62" s="1"/>
      <c r="CA62" s="1"/>
      <c r="CB62" s="1"/>
      <c r="CC62" s="1"/>
      <c r="CD62" s="1"/>
      <c r="CE62" s="1"/>
      <c r="CF62" s="1"/>
      <c r="CG62" s="1"/>
      <c r="CH62" s="1"/>
      <c r="CI62" s="1"/>
      <c r="CJ62" s="1"/>
      <c r="CK62" s="1"/>
      <c r="CL62" s="1"/>
      <c r="CM62" s="1"/>
      <c r="CN62" t="s">
        <v>287</v>
      </c>
      <c r="CO62" t="s">
        <v>287</v>
      </c>
      <c r="CP62" t="s">
        <v>287</v>
      </c>
      <c r="CQ62" t="s">
        <v>287</v>
      </c>
      <c r="CR62" t="s">
        <v>287</v>
      </c>
      <c r="CS62" t="s">
        <v>287</v>
      </c>
      <c r="CT62" t="s">
        <v>287</v>
      </c>
      <c r="CU62" t="s">
        <v>287</v>
      </c>
      <c r="CV62" t="s">
        <v>287</v>
      </c>
      <c r="CW62" t="s">
        <v>287</v>
      </c>
      <c r="CX62" t="s">
        <v>287</v>
      </c>
      <c r="CY62" t="s">
        <v>287</v>
      </c>
      <c r="CZ62" t="s">
        <v>287</v>
      </c>
      <c r="DA62" t="s">
        <v>287</v>
      </c>
      <c r="DB62" t="s">
        <v>287</v>
      </c>
      <c r="DC62" t="s">
        <v>287</v>
      </c>
      <c r="DD62" t="s">
        <v>287</v>
      </c>
      <c r="DE62" t="s">
        <v>287</v>
      </c>
      <c r="DF62" t="s">
        <v>641</v>
      </c>
      <c r="DG62" t="s">
        <v>642</v>
      </c>
      <c r="DH62" t="s">
        <v>290</v>
      </c>
      <c r="DI62" t="s">
        <v>315</v>
      </c>
      <c r="DJ62" t="s">
        <v>292</v>
      </c>
      <c r="DK62" t="s">
        <v>363</v>
      </c>
      <c r="DL62" t="s">
        <v>294</v>
      </c>
      <c r="DM62" t="s">
        <v>643</v>
      </c>
      <c r="DN62" t="s">
        <v>640</v>
      </c>
      <c r="DO62" s="1">
        <v>0</v>
      </c>
      <c r="DP62" s="1">
        <v>1</v>
      </c>
      <c r="DQ62" s="1">
        <v>0</v>
      </c>
      <c r="DR62" s="1">
        <v>0</v>
      </c>
      <c r="DS62" s="1">
        <v>0</v>
      </c>
    </row>
    <row r="63" spans="1:123" x14ac:dyDescent="0.35">
      <c r="A63" t="s">
        <v>1</v>
      </c>
      <c r="B63" t="s">
        <v>1</v>
      </c>
      <c r="C63" t="s">
        <v>8</v>
      </c>
      <c r="D63" t="s">
        <v>15</v>
      </c>
      <c r="E63" t="s">
        <v>13</v>
      </c>
      <c r="F63" t="s">
        <v>13</v>
      </c>
      <c r="G63" t="s">
        <v>14</v>
      </c>
      <c r="H63" t="s">
        <v>15</v>
      </c>
      <c r="I63" s="1" t="s">
        <v>1</v>
      </c>
      <c r="J63" s="1" t="s">
        <v>2</v>
      </c>
      <c r="K63" s="1" t="s">
        <v>1</v>
      </c>
      <c r="L63" s="1" t="s">
        <v>1</v>
      </c>
      <c r="M63" s="1" t="s">
        <v>2</v>
      </c>
      <c r="N63" s="1" t="s">
        <v>1</v>
      </c>
      <c r="O63" s="1" t="s">
        <v>1</v>
      </c>
      <c r="P63" s="1" t="s">
        <v>2</v>
      </c>
      <c r="Q63" t="s">
        <v>2</v>
      </c>
      <c r="R63" s="1" t="s">
        <v>2</v>
      </c>
      <c r="S63" s="1" t="s">
        <v>2</v>
      </c>
      <c r="T63" s="1" t="s">
        <v>1</v>
      </c>
      <c r="U63" s="1" t="s">
        <v>1</v>
      </c>
      <c r="V63" s="1" t="s">
        <v>1</v>
      </c>
      <c r="W63" s="1" t="s">
        <v>2</v>
      </c>
      <c r="X63" t="s">
        <v>287</v>
      </c>
      <c r="Y63" t="s">
        <v>40</v>
      </c>
      <c r="Z63" t="s">
        <v>46</v>
      </c>
      <c r="AA63" t="s">
        <v>644</v>
      </c>
      <c r="AB63" t="s">
        <v>51</v>
      </c>
      <c r="AC63" s="1"/>
      <c r="AD63" s="1"/>
      <c r="AE63" s="1"/>
      <c r="AF63" s="1"/>
      <c r="AG63" s="1"/>
      <c r="AH63" t="s">
        <v>287</v>
      </c>
      <c r="AI63" t="s">
        <v>287</v>
      </c>
      <c r="AJ63" t="s">
        <v>287</v>
      </c>
      <c r="AK63" t="s">
        <v>287</v>
      </c>
      <c r="AL63" t="s">
        <v>13</v>
      </c>
      <c r="AM63" t="s">
        <v>13</v>
      </c>
      <c r="AN63" s="1" t="s">
        <v>2</v>
      </c>
      <c r="AO63" s="1" t="s">
        <v>1</v>
      </c>
      <c r="AP63" s="1" t="s">
        <v>2</v>
      </c>
      <c r="AQ63" s="1" t="s">
        <v>2</v>
      </c>
      <c r="AR63" s="1" t="s">
        <v>2</v>
      </c>
      <c r="AS63" s="1" t="s">
        <v>2</v>
      </c>
      <c r="AT63" s="1" t="s">
        <v>2</v>
      </c>
      <c r="AU63" s="1" t="s">
        <v>2</v>
      </c>
      <c r="AV63" t="s">
        <v>287</v>
      </c>
      <c r="AW63" s="1" t="s">
        <v>2</v>
      </c>
      <c r="AX63" s="1" t="s">
        <v>1</v>
      </c>
      <c r="AY63" s="1" t="s">
        <v>2</v>
      </c>
      <c r="AZ63" s="1" t="s">
        <v>2</v>
      </c>
      <c r="BA63" s="1" t="s">
        <v>2</v>
      </c>
      <c r="BB63" s="1" t="s">
        <v>2</v>
      </c>
      <c r="BC63" s="1" t="s">
        <v>2</v>
      </c>
      <c r="BD63" s="1" t="s">
        <v>2</v>
      </c>
      <c r="BE63" t="s">
        <v>287</v>
      </c>
      <c r="BF63" t="s">
        <v>287</v>
      </c>
      <c r="BG63" t="s">
        <v>1</v>
      </c>
      <c r="BH63" t="s">
        <v>1</v>
      </c>
      <c r="BI63" t="s">
        <v>1</v>
      </c>
      <c r="BJ63" t="s">
        <v>90</v>
      </c>
      <c r="BK63" s="1" t="s">
        <v>1</v>
      </c>
      <c r="BL63" s="1" t="s">
        <v>1</v>
      </c>
      <c r="BM63" s="1" t="s">
        <v>1</v>
      </c>
      <c r="BN63" s="1" t="s">
        <v>1</v>
      </c>
      <c r="BO63" s="1" t="s">
        <v>1</v>
      </c>
      <c r="BP63" s="1" t="s">
        <v>1</v>
      </c>
      <c r="BQ63" s="1" t="s">
        <v>1</v>
      </c>
      <c r="BR63" s="1" t="s">
        <v>1</v>
      </c>
      <c r="BS63" s="1" t="s">
        <v>1</v>
      </c>
      <c r="BT63" s="1" t="s">
        <v>1</v>
      </c>
      <c r="BU63" s="1" t="s">
        <v>1</v>
      </c>
      <c r="BV63" s="1" t="s">
        <v>2</v>
      </c>
      <c r="BW63" s="1" t="s">
        <v>2</v>
      </c>
      <c r="BX63" s="1" t="s">
        <v>2</v>
      </c>
      <c r="BY63" t="s">
        <v>287</v>
      </c>
      <c r="BZ63" s="1" t="s">
        <v>1</v>
      </c>
      <c r="CA63" s="1" t="s">
        <v>1</v>
      </c>
      <c r="CB63" s="1" t="s">
        <v>1</v>
      </c>
      <c r="CC63" s="1" t="s">
        <v>1</v>
      </c>
      <c r="CD63" s="1" t="s">
        <v>1</v>
      </c>
      <c r="CE63" s="1" t="s">
        <v>1</v>
      </c>
      <c r="CF63" s="1" t="s">
        <v>1</v>
      </c>
      <c r="CG63" s="1" t="s">
        <v>1</v>
      </c>
      <c r="CH63" s="1" t="s">
        <v>1</v>
      </c>
      <c r="CI63" s="1" t="s">
        <v>1</v>
      </c>
      <c r="CJ63" s="1" t="s">
        <v>1</v>
      </c>
      <c r="CK63" s="1" t="s">
        <v>1</v>
      </c>
      <c r="CL63" s="1" t="s">
        <v>2</v>
      </c>
      <c r="CM63" s="1" t="s">
        <v>2</v>
      </c>
      <c r="CN63" t="s">
        <v>287</v>
      </c>
      <c r="CO63" t="s">
        <v>1</v>
      </c>
      <c r="CP63" t="s">
        <v>1</v>
      </c>
      <c r="CQ63" t="s">
        <v>1</v>
      </c>
      <c r="CR63" t="s">
        <v>1</v>
      </c>
      <c r="CS63" t="s">
        <v>15</v>
      </c>
      <c r="CT63" t="s">
        <v>15</v>
      </c>
      <c r="CU63" t="s">
        <v>13</v>
      </c>
      <c r="CV63" t="s">
        <v>287</v>
      </c>
      <c r="CW63" t="s">
        <v>45</v>
      </c>
      <c r="CX63" t="s">
        <v>287</v>
      </c>
      <c r="CY63" t="s">
        <v>2</v>
      </c>
      <c r="CZ63" t="s">
        <v>287</v>
      </c>
      <c r="DA63" t="s">
        <v>2</v>
      </c>
      <c r="DB63" t="s">
        <v>135</v>
      </c>
      <c r="DC63" t="s">
        <v>287</v>
      </c>
      <c r="DD63" t="s">
        <v>287</v>
      </c>
      <c r="DE63" t="s">
        <v>287</v>
      </c>
      <c r="DF63" t="s">
        <v>645</v>
      </c>
      <c r="DG63" t="s">
        <v>646</v>
      </c>
      <c r="DH63" t="s">
        <v>290</v>
      </c>
      <c r="DI63" t="s">
        <v>315</v>
      </c>
      <c r="DJ63" t="s">
        <v>292</v>
      </c>
      <c r="DK63" t="s">
        <v>647</v>
      </c>
      <c r="DL63" t="s">
        <v>294</v>
      </c>
      <c r="DM63" t="s">
        <v>648</v>
      </c>
      <c r="DN63" t="s">
        <v>649</v>
      </c>
      <c r="DO63" s="1">
        <v>0</v>
      </c>
      <c r="DP63" s="1">
        <v>0</v>
      </c>
      <c r="DQ63" s="1">
        <v>0</v>
      </c>
      <c r="DR63" s="1">
        <v>1</v>
      </c>
      <c r="DS63" s="1">
        <v>0</v>
      </c>
    </row>
    <row r="64" spans="1:123" x14ac:dyDescent="0.35">
      <c r="A64" t="s">
        <v>1</v>
      </c>
      <c r="B64" t="s">
        <v>1</v>
      </c>
      <c r="C64" t="s">
        <v>10</v>
      </c>
      <c r="D64" t="s">
        <v>15</v>
      </c>
      <c r="E64" t="s">
        <v>13</v>
      </c>
      <c r="F64" t="s">
        <v>15</v>
      </c>
      <c r="G64" t="s">
        <v>16</v>
      </c>
      <c r="H64" t="s">
        <v>16</v>
      </c>
      <c r="I64" s="1" t="s">
        <v>1</v>
      </c>
      <c r="J64" s="1" t="s">
        <v>1</v>
      </c>
      <c r="K64" s="1" t="s">
        <v>1</v>
      </c>
      <c r="L64" s="1" t="s">
        <v>1</v>
      </c>
      <c r="M64" s="1" t="s">
        <v>1</v>
      </c>
      <c r="N64" s="1" t="s">
        <v>1</v>
      </c>
      <c r="O64" s="1" t="s">
        <v>1</v>
      </c>
      <c r="P64" s="1" t="s">
        <v>2</v>
      </c>
      <c r="Q64" t="s">
        <v>1</v>
      </c>
      <c r="R64" s="1" t="s">
        <v>2</v>
      </c>
      <c r="S64" s="1" t="s">
        <v>2</v>
      </c>
      <c r="T64" s="1" t="s">
        <v>2</v>
      </c>
      <c r="U64" s="1" t="s">
        <v>1</v>
      </c>
      <c r="V64" s="1" t="s">
        <v>2</v>
      </c>
      <c r="W64" s="1" t="s">
        <v>2</v>
      </c>
      <c r="X64" t="s">
        <v>287</v>
      </c>
      <c r="Y64" t="s">
        <v>42</v>
      </c>
      <c r="Z64" t="s">
        <v>47</v>
      </c>
      <c r="AA64" t="s">
        <v>650</v>
      </c>
      <c r="AB64" t="s">
        <v>53</v>
      </c>
      <c r="AC64" s="1"/>
      <c r="AD64" s="1"/>
      <c r="AE64" s="1"/>
      <c r="AF64" s="1"/>
      <c r="AG64" s="1"/>
      <c r="AH64" t="s">
        <v>60</v>
      </c>
      <c r="AI64" t="s">
        <v>3</v>
      </c>
      <c r="AJ64" t="s">
        <v>60</v>
      </c>
      <c r="AK64" t="s">
        <v>60</v>
      </c>
      <c r="AL64" t="s">
        <v>13</v>
      </c>
      <c r="AM64" t="s">
        <v>13</v>
      </c>
      <c r="AN64" s="1" t="s">
        <v>2</v>
      </c>
      <c r="AO64" s="1" t="s">
        <v>1</v>
      </c>
      <c r="AP64" s="1" t="s">
        <v>2</v>
      </c>
      <c r="AQ64" s="1" t="s">
        <v>2</v>
      </c>
      <c r="AR64" s="1" t="s">
        <v>1</v>
      </c>
      <c r="AS64" s="1" t="s">
        <v>1</v>
      </c>
      <c r="AT64" s="1" t="s">
        <v>2</v>
      </c>
      <c r="AU64" s="1" t="s">
        <v>2</v>
      </c>
      <c r="AV64" t="s">
        <v>287</v>
      </c>
      <c r="AW64" s="1" t="s">
        <v>2</v>
      </c>
      <c r="AX64" s="1" t="s">
        <v>2</v>
      </c>
      <c r="AY64" s="1" t="s">
        <v>2</v>
      </c>
      <c r="AZ64" s="1" t="s">
        <v>2</v>
      </c>
      <c r="BA64" s="1" t="s">
        <v>1</v>
      </c>
      <c r="BB64" s="1" t="s">
        <v>2</v>
      </c>
      <c r="BC64" s="1" t="s">
        <v>2</v>
      </c>
      <c r="BD64" s="1" t="s">
        <v>2</v>
      </c>
      <c r="BE64" t="s">
        <v>287</v>
      </c>
      <c r="BF64" t="s">
        <v>287</v>
      </c>
      <c r="BG64" t="s">
        <v>1</v>
      </c>
      <c r="BH64" t="s">
        <v>1</v>
      </c>
      <c r="BI64" t="s">
        <v>1</v>
      </c>
      <c r="BJ64" t="s">
        <v>91</v>
      </c>
      <c r="BK64" s="1" t="s">
        <v>2</v>
      </c>
      <c r="BL64" s="1" t="s">
        <v>2</v>
      </c>
      <c r="BM64" s="1" t="s">
        <v>2</v>
      </c>
      <c r="BN64" s="1" t="s">
        <v>2</v>
      </c>
      <c r="BO64" s="1" t="s">
        <v>2</v>
      </c>
      <c r="BP64" s="1" t="s">
        <v>2</v>
      </c>
      <c r="BQ64" s="1" t="s">
        <v>2</v>
      </c>
      <c r="BR64" s="1" t="s">
        <v>2</v>
      </c>
      <c r="BS64" s="1" t="s">
        <v>2</v>
      </c>
      <c r="BT64" s="1" t="s">
        <v>2</v>
      </c>
      <c r="BU64" s="1" t="s">
        <v>2</v>
      </c>
      <c r="BV64" s="1" t="s">
        <v>2</v>
      </c>
      <c r="BW64" s="1" t="s">
        <v>1</v>
      </c>
      <c r="BX64" s="1" t="s">
        <v>2</v>
      </c>
      <c r="BY64" t="s">
        <v>651</v>
      </c>
      <c r="BZ64" s="1" t="s">
        <v>2</v>
      </c>
      <c r="CA64" s="1" t="s">
        <v>2</v>
      </c>
      <c r="CB64" s="1" t="s">
        <v>2</v>
      </c>
      <c r="CC64" s="1" t="s">
        <v>2</v>
      </c>
      <c r="CD64" s="1" t="s">
        <v>2</v>
      </c>
      <c r="CE64" s="1" t="s">
        <v>2</v>
      </c>
      <c r="CF64" s="1" t="s">
        <v>2</v>
      </c>
      <c r="CG64" s="1" t="s">
        <v>2</v>
      </c>
      <c r="CH64" s="1" t="s">
        <v>2</v>
      </c>
      <c r="CI64" s="1" t="s">
        <v>2</v>
      </c>
      <c r="CJ64" s="1" t="s">
        <v>2</v>
      </c>
      <c r="CK64" s="1" t="s">
        <v>2</v>
      </c>
      <c r="CL64" s="1" t="s">
        <v>1</v>
      </c>
      <c r="CM64" s="1" t="s">
        <v>2</v>
      </c>
      <c r="CN64" t="s">
        <v>652</v>
      </c>
      <c r="CO64" t="s">
        <v>1</v>
      </c>
      <c r="CP64" t="s">
        <v>1</v>
      </c>
      <c r="CQ64" t="s">
        <v>1</v>
      </c>
      <c r="CR64" t="s">
        <v>1</v>
      </c>
      <c r="CS64" t="s">
        <v>16</v>
      </c>
      <c r="CT64" t="s">
        <v>13</v>
      </c>
      <c r="CU64" t="s">
        <v>15</v>
      </c>
      <c r="CV64" t="s">
        <v>287</v>
      </c>
      <c r="CW64" t="s">
        <v>46</v>
      </c>
      <c r="CX64" t="s">
        <v>287</v>
      </c>
      <c r="CY64" t="s">
        <v>1</v>
      </c>
      <c r="CZ64" t="s">
        <v>1</v>
      </c>
      <c r="DA64" t="s">
        <v>2</v>
      </c>
      <c r="DB64" t="s">
        <v>134</v>
      </c>
      <c r="DC64" t="s">
        <v>287</v>
      </c>
      <c r="DD64" t="s">
        <v>287</v>
      </c>
      <c r="DE64" t="s">
        <v>287</v>
      </c>
      <c r="DF64" t="s">
        <v>653</v>
      </c>
      <c r="DG64" t="s">
        <v>654</v>
      </c>
      <c r="DH64" t="s">
        <v>290</v>
      </c>
      <c r="DI64" t="s">
        <v>302</v>
      </c>
      <c r="DJ64" t="s">
        <v>303</v>
      </c>
      <c r="DK64" t="s">
        <v>655</v>
      </c>
      <c r="DL64" t="s">
        <v>294</v>
      </c>
      <c r="DM64" t="s">
        <v>656</v>
      </c>
      <c r="DN64" t="s">
        <v>657</v>
      </c>
      <c r="DO64" s="1">
        <v>0</v>
      </c>
      <c r="DP64" s="1">
        <v>0</v>
      </c>
      <c r="DQ64" s="1">
        <v>0</v>
      </c>
      <c r="DR64" s="1">
        <v>1</v>
      </c>
      <c r="DS64" s="1">
        <v>0</v>
      </c>
    </row>
    <row r="65" spans="1:123" x14ac:dyDescent="0.35">
      <c r="A65" t="s">
        <v>1</v>
      </c>
      <c r="B65" t="s">
        <v>1</v>
      </c>
      <c r="C65" t="s">
        <v>10</v>
      </c>
      <c r="D65" t="s">
        <v>14</v>
      </c>
      <c r="E65" t="s">
        <v>13</v>
      </c>
      <c r="F65" t="s">
        <v>14</v>
      </c>
      <c r="G65" t="s">
        <v>15</v>
      </c>
      <c r="H65" t="s">
        <v>16</v>
      </c>
      <c r="I65" s="1" t="s">
        <v>1</v>
      </c>
      <c r="J65" s="1" t="s">
        <v>1</v>
      </c>
      <c r="K65" s="1" t="s">
        <v>1</v>
      </c>
      <c r="L65" s="1" t="s">
        <v>1</v>
      </c>
      <c r="M65" s="1" t="s">
        <v>1</v>
      </c>
      <c r="N65" s="1" t="s">
        <v>1</v>
      </c>
      <c r="O65" s="1" t="s">
        <v>1</v>
      </c>
      <c r="P65" s="1" t="s">
        <v>2</v>
      </c>
      <c r="Q65" t="s">
        <v>1</v>
      </c>
      <c r="R65" s="1" t="s">
        <v>1</v>
      </c>
      <c r="S65" s="1" t="s">
        <v>2</v>
      </c>
      <c r="T65" s="1" t="s">
        <v>2</v>
      </c>
      <c r="U65" s="1" t="s">
        <v>1</v>
      </c>
      <c r="V65" s="1" t="s">
        <v>2</v>
      </c>
      <c r="W65" s="1" t="s">
        <v>1</v>
      </c>
      <c r="X65" t="s">
        <v>287</v>
      </c>
      <c r="Y65" t="s">
        <v>41</v>
      </c>
      <c r="Z65" t="s">
        <v>46</v>
      </c>
      <c r="AA65" t="s">
        <v>287</v>
      </c>
      <c r="AB65" t="s">
        <v>3</v>
      </c>
      <c r="AC65" s="1"/>
      <c r="AD65" s="1"/>
      <c r="AE65" s="1"/>
      <c r="AF65" s="1"/>
      <c r="AG65" s="1"/>
      <c r="AH65" t="s">
        <v>287</v>
      </c>
      <c r="AI65" t="s">
        <v>287</v>
      </c>
      <c r="AJ65" t="s">
        <v>287</v>
      </c>
      <c r="AK65" t="s">
        <v>287</v>
      </c>
      <c r="AL65" t="s">
        <v>14</v>
      </c>
      <c r="AM65" t="s">
        <v>14</v>
      </c>
      <c r="AN65" s="1" t="s">
        <v>2</v>
      </c>
      <c r="AO65" s="1" t="s">
        <v>2</v>
      </c>
      <c r="AP65" s="1" t="s">
        <v>2</v>
      </c>
      <c r="AQ65" s="1" t="s">
        <v>2</v>
      </c>
      <c r="AR65" s="1" t="s">
        <v>1</v>
      </c>
      <c r="AS65" s="1" t="s">
        <v>2</v>
      </c>
      <c r="AT65" s="1" t="s">
        <v>2</v>
      </c>
      <c r="AU65" s="1" t="s">
        <v>2</v>
      </c>
      <c r="AV65" t="s">
        <v>287</v>
      </c>
      <c r="AW65" s="1" t="s">
        <v>2</v>
      </c>
      <c r="AX65" s="1" t="s">
        <v>2</v>
      </c>
      <c r="AY65" s="1" t="s">
        <v>1</v>
      </c>
      <c r="AZ65" s="1" t="s">
        <v>1</v>
      </c>
      <c r="BA65" s="1" t="s">
        <v>2</v>
      </c>
      <c r="BB65" s="1" t="s">
        <v>2</v>
      </c>
      <c r="BC65" s="1" t="s">
        <v>2</v>
      </c>
      <c r="BD65" s="1" t="s">
        <v>2</v>
      </c>
      <c r="BE65" t="s">
        <v>287</v>
      </c>
      <c r="BF65" t="s">
        <v>287</v>
      </c>
      <c r="BG65" t="s">
        <v>1</v>
      </c>
      <c r="BH65" t="s">
        <v>1</v>
      </c>
      <c r="BI65" t="s">
        <v>1</v>
      </c>
      <c r="BJ65" t="s">
        <v>91</v>
      </c>
      <c r="BK65" s="1" t="s">
        <v>2</v>
      </c>
      <c r="BL65" s="1" t="s">
        <v>1</v>
      </c>
      <c r="BM65" s="1" t="s">
        <v>1</v>
      </c>
      <c r="BN65" s="1" t="s">
        <v>1</v>
      </c>
      <c r="BO65" s="1" t="s">
        <v>1</v>
      </c>
      <c r="BP65" s="1" t="s">
        <v>1</v>
      </c>
      <c r="BQ65" s="1" t="s">
        <v>1</v>
      </c>
      <c r="BR65" s="1" t="s">
        <v>1</v>
      </c>
      <c r="BS65" s="1" t="s">
        <v>2</v>
      </c>
      <c r="BT65" s="1" t="s">
        <v>2</v>
      </c>
      <c r="BU65" s="1" t="s">
        <v>2</v>
      </c>
      <c r="BV65" s="1" t="s">
        <v>1</v>
      </c>
      <c r="BW65" s="1" t="s">
        <v>2</v>
      </c>
      <c r="BX65" s="1" t="s">
        <v>2</v>
      </c>
      <c r="BY65" t="s">
        <v>287</v>
      </c>
      <c r="BZ65" s="1" t="s">
        <v>1</v>
      </c>
      <c r="CA65" s="1" t="s">
        <v>1</v>
      </c>
      <c r="CB65" s="1" t="s">
        <v>1</v>
      </c>
      <c r="CC65" s="1" t="s">
        <v>1</v>
      </c>
      <c r="CD65" s="1" t="s">
        <v>1</v>
      </c>
      <c r="CE65" s="1" t="s">
        <v>1</v>
      </c>
      <c r="CF65" s="1" t="s">
        <v>1</v>
      </c>
      <c r="CG65" s="1" t="s">
        <v>1</v>
      </c>
      <c r="CH65" s="1" t="s">
        <v>1</v>
      </c>
      <c r="CI65" s="1" t="s">
        <v>2</v>
      </c>
      <c r="CJ65" s="1" t="s">
        <v>2</v>
      </c>
      <c r="CK65" s="1" t="s">
        <v>2</v>
      </c>
      <c r="CL65" s="1" t="s">
        <v>2</v>
      </c>
      <c r="CM65" s="1" t="s">
        <v>2</v>
      </c>
      <c r="CN65" t="s">
        <v>287</v>
      </c>
      <c r="CO65" t="s">
        <v>1</v>
      </c>
      <c r="CP65" t="s">
        <v>1</v>
      </c>
      <c r="CQ65" t="s">
        <v>1</v>
      </c>
      <c r="CR65" t="s">
        <v>1</v>
      </c>
      <c r="CS65" t="s">
        <v>16</v>
      </c>
      <c r="CT65" t="s">
        <v>13</v>
      </c>
      <c r="CU65" t="s">
        <v>15</v>
      </c>
      <c r="CV65" t="s">
        <v>287</v>
      </c>
      <c r="CW65" t="s">
        <v>46</v>
      </c>
      <c r="CX65" t="s">
        <v>287</v>
      </c>
      <c r="CY65" t="s">
        <v>3</v>
      </c>
      <c r="CZ65" t="s">
        <v>3</v>
      </c>
      <c r="DA65" t="s">
        <v>3</v>
      </c>
      <c r="DB65" t="s">
        <v>287</v>
      </c>
      <c r="DC65" t="s">
        <v>287</v>
      </c>
      <c r="DD65" t="s">
        <v>287</v>
      </c>
      <c r="DE65" t="s">
        <v>287</v>
      </c>
      <c r="DF65" t="s">
        <v>658</v>
      </c>
      <c r="DG65" t="s">
        <v>659</v>
      </c>
      <c r="DH65" t="s">
        <v>301</v>
      </c>
      <c r="DI65" t="s">
        <v>302</v>
      </c>
      <c r="DJ65" t="s">
        <v>303</v>
      </c>
      <c r="DK65" t="s">
        <v>525</v>
      </c>
      <c r="DL65" t="s">
        <v>341</v>
      </c>
      <c r="DM65" t="s">
        <v>660</v>
      </c>
      <c r="DN65" t="s">
        <v>661</v>
      </c>
      <c r="DO65" s="1">
        <v>0</v>
      </c>
      <c r="DP65" s="1">
        <v>0</v>
      </c>
      <c r="DQ65" s="1">
        <v>0</v>
      </c>
      <c r="DR65" s="1">
        <v>1</v>
      </c>
      <c r="DS65" s="1">
        <v>0</v>
      </c>
    </row>
    <row r="66" spans="1:123" x14ac:dyDescent="0.35">
      <c r="A66" t="s">
        <v>1</v>
      </c>
      <c r="B66" t="s">
        <v>1</v>
      </c>
      <c r="C66" t="s">
        <v>11</v>
      </c>
      <c r="D66" t="s">
        <v>15</v>
      </c>
      <c r="E66" t="s">
        <v>13</v>
      </c>
      <c r="F66" t="s">
        <v>14</v>
      </c>
      <c r="G66" t="s">
        <v>16</v>
      </c>
      <c r="H66" t="s">
        <v>16</v>
      </c>
      <c r="I66" s="1" t="s">
        <v>1</v>
      </c>
      <c r="J66" s="1" t="s">
        <v>1</v>
      </c>
      <c r="K66" s="1" t="s">
        <v>1</v>
      </c>
      <c r="L66" s="1" t="s">
        <v>1</v>
      </c>
      <c r="M66" s="1" t="s">
        <v>1</v>
      </c>
      <c r="N66" s="1" t="s">
        <v>1</v>
      </c>
      <c r="O66" s="1" t="s">
        <v>1</v>
      </c>
      <c r="P66" s="1" t="s">
        <v>2</v>
      </c>
      <c r="Q66" t="s">
        <v>3</v>
      </c>
      <c r="R66" s="1" t="s">
        <v>1</v>
      </c>
      <c r="S66" s="1" t="s">
        <v>1</v>
      </c>
      <c r="T66" s="1" t="s">
        <v>1</v>
      </c>
      <c r="U66" s="1" t="s">
        <v>1</v>
      </c>
      <c r="V66" s="1" t="s">
        <v>1</v>
      </c>
      <c r="W66" s="1" t="s">
        <v>2</v>
      </c>
      <c r="X66" t="s">
        <v>287</v>
      </c>
      <c r="Y66" t="s">
        <v>43</v>
      </c>
      <c r="Z66" t="s">
        <v>45</v>
      </c>
      <c r="AA66" t="s">
        <v>287</v>
      </c>
      <c r="AB66" t="s">
        <v>52</v>
      </c>
      <c r="AC66" s="1" t="s">
        <v>1</v>
      </c>
      <c r="AD66" s="1" t="s">
        <v>2</v>
      </c>
      <c r="AE66" s="1" t="s">
        <v>1</v>
      </c>
      <c r="AF66" s="1" t="s">
        <v>1</v>
      </c>
      <c r="AG66" s="1" t="s">
        <v>2</v>
      </c>
      <c r="AH66" t="s">
        <v>287</v>
      </c>
      <c r="AI66" t="s">
        <v>287</v>
      </c>
      <c r="AJ66" t="s">
        <v>287</v>
      </c>
      <c r="AK66" t="s">
        <v>287</v>
      </c>
      <c r="AL66" t="s">
        <v>15</v>
      </c>
      <c r="AM66" t="s">
        <v>13</v>
      </c>
      <c r="AN66" s="1" t="s">
        <v>2</v>
      </c>
      <c r="AO66" s="1" t="s">
        <v>2</v>
      </c>
      <c r="AP66" s="1" t="s">
        <v>1</v>
      </c>
      <c r="AQ66" s="1" t="s">
        <v>2</v>
      </c>
      <c r="AR66" s="1" t="s">
        <v>2</v>
      </c>
      <c r="AS66" s="1" t="s">
        <v>2</v>
      </c>
      <c r="AT66" s="1" t="s">
        <v>2</v>
      </c>
      <c r="AU66" s="1" t="s">
        <v>2</v>
      </c>
      <c r="AV66" t="s">
        <v>287</v>
      </c>
      <c r="AW66" s="1" t="s">
        <v>2</v>
      </c>
      <c r="AX66" s="1" t="s">
        <v>2</v>
      </c>
      <c r="AY66" s="1" t="s">
        <v>1</v>
      </c>
      <c r="AZ66" s="1" t="s">
        <v>2</v>
      </c>
      <c r="BA66" s="1" t="s">
        <v>2</v>
      </c>
      <c r="BB66" s="1" t="s">
        <v>2</v>
      </c>
      <c r="BC66" s="1" t="s">
        <v>2</v>
      </c>
      <c r="BD66" s="1" t="s">
        <v>2</v>
      </c>
      <c r="BE66" t="s">
        <v>287</v>
      </c>
      <c r="BF66" t="s">
        <v>287</v>
      </c>
      <c r="BG66" t="s">
        <v>1</v>
      </c>
      <c r="BH66" t="s">
        <v>1</v>
      </c>
      <c r="BI66" t="s">
        <v>3</v>
      </c>
      <c r="BJ66" t="s">
        <v>91</v>
      </c>
      <c r="BK66" s="1" t="s">
        <v>2</v>
      </c>
      <c r="BL66" s="1" t="s">
        <v>1</v>
      </c>
      <c r="BM66" s="1" t="s">
        <v>1</v>
      </c>
      <c r="BN66" s="1" t="s">
        <v>1</v>
      </c>
      <c r="BO66" s="1" t="s">
        <v>1</v>
      </c>
      <c r="BP66" s="1" t="s">
        <v>1</v>
      </c>
      <c r="BQ66" s="1" t="s">
        <v>1</v>
      </c>
      <c r="BR66" s="1" t="s">
        <v>2</v>
      </c>
      <c r="BS66" s="1" t="s">
        <v>2</v>
      </c>
      <c r="BT66" s="1" t="s">
        <v>2</v>
      </c>
      <c r="BU66" s="1" t="s">
        <v>1</v>
      </c>
      <c r="BV66" s="1" t="s">
        <v>1</v>
      </c>
      <c r="BW66" s="1" t="s">
        <v>2</v>
      </c>
      <c r="BX66" s="1" t="s">
        <v>2</v>
      </c>
      <c r="BY66" t="s">
        <v>287</v>
      </c>
      <c r="BZ66" s="1" t="s">
        <v>1</v>
      </c>
      <c r="CA66" s="1" t="s">
        <v>2</v>
      </c>
      <c r="CB66" s="1" t="s">
        <v>1</v>
      </c>
      <c r="CC66" s="1" t="s">
        <v>1</v>
      </c>
      <c r="CD66" s="1" t="s">
        <v>1</v>
      </c>
      <c r="CE66" s="1" t="s">
        <v>1</v>
      </c>
      <c r="CF66" s="1" t="s">
        <v>1</v>
      </c>
      <c r="CG66" s="1" t="s">
        <v>2</v>
      </c>
      <c r="CH66" s="1" t="s">
        <v>1</v>
      </c>
      <c r="CI66" s="1" t="s">
        <v>1</v>
      </c>
      <c r="CJ66" s="1" t="s">
        <v>2</v>
      </c>
      <c r="CK66" s="1" t="s">
        <v>2</v>
      </c>
      <c r="CL66" s="1" t="s">
        <v>2</v>
      </c>
      <c r="CM66" s="1" t="s">
        <v>2</v>
      </c>
      <c r="CN66" t="s">
        <v>287</v>
      </c>
      <c r="CO66" t="s">
        <v>1</v>
      </c>
      <c r="CP66" t="s">
        <v>1</v>
      </c>
      <c r="CQ66" t="s">
        <v>1</v>
      </c>
      <c r="CR66" t="s">
        <v>2</v>
      </c>
      <c r="CS66" t="s">
        <v>16</v>
      </c>
      <c r="CT66" t="s">
        <v>13</v>
      </c>
      <c r="CU66" t="s">
        <v>13</v>
      </c>
      <c r="CV66" t="s">
        <v>287</v>
      </c>
      <c r="CW66" t="s">
        <v>46</v>
      </c>
      <c r="CX66" t="s">
        <v>287</v>
      </c>
      <c r="CY66" t="s">
        <v>1</v>
      </c>
      <c r="CZ66" t="s">
        <v>1</v>
      </c>
      <c r="DA66" t="s">
        <v>1</v>
      </c>
      <c r="DB66" t="s">
        <v>287</v>
      </c>
      <c r="DC66" t="s">
        <v>287</v>
      </c>
      <c r="DD66" t="s">
        <v>61</v>
      </c>
      <c r="DE66" t="s">
        <v>287</v>
      </c>
      <c r="DF66" t="s">
        <v>662</v>
      </c>
      <c r="DG66" t="s">
        <v>663</v>
      </c>
      <c r="DH66" t="s">
        <v>290</v>
      </c>
      <c r="DI66" t="s">
        <v>302</v>
      </c>
      <c r="DJ66" t="s">
        <v>303</v>
      </c>
      <c r="DK66" t="s">
        <v>375</v>
      </c>
      <c r="DL66" t="s">
        <v>294</v>
      </c>
      <c r="DM66" t="s">
        <v>664</v>
      </c>
      <c r="DN66" t="s">
        <v>665</v>
      </c>
      <c r="DO66" s="1">
        <v>0</v>
      </c>
      <c r="DP66" s="1">
        <v>0</v>
      </c>
      <c r="DQ66" s="1">
        <v>0</v>
      </c>
      <c r="DR66" s="1">
        <v>1</v>
      </c>
      <c r="DS66" s="1">
        <v>0</v>
      </c>
    </row>
    <row r="67" spans="1:123" x14ac:dyDescent="0.35">
      <c r="A67" t="s">
        <v>1</v>
      </c>
      <c r="B67" t="s">
        <v>1</v>
      </c>
      <c r="C67" t="s">
        <v>8</v>
      </c>
      <c r="D67" t="s">
        <v>15</v>
      </c>
      <c r="E67" t="s">
        <v>13</v>
      </c>
      <c r="F67" t="s">
        <v>14</v>
      </c>
      <c r="G67" t="s">
        <v>13</v>
      </c>
      <c r="H67" t="s">
        <v>16</v>
      </c>
      <c r="I67" s="1" t="s">
        <v>1</v>
      </c>
      <c r="J67" s="1" t="s">
        <v>1</v>
      </c>
      <c r="K67" s="1" t="s">
        <v>2</v>
      </c>
      <c r="L67" s="1" t="s">
        <v>2</v>
      </c>
      <c r="M67" s="1" t="s">
        <v>1</v>
      </c>
      <c r="N67" s="1" t="s">
        <v>1</v>
      </c>
      <c r="O67" s="1" t="s">
        <v>1</v>
      </c>
      <c r="P67" s="1" t="s">
        <v>2</v>
      </c>
      <c r="Q67" t="s">
        <v>1</v>
      </c>
      <c r="R67" s="1" t="s">
        <v>1</v>
      </c>
      <c r="S67" s="1" t="s">
        <v>2</v>
      </c>
      <c r="T67" s="1" t="s">
        <v>2</v>
      </c>
      <c r="U67" s="1" t="s">
        <v>1</v>
      </c>
      <c r="V67" s="1" t="s">
        <v>1</v>
      </c>
      <c r="W67" s="1" t="s">
        <v>2</v>
      </c>
      <c r="X67" t="s">
        <v>287</v>
      </c>
      <c r="Y67" t="s">
        <v>42</v>
      </c>
      <c r="Z67" t="s">
        <v>45</v>
      </c>
      <c r="AA67" t="s">
        <v>287</v>
      </c>
      <c r="AB67" t="s">
        <v>52</v>
      </c>
      <c r="AC67" s="1" t="s">
        <v>1</v>
      </c>
      <c r="AD67" s="1" t="s">
        <v>2</v>
      </c>
      <c r="AE67" s="1" t="s">
        <v>1</v>
      </c>
      <c r="AF67" s="1" t="s">
        <v>1</v>
      </c>
      <c r="AG67" s="1" t="s">
        <v>2</v>
      </c>
      <c r="AH67" t="s">
        <v>287</v>
      </c>
      <c r="AI67" t="s">
        <v>287</v>
      </c>
      <c r="AJ67" t="s">
        <v>287</v>
      </c>
      <c r="AK67" t="s">
        <v>287</v>
      </c>
      <c r="AL67" t="s">
        <v>14</v>
      </c>
      <c r="AM67" t="s">
        <v>13</v>
      </c>
      <c r="AN67" s="1" t="s">
        <v>2</v>
      </c>
      <c r="AO67" s="1" t="s">
        <v>2</v>
      </c>
      <c r="AP67" s="1" t="s">
        <v>2</v>
      </c>
      <c r="AQ67" s="1" t="s">
        <v>2</v>
      </c>
      <c r="AR67" s="1" t="s">
        <v>2</v>
      </c>
      <c r="AS67" s="1" t="s">
        <v>2</v>
      </c>
      <c r="AT67" s="1" t="s">
        <v>2</v>
      </c>
      <c r="AU67" s="1" t="s">
        <v>1</v>
      </c>
      <c r="AV67" t="s">
        <v>287</v>
      </c>
      <c r="AW67" s="1" t="s">
        <v>2</v>
      </c>
      <c r="AX67" s="1" t="s">
        <v>2</v>
      </c>
      <c r="AY67" s="1" t="s">
        <v>1</v>
      </c>
      <c r="AZ67" s="1" t="s">
        <v>2</v>
      </c>
      <c r="BA67" s="1" t="s">
        <v>2</v>
      </c>
      <c r="BB67" s="1" t="s">
        <v>2</v>
      </c>
      <c r="BC67" s="1" t="s">
        <v>2</v>
      </c>
      <c r="BD67" s="1" t="s">
        <v>2</v>
      </c>
      <c r="BE67" t="s">
        <v>287</v>
      </c>
      <c r="BF67" t="s">
        <v>287</v>
      </c>
      <c r="BG67" t="s">
        <v>1</v>
      </c>
      <c r="BH67" t="s">
        <v>1</v>
      </c>
      <c r="BI67" t="s">
        <v>1</v>
      </c>
      <c r="BJ67" t="s">
        <v>89</v>
      </c>
      <c r="BK67" s="1" t="s">
        <v>1</v>
      </c>
      <c r="BL67" s="1" t="s">
        <v>1</v>
      </c>
      <c r="BM67" s="1" t="s">
        <v>1</v>
      </c>
      <c r="BN67" s="1" t="s">
        <v>1</v>
      </c>
      <c r="BO67" s="1" t="s">
        <v>1</v>
      </c>
      <c r="BP67" s="1" t="s">
        <v>1</v>
      </c>
      <c r="BQ67" s="1" t="s">
        <v>1</v>
      </c>
      <c r="BR67" s="1" t="s">
        <v>2</v>
      </c>
      <c r="BS67" s="1" t="s">
        <v>2</v>
      </c>
      <c r="BT67" s="1" t="s">
        <v>2</v>
      </c>
      <c r="BU67" s="1" t="s">
        <v>2</v>
      </c>
      <c r="BV67" s="1" t="s">
        <v>2</v>
      </c>
      <c r="BW67" s="1" t="s">
        <v>2</v>
      </c>
      <c r="BX67" s="1" t="s">
        <v>1</v>
      </c>
      <c r="BY67" t="s">
        <v>287</v>
      </c>
      <c r="BZ67" s="1" t="s">
        <v>1</v>
      </c>
      <c r="CA67" s="1" t="s">
        <v>1</v>
      </c>
      <c r="CB67" s="1" t="s">
        <v>1</v>
      </c>
      <c r="CC67" s="1" t="s">
        <v>1</v>
      </c>
      <c r="CD67" s="1" t="s">
        <v>1</v>
      </c>
      <c r="CE67" s="1" t="s">
        <v>1</v>
      </c>
      <c r="CF67" s="1" t="s">
        <v>1</v>
      </c>
      <c r="CG67" s="1" t="s">
        <v>2</v>
      </c>
      <c r="CH67" s="1" t="s">
        <v>1</v>
      </c>
      <c r="CI67" s="1" t="s">
        <v>1</v>
      </c>
      <c r="CJ67" s="1" t="s">
        <v>1</v>
      </c>
      <c r="CK67" s="1" t="s">
        <v>1</v>
      </c>
      <c r="CL67" s="1" t="s">
        <v>2</v>
      </c>
      <c r="CM67" s="1" t="s">
        <v>2</v>
      </c>
      <c r="CN67" t="s">
        <v>287</v>
      </c>
      <c r="CO67" t="s">
        <v>1</v>
      </c>
      <c r="CP67" t="s">
        <v>1</v>
      </c>
      <c r="CQ67" t="s">
        <v>1</v>
      </c>
      <c r="CR67" t="s">
        <v>1</v>
      </c>
      <c r="CS67" t="s">
        <v>16</v>
      </c>
      <c r="CT67" t="s">
        <v>16</v>
      </c>
      <c r="CU67" t="s">
        <v>13</v>
      </c>
      <c r="CV67" t="s">
        <v>287</v>
      </c>
      <c r="CW67" t="s">
        <v>47</v>
      </c>
      <c r="CX67" t="s">
        <v>666</v>
      </c>
      <c r="CY67" t="s">
        <v>1</v>
      </c>
      <c r="CZ67" t="s">
        <v>1</v>
      </c>
      <c r="DA67" t="s">
        <v>1</v>
      </c>
      <c r="DB67" t="s">
        <v>287</v>
      </c>
      <c r="DC67" t="s">
        <v>287</v>
      </c>
      <c r="DD67" t="s">
        <v>61</v>
      </c>
      <c r="DE67" t="s">
        <v>287</v>
      </c>
      <c r="DF67" t="s">
        <v>667</v>
      </c>
      <c r="DG67" t="s">
        <v>668</v>
      </c>
      <c r="DH67" t="s">
        <v>290</v>
      </c>
      <c r="DI67" t="s">
        <v>315</v>
      </c>
      <c r="DJ67" t="s">
        <v>303</v>
      </c>
      <c r="DK67" t="s">
        <v>669</v>
      </c>
      <c r="DL67" t="s">
        <v>370</v>
      </c>
      <c r="DM67" t="s">
        <v>670</v>
      </c>
      <c r="DN67" t="s">
        <v>671</v>
      </c>
      <c r="DO67" s="1">
        <v>0</v>
      </c>
      <c r="DP67" s="1">
        <v>0</v>
      </c>
      <c r="DQ67" s="1">
        <v>0</v>
      </c>
      <c r="DR67" s="1">
        <v>1</v>
      </c>
      <c r="DS67" s="1">
        <v>0</v>
      </c>
    </row>
    <row r="68" spans="1:123" x14ac:dyDescent="0.35">
      <c r="A68" t="s">
        <v>1</v>
      </c>
      <c r="B68" t="s">
        <v>2</v>
      </c>
      <c r="C68" t="s">
        <v>10</v>
      </c>
      <c r="D68" t="s">
        <v>16</v>
      </c>
      <c r="E68" t="s">
        <v>13</v>
      </c>
      <c r="F68" t="s">
        <v>14</v>
      </c>
      <c r="G68" t="s">
        <v>16</v>
      </c>
      <c r="H68" t="s">
        <v>16</v>
      </c>
      <c r="I68" s="1" t="s">
        <v>1</v>
      </c>
      <c r="J68" s="1" t="s">
        <v>2</v>
      </c>
      <c r="K68" s="1" t="s">
        <v>1</v>
      </c>
      <c r="L68" s="1" t="s">
        <v>1</v>
      </c>
      <c r="M68" s="1" t="s">
        <v>2</v>
      </c>
      <c r="N68" s="1" t="s">
        <v>1</v>
      </c>
      <c r="O68" s="1" t="s">
        <v>1</v>
      </c>
      <c r="P68" s="1" t="s">
        <v>2</v>
      </c>
      <c r="Q68" t="s">
        <v>3</v>
      </c>
      <c r="R68" s="1" t="s">
        <v>1</v>
      </c>
      <c r="S68" s="1" t="s">
        <v>2</v>
      </c>
      <c r="T68" s="1" t="s">
        <v>1</v>
      </c>
      <c r="U68" s="1" t="s">
        <v>2</v>
      </c>
      <c r="V68" s="1" t="s">
        <v>2</v>
      </c>
      <c r="W68" s="1" t="s">
        <v>2</v>
      </c>
      <c r="X68" t="s">
        <v>287</v>
      </c>
      <c r="Y68" t="s">
        <v>40</v>
      </c>
      <c r="Z68" t="s">
        <v>47</v>
      </c>
      <c r="AA68" t="s">
        <v>672</v>
      </c>
      <c r="AB68" t="s">
        <v>53</v>
      </c>
      <c r="AC68" s="1"/>
      <c r="AD68" s="1"/>
      <c r="AE68" s="1"/>
      <c r="AF68" s="1"/>
      <c r="AG68" s="1"/>
      <c r="AH68" t="s">
        <v>61</v>
      </c>
      <c r="AI68" t="s">
        <v>62</v>
      </c>
      <c r="AJ68" t="s">
        <v>61</v>
      </c>
      <c r="AK68" t="s">
        <v>60</v>
      </c>
      <c r="AL68" t="s">
        <v>14</v>
      </c>
      <c r="AM68" t="s">
        <v>14</v>
      </c>
      <c r="AN68" s="1" t="s">
        <v>2</v>
      </c>
      <c r="AO68" s="1" t="s">
        <v>1</v>
      </c>
      <c r="AP68" s="1" t="s">
        <v>1</v>
      </c>
      <c r="AQ68" s="1" t="s">
        <v>2</v>
      </c>
      <c r="AR68" s="1" t="s">
        <v>1</v>
      </c>
      <c r="AS68" s="1" t="s">
        <v>2</v>
      </c>
      <c r="AT68" s="1" t="s">
        <v>2</v>
      </c>
      <c r="AU68" s="1" t="s">
        <v>2</v>
      </c>
      <c r="AV68" t="s">
        <v>287</v>
      </c>
      <c r="AW68" s="1" t="s">
        <v>2</v>
      </c>
      <c r="AX68" s="1" t="s">
        <v>2</v>
      </c>
      <c r="AY68" s="1" t="s">
        <v>1</v>
      </c>
      <c r="AZ68" s="1" t="s">
        <v>2</v>
      </c>
      <c r="BA68" s="1" t="s">
        <v>1</v>
      </c>
      <c r="BB68" s="1" t="s">
        <v>2</v>
      </c>
      <c r="BC68" s="1" t="s">
        <v>2</v>
      </c>
      <c r="BD68" s="1" t="s">
        <v>2</v>
      </c>
      <c r="BE68" t="s">
        <v>287</v>
      </c>
      <c r="BF68" t="s">
        <v>287</v>
      </c>
      <c r="BG68" t="s">
        <v>3</v>
      </c>
      <c r="BH68" t="s">
        <v>287</v>
      </c>
      <c r="BI68" t="s">
        <v>287</v>
      </c>
      <c r="BJ68" t="s">
        <v>287</v>
      </c>
      <c r="BK68" s="1"/>
      <c r="BL68" s="1"/>
      <c r="BM68" s="1"/>
      <c r="BN68" s="1"/>
      <c r="BO68" s="1"/>
      <c r="BP68" s="1"/>
      <c r="BQ68" s="1"/>
      <c r="BR68" s="1"/>
      <c r="BS68" s="1"/>
      <c r="BT68" s="1"/>
      <c r="BU68" s="1"/>
      <c r="BV68" s="1"/>
      <c r="BW68" s="1"/>
      <c r="BX68" s="1"/>
      <c r="BY68" t="s">
        <v>287</v>
      </c>
      <c r="BZ68" s="1"/>
      <c r="CA68" s="1"/>
      <c r="CB68" s="1"/>
      <c r="CC68" s="1"/>
      <c r="CD68" s="1"/>
      <c r="CE68" s="1"/>
      <c r="CF68" s="1"/>
      <c r="CG68" s="1"/>
      <c r="CH68" s="1"/>
      <c r="CI68" s="1"/>
      <c r="CJ68" s="1"/>
      <c r="CK68" s="1"/>
      <c r="CL68" s="1"/>
      <c r="CM68" s="1"/>
      <c r="CN68" t="s">
        <v>287</v>
      </c>
      <c r="CO68" t="s">
        <v>287</v>
      </c>
      <c r="CP68" t="s">
        <v>287</v>
      </c>
      <c r="CQ68" t="s">
        <v>287</v>
      </c>
      <c r="CR68" t="s">
        <v>287</v>
      </c>
      <c r="CS68" t="s">
        <v>287</v>
      </c>
      <c r="CT68" t="s">
        <v>287</v>
      </c>
      <c r="CU68" t="s">
        <v>287</v>
      </c>
      <c r="CV68" t="s">
        <v>287</v>
      </c>
      <c r="CW68" t="s">
        <v>47</v>
      </c>
      <c r="CX68" t="s">
        <v>287</v>
      </c>
      <c r="CY68" t="s">
        <v>3</v>
      </c>
      <c r="CZ68" t="s">
        <v>2</v>
      </c>
      <c r="DA68" t="s">
        <v>2</v>
      </c>
      <c r="DB68" t="s">
        <v>138</v>
      </c>
      <c r="DC68" t="s">
        <v>673</v>
      </c>
      <c r="DD68" t="s">
        <v>287</v>
      </c>
      <c r="DE68" t="s">
        <v>287</v>
      </c>
      <c r="DF68" t="s">
        <v>674</v>
      </c>
      <c r="DG68" t="s">
        <v>675</v>
      </c>
      <c r="DH68" t="s">
        <v>290</v>
      </c>
      <c r="DI68" t="s">
        <v>302</v>
      </c>
      <c r="DJ68" t="s">
        <v>303</v>
      </c>
      <c r="DK68" t="s">
        <v>676</v>
      </c>
      <c r="DL68" t="s">
        <v>305</v>
      </c>
      <c r="DM68" t="s">
        <v>677</v>
      </c>
      <c r="DN68" t="s">
        <v>678</v>
      </c>
      <c r="DO68" s="1">
        <v>0</v>
      </c>
      <c r="DP68" s="1">
        <v>0</v>
      </c>
      <c r="DQ68" s="1">
        <v>0</v>
      </c>
      <c r="DR68" s="1">
        <v>1</v>
      </c>
      <c r="DS68" s="1">
        <v>0</v>
      </c>
    </row>
    <row r="69" spans="1:123" x14ac:dyDescent="0.35">
      <c r="A69" t="s">
        <v>2</v>
      </c>
      <c r="B69" t="s">
        <v>287</v>
      </c>
      <c r="C69" t="s">
        <v>287</v>
      </c>
      <c r="D69" t="s">
        <v>287</v>
      </c>
      <c r="E69" t="s">
        <v>287</v>
      </c>
      <c r="F69" t="s">
        <v>287</v>
      </c>
      <c r="G69" t="s">
        <v>287</v>
      </c>
      <c r="H69" t="s">
        <v>287</v>
      </c>
      <c r="I69" s="1"/>
      <c r="J69" s="1"/>
      <c r="K69" s="1"/>
      <c r="L69" s="1"/>
      <c r="M69" s="1"/>
      <c r="N69" s="1"/>
      <c r="O69" s="1"/>
      <c r="P69" s="1"/>
      <c r="Q69" t="s">
        <v>287</v>
      </c>
      <c r="R69" s="1"/>
      <c r="S69" s="1"/>
      <c r="T69" s="1"/>
      <c r="U69" s="1"/>
      <c r="V69" s="1"/>
      <c r="W69" s="1"/>
      <c r="X69" t="s">
        <v>679</v>
      </c>
      <c r="Y69" t="s">
        <v>42</v>
      </c>
      <c r="Z69" t="s">
        <v>45</v>
      </c>
      <c r="AA69" t="s">
        <v>287</v>
      </c>
      <c r="AB69" t="s">
        <v>53</v>
      </c>
      <c r="AC69" s="1"/>
      <c r="AD69" s="1"/>
      <c r="AE69" s="1"/>
      <c r="AF69" s="1"/>
      <c r="AG69" s="1"/>
      <c r="AH69" t="s">
        <v>60</v>
      </c>
      <c r="AI69" t="s">
        <v>62</v>
      </c>
      <c r="AJ69" t="s">
        <v>60</v>
      </c>
      <c r="AK69" t="s">
        <v>60</v>
      </c>
      <c r="AL69" t="s">
        <v>14</v>
      </c>
      <c r="AM69" t="s">
        <v>13</v>
      </c>
      <c r="AN69" s="1" t="s">
        <v>2</v>
      </c>
      <c r="AO69" s="1" t="s">
        <v>2</v>
      </c>
      <c r="AP69" s="1" t="s">
        <v>2</v>
      </c>
      <c r="AQ69" s="1" t="s">
        <v>2</v>
      </c>
      <c r="AR69" s="1" t="s">
        <v>2</v>
      </c>
      <c r="AS69" s="1" t="s">
        <v>2</v>
      </c>
      <c r="AT69" s="1" t="s">
        <v>2</v>
      </c>
      <c r="AU69" s="1" t="s">
        <v>1</v>
      </c>
      <c r="AV69" t="s">
        <v>287</v>
      </c>
      <c r="AW69" s="1" t="s">
        <v>2</v>
      </c>
      <c r="AX69" s="1" t="s">
        <v>2</v>
      </c>
      <c r="AY69" s="1" t="s">
        <v>2</v>
      </c>
      <c r="AZ69" s="1" t="s">
        <v>2</v>
      </c>
      <c r="BA69" s="1" t="s">
        <v>1</v>
      </c>
      <c r="BB69" s="1" t="s">
        <v>2</v>
      </c>
      <c r="BC69" s="1" t="s">
        <v>2</v>
      </c>
      <c r="BD69" s="1" t="s">
        <v>2</v>
      </c>
      <c r="BE69" t="s">
        <v>287</v>
      </c>
      <c r="BF69" t="s">
        <v>287</v>
      </c>
      <c r="BG69" t="s">
        <v>2</v>
      </c>
      <c r="BH69" t="s">
        <v>287</v>
      </c>
      <c r="BI69" t="s">
        <v>287</v>
      </c>
      <c r="BJ69" t="s">
        <v>287</v>
      </c>
      <c r="BK69" s="1"/>
      <c r="BL69" s="1"/>
      <c r="BM69" s="1"/>
      <c r="BN69" s="1"/>
      <c r="BO69" s="1"/>
      <c r="BP69" s="1"/>
      <c r="BQ69" s="1"/>
      <c r="BR69" s="1"/>
      <c r="BS69" s="1"/>
      <c r="BT69" s="1"/>
      <c r="BU69" s="1"/>
      <c r="BV69" s="1"/>
      <c r="BW69" s="1"/>
      <c r="BX69" s="1"/>
      <c r="BY69" t="s">
        <v>287</v>
      </c>
      <c r="BZ69" s="1"/>
      <c r="CA69" s="1"/>
      <c r="CB69" s="1"/>
      <c r="CC69" s="1"/>
      <c r="CD69" s="1"/>
      <c r="CE69" s="1"/>
      <c r="CF69" s="1"/>
      <c r="CG69" s="1"/>
      <c r="CH69" s="1"/>
      <c r="CI69" s="1"/>
      <c r="CJ69" s="1"/>
      <c r="CK69" s="1"/>
      <c r="CL69" s="1"/>
      <c r="CM69" s="1"/>
      <c r="CN69" t="s">
        <v>287</v>
      </c>
      <c r="CO69" t="s">
        <v>287</v>
      </c>
      <c r="CP69" t="s">
        <v>287</v>
      </c>
      <c r="CQ69" t="s">
        <v>287</v>
      </c>
      <c r="CR69" t="s">
        <v>287</v>
      </c>
      <c r="CS69" t="s">
        <v>287</v>
      </c>
      <c r="CT69" t="s">
        <v>287</v>
      </c>
      <c r="CU69" t="s">
        <v>287</v>
      </c>
      <c r="CV69" t="s">
        <v>680</v>
      </c>
      <c r="CW69" t="s">
        <v>46</v>
      </c>
      <c r="CX69" t="s">
        <v>287</v>
      </c>
      <c r="CY69" t="s">
        <v>2</v>
      </c>
      <c r="CZ69" t="s">
        <v>287</v>
      </c>
      <c r="DA69" t="s">
        <v>2</v>
      </c>
      <c r="DB69" t="s">
        <v>135</v>
      </c>
      <c r="DC69" t="s">
        <v>287</v>
      </c>
      <c r="DD69" t="s">
        <v>287</v>
      </c>
      <c r="DE69" t="s">
        <v>287</v>
      </c>
      <c r="DF69" t="s">
        <v>681</v>
      </c>
      <c r="DG69" t="s">
        <v>682</v>
      </c>
      <c r="DH69" t="s">
        <v>290</v>
      </c>
      <c r="DI69" t="s">
        <v>302</v>
      </c>
      <c r="DJ69" t="s">
        <v>303</v>
      </c>
      <c r="DK69" t="s">
        <v>445</v>
      </c>
      <c r="DL69" t="s">
        <v>370</v>
      </c>
      <c r="DM69" t="s">
        <v>683</v>
      </c>
      <c r="DN69" t="s">
        <v>684</v>
      </c>
      <c r="DO69" s="1">
        <v>0</v>
      </c>
      <c r="DP69" s="1">
        <v>0</v>
      </c>
      <c r="DQ69" s="1">
        <v>0</v>
      </c>
      <c r="DR69" s="1">
        <v>1</v>
      </c>
      <c r="DS69" s="1">
        <v>0</v>
      </c>
    </row>
    <row r="70" spans="1:123" x14ac:dyDescent="0.35">
      <c r="A70" t="s">
        <v>1</v>
      </c>
      <c r="B70" t="s">
        <v>2</v>
      </c>
      <c r="C70" t="s">
        <v>9</v>
      </c>
      <c r="D70" t="s">
        <v>15</v>
      </c>
      <c r="E70" t="s">
        <v>13</v>
      </c>
      <c r="F70" t="s">
        <v>13</v>
      </c>
      <c r="G70" t="s">
        <v>15</v>
      </c>
      <c r="H70" t="s">
        <v>16</v>
      </c>
      <c r="I70" s="1" t="s">
        <v>1</v>
      </c>
      <c r="J70" s="1" t="s">
        <v>1</v>
      </c>
      <c r="K70" s="1" t="s">
        <v>2</v>
      </c>
      <c r="L70" s="1" t="s">
        <v>1</v>
      </c>
      <c r="M70" s="1" t="s">
        <v>1</v>
      </c>
      <c r="N70" s="1" t="s">
        <v>1</v>
      </c>
      <c r="O70" s="1" t="s">
        <v>1</v>
      </c>
      <c r="P70" s="1" t="s">
        <v>2</v>
      </c>
      <c r="Q70" t="s">
        <v>3</v>
      </c>
      <c r="R70" s="1" t="s">
        <v>1</v>
      </c>
      <c r="S70" s="1" t="s">
        <v>1</v>
      </c>
      <c r="T70" s="1" t="s">
        <v>1</v>
      </c>
      <c r="U70" s="1" t="s">
        <v>2</v>
      </c>
      <c r="V70" s="1" t="s">
        <v>2</v>
      </c>
      <c r="W70" s="1" t="s">
        <v>2</v>
      </c>
      <c r="X70" t="s">
        <v>287</v>
      </c>
      <c r="Y70" t="s">
        <v>40</v>
      </c>
      <c r="Z70" t="s">
        <v>46</v>
      </c>
      <c r="AA70" t="s">
        <v>287</v>
      </c>
      <c r="AB70" t="s">
        <v>52</v>
      </c>
      <c r="AC70" s="1" t="s">
        <v>1</v>
      </c>
      <c r="AD70" s="1" t="s">
        <v>2</v>
      </c>
      <c r="AE70" s="1" t="s">
        <v>2</v>
      </c>
      <c r="AF70" s="1" t="s">
        <v>2</v>
      </c>
      <c r="AG70" s="1" t="s">
        <v>2</v>
      </c>
      <c r="AH70" t="s">
        <v>287</v>
      </c>
      <c r="AI70" t="s">
        <v>287</v>
      </c>
      <c r="AJ70" t="s">
        <v>287</v>
      </c>
      <c r="AK70" t="s">
        <v>287</v>
      </c>
      <c r="AL70" t="s">
        <v>13</v>
      </c>
      <c r="AM70" t="s">
        <v>13</v>
      </c>
      <c r="AN70" s="1" t="s">
        <v>2</v>
      </c>
      <c r="AO70" s="1" t="s">
        <v>2</v>
      </c>
      <c r="AP70" s="1" t="s">
        <v>1</v>
      </c>
      <c r="AQ70" s="1" t="s">
        <v>2</v>
      </c>
      <c r="AR70" s="1" t="s">
        <v>2</v>
      </c>
      <c r="AS70" s="1" t="s">
        <v>1</v>
      </c>
      <c r="AT70" s="1" t="s">
        <v>2</v>
      </c>
      <c r="AU70" s="1" t="s">
        <v>2</v>
      </c>
      <c r="AV70" t="s">
        <v>287</v>
      </c>
      <c r="AW70" s="1" t="s">
        <v>2</v>
      </c>
      <c r="AX70" s="1" t="s">
        <v>2</v>
      </c>
      <c r="AY70" s="1" t="s">
        <v>1</v>
      </c>
      <c r="AZ70" s="1" t="s">
        <v>2</v>
      </c>
      <c r="BA70" s="1" t="s">
        <v>2</v>
      </c>
      <c r="BB70" s="1" t="s">
        <v>1</v>
      </c>
      <c r="BC70" s="1" t="s">
        <v>2</v>
      </c>
      <c r="BD70" s="1" t="s">
        <v>2</v>
      </c>
      <c r="BE70" t="s">
        <v>287</v>
      </c>
      <c r="BF70" t="s">
        <v>287</v>
      </c>
      <c r="BG70" t="s">
        <v>1</v>
      </c>
      <c r="BH70" t="s">
        <v>2</v>
      </c>
      <c r="BI70" t="s">
        <v>1</v>
      </c>
      <c r="BJ70" t="s">
        <v>89</v>
      </c>
      <c r="BK70" s="1" t="s">
        <v>1</v>
      </c>
      <c r="BL70" s="1" t="s">
        <v>1</v>
      </c>
      <c r="BM70" s="1" t="s">
        <v>1</v>
      </c>
      <c r="BN70" s="1" t="s">
        <v>1</v>
      </c>
      <c r="BO70" s="1" t="s">
        <v>2</v>
      </c>
      <c r="BP70" s="1" t="s">
        <v>2</v>
      </c>
      <c r="BQ70" s="1" t="s">
        <v>1</v>
      </c>
      <c r="BR70" s="1" t="s">
        <v>2</v>
      </c>
      <c r="BS70" s="1" t="s">
        <v>1</v>
      </c>
      <c r="BT70" s="1" t="s">
        <v>2</v>
      </c>
      <c r="BU70" s="1" t="s">
        <v>2</v>
      </c>
      <c r="BV70" s="1" t="s">
        <v>2</v>
      </c>
      <c r="BW70" s="1" t="s">
        <v>2</v>
      </c>
      <c r="BX70" s="1" t="s">
        <v>2</v>
      </c>
      <c r="BY70" t="s">
        <v>287</v>
      </c>
      <c r="BZ70" s="1" t="s">
        <v>1</v>
      </c>
      <c r="CA70" s="1" t="s">
        <v>2</v>
      </c>
      <c r="CB70" s="1" t="s">
        <v>1</v>
      </c>
      <c r="CC70" s="1" t="s">
        <v>1</v>
      </c>
      <c r="CD70" s="1" t="s">
        <v>1</v>
      </c>
      <c r="CE70" s="1" t="s">
        <v>2</v>
      </c>
      <c r="CF70" s="1" t="s">
        <v>1</v>
      </c>
      <c r="CG70" s="1" t="s">
        <v>1</v>
      </c>
      <c r="CH70" s="1" t="s">
        <v>1</v>
      </c>
      <c r="CI70" s="1" t="s">
        <v>1</v>
      </c>
      <c r="CJ70" s="1" t="s">
        <v>1</v>
      </c>
      <c r="CK70" s="1" t="s">
        <v>1</v>
      </c>
      <c r="CL70" s="1" t="s">
        <v>2</v>
      </c>
      <c r="CM70" s="1" t="s">
        <v>2</v>
      </c>
      <c r="CN70" t="s">
        <v>287</v>
      </c>
      <c r="CO70" t="s">
        <v>1</v>
      </c>
      <c r="CP70" t="s">
        <v>1</v>
      </c>
      <c r="CQ70" t="s">
        <v>1</v>
      </c>
      <c r="CR70" t="s">
        <v>3</v>
      </c>
      <c r="CS70" t="s">
        <v>15</v>
      </c>
      <c r="CT70" t="s">
        <v>15</v>
      </c>
      <c r="CU70" t="s">
        <v>15</v>
      </c>
      <c r="CV70" t="s">
        <v>287</v>
      </c>
      <c r="CW70" t="s">
        <v>47</v>
      </c>
      <c r="CX70" t="s">
        <v>287</v>
      </c>
      <c r="CY70" t="s">
        <v>1</v>
      </c>
      <c r="CZ70" t="s">
        <v>3</v>
      </c>
      <c r="DA70" t="s">
        <v>3</v>
      </c>
      <c r="DB70" t="s">
        <v>287</v>
      </c>
      <c r="DC70" t="s">
        <v>287</v>
      </c>
      <c r="DD70" t="s">
        <v>287</v>
      </c>
      <c r="DE70" t="s">
        <v>287</v>
      </c>
      <c r="DF70" t="s">
        <v>685</v>
      </c>
      <c r="DG70" t="s">
        <v>686</v>
      </c>
      <c r="DH70" t="s">
        <v>301</v>
      </c>
      <c r="DI70" t="s">
        <v>302</v>
      </c>
      <c r="DJ70" t="s">
        <v>687</v>
      </c>
      <c r="DK70" t="s">
        <v>688</v>
      </c>
      <c r="DL70" t="s">
        <v>341</v>
      </c>
      <c r="DM70" t="s">
        <v>683</v>
      </c>
      <c r="DN70" t="s">
        <v>689</v>
      </c>
      <c r="DO70" s="1">
        <v>0</v>
      </c>
      <c r="DP70" s="1">
        <v>0</v>
      </c>
      <c r="DQ70" s="1">
        <v>0</v>
      </c>
      <c r="DR70" s="1">
        <v>1</v>
      </c>
      <c r="DS70" s="1">
        <v>0</v>
      </c>
    </row>
    <row r="71" spans="1:123" x14ac:dyDescent="0.35">
      <c r="A71" t="s">
        <v>287</v>
      </c>
      <c r="B71" t="s">
        <v>287</v>
      </c>
      <c r="C71" t="s">
        <v>287</v>
      </c>
      <c r="D71" t="s">
        <v>287</v>
      </c>
      <c r="E71" t="s">
        <v>287</v>
      </c>
      <c r="F71" t="s">
        <v>287</v>
      </c>
      <c r="G71" t="s">
        <v>287</v>
      </c>
      <c r="H71" t="s">
        <v>287</v>
      </c>
      <c r="I71" s="1"/>
      <c r="J71" s="1"/>
      <c r="K71" s="1"/>
      <c r="L71" s="1"/>
      <c r="M71" s="1"/>
      <c r="N71" s="1"/>
      <c r="O71" s="1"/>
      <c r="P71" s="1"/>
      <c r="Q71" t="s">
        <v>287</v>
      </c>
      <c r="R71" s="1"/>
      <c r="S71" s="1"/>
      <c r="T71" s="1"/>
      <c r="U71" s="1"/>
      <c r="V71" s="1"/>
      <c r="W71" s="1"/>
      <c r="X71" t="s">
        <v>287</v>
      </c>
      <c r="Y71" t="s">
        <v>287</v>
      </c>
      <c r="Z71" t="s">
        <v>287</v>
      </c>
      <c r="AA71" t="s">
        <v>287</v>
      </c>
      <c r="AB71" t="s">
        <v>287</v>
      </c>
      <c r="AC71" s="1"/>
      <c r="AD71" s="1"/>
      <c r="AE71" s="1"/>
      <c r="AF71" s="1"/>
      <c r="AG71" s="1"/>
      <c r="AH71" t="s">
        <v>287</v>
      </c>
      <c r="AI71" t="s">
        <v>287</v>
      </c>
      <c r="AJ71" t="s">
        <v>287</v>
      </c>
      <c r="AK71" t="s">
        <v>287</v>
      </c>
      <c r="AL71" t="s">
        <v>287</v>
      </c>
      <c r="AM71" t="s">
        <v>287</v>
      </c>
      <c r="AN71" s="1"/>
      <c r="AO71" s="1"/>
      <c r="AP71" s="1"/>
      <c r="AQ71" s="1"/>
      <c r="AR71" s="1"/>
      <c r="AS71" s="1"/>
      <c r="AT71" s="1"/>
      <c r="AU71" s="1"/>
      <c r="AV71" t="s">
        <v>287</v>
      </c>
      <c r="AW71" s="1"/>
      <c r="AX71" s="1"/>
      <c r="AY71" s="1"/>
      <c r="AZ71" s="1"/>
      <c r="BA71" s="1"/>
      <c r="BB71" s="1"/>
      <c r="BC71" s="1"/>
      <c r="BD71" s="1"/>
      <c r="BE71" t="s">
        <v>287</v>
      </c>
      <c r="BF71" t="s">
        <v>287</v>
      </c>
      <c r="BG71" t="s">
        <v>287</v>
      </c>
      <c r="BH71" t="s">
        <v>287</v>
      </c>
      <c r="BI71" t="s">
        <v>287</v>
      </c>
      <c r="BJ71" t="s">
        <v>287</v>
      </c>
      <c r="BK71" s="1"/>
      <c r="BL71" s="1"/>
      <c r="BM71" s="1"/>
      <c r="BN71" s="1"/>
      <c r="BO71" s="1"/>
      <c r="BP71" s="1"/>
      <c r="BQ71" s="1"/>
      <c r="BR71" s="1"/>
      <c r="BS71" s="1"/>
      <c r="BT71" s="1"/>
      <c r="BU71" s="1"/>
      <c r="BV71" s="1"/>
      <c r="BW71" s="1"/>
      <c r="BX71" s="1"/>
      <c r="BY71" t="s">
        <v>287</v>
      </c>
      <c r="BZ71" s="1"/>
      <c r="CA71" s="1"/>
      <c r="CB71" s="1"/>
      <c r="CC71" s="1"/>
      <c r="CD71" s="1"/>
      <c r="CE71" s="1"/>
      <c r="CF71" s="1"/>
      <c r="CG71" s="1"/>
      <c r="CH71" s="1"/>
      <c r="CI71" s="1"/>
      <c r="CJ71" s="1"/>
      <c r="CK71" s="1"/>
      <c r="CL71" s="1"/>
      <c r="CM71" s="1"/>
      <c r="CN71" t="s">
        <v>287</v>
      </c>
      <c r="CO71" t="s">
        <v>287</v>
      </c>
      <c r="CP71" t="s">
        <v>287</v>
      </c>
      <c r="CQ71" t="s">
        <v>287</v>
      </c>
      <c r="CR71" t="s">
        <v>287</v>
      </c>
      <c r="CS71" t="s">
        <v>287</v>
      </c>
      <c r="CT71" t="s">
        <v>287</v>
      </c>
      <c r="CU71" t="s">
        <v>287</v>
      </c>
      <c r="CV71" t="s">
        <v>287</v>
      </c>
      <c r="CW71" t="s">
        <v>287</v>
      </c>
      <c r="CX71" t="s">
        <v>287</v>
      </c>
      <c r="CY71" t="s">
        <v>287</v>
      </c>
      <c r="CZ71" t="s">
        <v>287</v>
      </c>
      <c r="DA71" t="s">
        <v>287</v>
      </c>
      <c r="DB71" t="s">
        <v>287</v>
      </c>
      <c r="DC71" t="s">
        <v>287</v>
      </c>
      <c r="DD71" t="s">
        <v>287</v>
      </c>
      <c r="DE71" t="s">
        <v>287</v>
      </c>
      <c r="DF71" t="s">
        <v>690</v>
      </c>
      <c r="DG71" t="s">
        <v>691</v>
      </c>
      <c r="DH71" t="s">
        <v>290</v>
      </c>
      <c r="DI71" t="s">
        <v>315</v>
      </c>
      <c r="DJ71" t="s">
        <v>303</v>
      </c>
      <c r="DK71" t="s">
        <v>692</v>
      </c>
      <c r="DL71" t="s">
        <v>341</v>
      </c>
      <c r="DM71" t="s">
        <v>693</v>
      </c>
      <c r="DN71" t="s">
        <v>694</v>
      </c>
      <c r="DO71" s="1">
        <v>0</v>
      </c>
      <c r="DP71" s="1">
        <v>1</v>
      </c>
      <c r="DQ71" s="1">
        <v>0</v>
      </c>
      <c r="DR71" s="1">
        <v>0</v>
      </c>
      <c r="DS71" s="1">
        <v>0</v>
      </c>
    </row>
    <row r="72" spans="1:123" x14ac:dyDescent="0.35">
      <c r="A72" t="s">
        <v>1</v>
      </c>
      <c r="B72" t="s">
        <v>1</v>
      </c>
      <c r="C72" t="s">
        <v>8</v>
      </c>
      <c r="D72" t="s">
        <v>13</v>
      </c>
      <c r="E72" t="s">
        <v>13</v>
      </c>
      <c r="F72" t="s">
        <v>13</v>
      </c>
      <c r="G72" t="s">
        <v>13</v>
      </c>
      <c r="H72" t="s">
        <v>15</v>
      </c>
      <c r="I72" s="1" t="s">
        <v>1</v>
      </c>
      <c r="J72" s="1" t="s">
        <v>1</v>
      </c>
      <c r="K72" s="1" t="s">
        <v>2</v>
      </c>
      <c r="L72" s="1" t="s">
        <v>2</v>
      </c>
      <c r="M72" s="1" t="s">
        <v>1</v>
      </c>
      <c r="N72" s="1" t="s">
        <v>1</v>
      </c>
      <c r="O72" s="1" t="s">
        <v>1</v>
      </c>
      <c r="P72" s="1" t="s">
        <v>2</v>
      </c>
      <c r="Q72" t="s">
        <v>1</v>
      </c>
      <c r="R72" s="1" t="s">
        <v>1</v>
      </c>
      <c r="S72" s="1" t="s">
        <v>1</v>
      </c>
      <c r="T72" s="1" t="s">
        <v>1</v>
      </c>
      <c r="U72" s="1" t="s">
        <v>2</v>
      </c>
      <c r="V72" s="1" t="s">
        <v>1</v>
      </c>
      <c r="W72" s="1" t="s">
        <v>2</v>
      </c>
      <c r="X72" t="s">
        <v>287</v>
      </c>
      <c r="Y72" t="s">
        <v>41</v>
      </c>
      <c r="Z72" t="s">
        <v>45</v>
      </c>
      <c r="AA72" t="s">
        <v>287</v>
      </c>
      <c r="AB72" t="s">
        <v>52</v>
      </c>
      <c r="AC72" s="1" t="s">
        <v>1</v>
      </c>
      <c r="AD72" s="1" t="s">
        <v>2</v>
      </c>
      <c r="AE72" s="1" t="s">
        <v>2</v>
      </c>
      <c r="AF72" s="1" t="s">
        <v>1</v>
      </c>
      <c r="AG72" s="1" t="s">
        <v>2</v>
      </c>
      <c r="AH72" t="s">
        <v>287</v>
      </c>
      <c r="AI72" t="s">
        <v>287</v>
      </c>
      <c r="AJ72" t="s">
        <v>287</v>
      </c>
      <c r="AK72" t="s">
        <v>287</v>
      </c>
      <c r="AL72" t="s">
        <v>13</v>
      </c>
      <c r="AM72" t="s">
        <v>13</v>
      </c>
      <c r="AN72" s="1" t="s">
        <v>2</v>
      </c>
      <c r="AO72" s="1" t="s">
        <v>2</v>
      </c>
      <c r="AP72" s="1" t="s">
        <v>2</v>
      </c>
      <c r="AQ72" s="1" t="s">
        <v>2</v>
      </c>
      <c r="AR72" s="1" t="s">
        <v>2</v>
      </c>
      <c r="AS72" s="1" t="s">
        <v>1</v>
      </c>
      <c r="AT72" s="1" t="s">
        <v>2</v>
      </c>
      <c r="AU72" s="1" t="s">
        <v>2</v>
      </c>
      <c r="AV72" t="s">
        <v>287</v>
      </c>
      <c r="AW72" s="1" t="s">
        <v>2</v>
      </c>
      <c r="AX72" s="1" t="s">
        <v>2</v>
      </c>
      <c r="AY72" s="1" t="s">
        <v>2</v>
      </c>
      <c r="AZ72" s="1" t="s">
        <v>2</v>
      </c>
      <c r="BA72" s="1" t="s">
        <v>2</v>
      </c>
      <c r="BB72" s="1" t="s">
        <v>1</v>
      </c>
      <c r="BC72" s="1" t="s">
        <v>2</v>
      </c>
      <c r="BD72" s="1" t="s">
        <v>2</v>
      </c>
      <c r="BE72" t="s">
        <v>287</v>
      </c>
      <c r="BF72" t="s">
        <v>287</v>
      </c>
      <c r="BG72" t="s">
        <v>1</v>
      </c>
      <c r="BH72" t="s">
        <v>1</v>
      </c>
      <c r="BI72" t="s">
        <v>1</v>
      </c>
      <c r="BJ72" t="s">
        <v>91</v>
      </c>
      <c r="BK72" s="1" t="s">
        <v>1</v>
      </c>
      <c r="BL72" s="1" t="s">
        <v>1</v>
      </c>
      <c r="BM72" s="1" t="s">
        <v>1</v>
      </c>
      <c r="BN72" s="1" t="s">
        <v>1</v>
      </c>
      <c r="BO72" s="1" t="s">
        <v>1</v>
      </c>
      <c r="BP72" s="1" t="s">
        <v>1</v>
      </c>
      <c r="BQ72" s="1" t="s">
        <v>1</v>
      </c>
      <c r="BR72" s="1" t="s">
        <v>2</v>
      </c>
      <c r="BS72" s="1" t="s">
        <v>1</v>
      </c>
      <c r="BT72" s="1" t="s">
        <v>1</v>
      </c>
      <c r="BU72" s="1" t="s">
        <v>1</v>
      </c>
      <c r="BV72" s="1" t="s">
        <v>1</v>
      </c>
      <c r="BW72" s="1" t="s">
        <v>2</v>
      </c>
      <c r="BX72" s="1" t="s">
        <v>2</v>
      </c>
      <c r="BY72" t="s">
        <v>287</v>
      </c>
      <c r="BZ72" s="1" t="s">
        <v>1</v>
      </c>
      <c r="CA72" s="1" t="s">
        <v>1</v>
      </c>
      <c r="CB72" s="1" t="s">
        <v>1</v>
      </c>
      <c r="CC72" s="1" t="s">
        <v>1</v>
      </c>
      <c r="CD72" s="1" t="s">
        <v>1</v>
      </c>
      <c r="CE72" s="1" t="s">
        <v>1</v>
      </c>
      <c r="CF72" s="1" t="s">
        <v>1</v>
      </c>
      <c r="CG72" s="1" t="s">
        <v>1</v>
      </c>
      <c r="CH72" s="1" t="s">
        <v>1</v>
      </c>
      <c r="CI72" s="1" t="s">
        <v>1</v>
      </c>
      <c r="CJ72" s="1" t="s">
        <v>1</v>
      </c>
      <c r="CK72" s="1" t="s">
        <v>1</v>
      </c>
      <c r="CL72" s="1" t="s">
        <v>2</v>
      </c>
      <c r="CM72" s="1" t="s">
        <v>2</v>
      </c>
      <c r="CN72" t="s">
        <v>287</v>
      </c>
      <c r="CO72" t="s">
        <v>1</v>
      </c>
      <c r="CP72" t="s">
        <v>1</v>
      </c>
      <c r="CQ72" t="s">
        <v>1</v>
      </c>
      <c r="CR72" t="s">
        <v>1</v>
      </c>
      <c r="CS72" t="s">
        <v>14</v>
      </c>
      <c r="CT72" t="s">
        <v>14</v>
      </c>
      <c r="CU72" t="s">
        <v>14</v>
      </c>
      <c r="CV72" t="s">
        <v>287</v>
      </c>
      <c r="CW72" t="s">
        <v>45</v>
      </c>
      <c r="CX72" t="s">
        <v>287</v>
      </c>
      <c r="CY72" t="s">
        <v>1</v>
      </c>
      <c r="CZ72" t="s">
        <v>1</v>
      </c>
      <c r="DA72" t="s">
        <v>2</v>
      </c>
      <c r="DB72" t="s">
        <v>135</v>
      </c>
      <c r="DC72" t="s">
        <v>287</v>
      </c>
      <c r="DD72" t="s">
        <v>287</v>
      </c>
      <c r="DE72" t="s">
        <v>287</v>
      </c>
      <c r="DF72" t="s">
        <v>695</v>
      </c>
      <c r="DG72" t="s">
        <v>696</v>
      </c>
      <c r="DH72" t="s">
        <v>290</v>
      </c>
      <c r="DI72" t="s">
        <v>315</v>
      </c>
      <c r="DJ72" t="s">
        <v>303</v>
      </c>
      <c r="DK72" t="s">
        <v>321</v>
      </c>
      <c r="DL72" t="s">
        <v>294</v>
      </c>
      <c r="DM72" t="s">
        <v>697</v>
      </c>
      <c r="DN72" t="s">
        <v>698</v>
      </c>
      <c r="DO72" s="1">
        <v>0</v>
      </c>
      <c r="DP72" s="1">
        <v>0</v>
      </c>
      <c r="DQ72" s="1">
        <v>0</v>
      </c>
      <c r="DR72" s="1">
        <v>1</v>
      </c>
      <c r="DS72" s="1">
        <v>0</v>
      </c>
    </row>
    <row r="73" spans="1:123" x14ac:dyDescent="0.35">
      <c r="A73" t="s">
        <v>287</v>
      </c>
      <c r="B73" t="s">
        <v>287</v>
      </c>
      <c r="C73" t="s">
        <v>287</v>
      </c>
      <c r="D73" t="s">
        <v>287</v>
      </c>
      <c r="E73" t="s">
        <v>287</v>
      </c>
      <c r="F73" t="s">
        <v>287</v>
      </c>
      <c r="G73" t="s">
        <v>287</v>
      </c>
      <c r="H73" t="s">
        <v>287</v>
      </c>
      <c r="I73" s="1"/>
      <c r="J73" s="1"/>
      <c r="K73" s="1"/>
      <c r="L73" s="1"/>
      <c r="M73" s="1"/>
      <c r="N73" s="1"/>
      <c r="O73" s="1"/>
      <c r="P73" s="1"/>
      <c r="Q73" t="s">
        <v>287</v>
      </c>
      <c r="R73" s="1"/>
      <c r="S73" s="1"/>
      <c r="T73" s="1"/>
      <c r="U73" s="1"/>
      <c r="V73" s="1"/>
      <c r="W73" s="1"/>
      <c r="X73" t="s">
        <v>287</v>
      </c>
      <c r="Y73" t="s">
        <v>287</v>
      </c>
      <c r="Z73" t="s">
        <v>287</v>
      </c>
      <c r="AA73" t="s">
        <v>287</v>
      </c>
      <c r="AB73" t="s">
        <v>287</v>
      </c>
      <c r="AC73" s="1"/>
      <c r="AD73" s="1"/>
      <c r="AE73" s="1"/>
      <c r="AF73" s="1"/>
      <c r="AG73" s="1"/>
      <c r="AH73" t="s">
        <v>287</v>
      </c>
      <c r="AI73" t="s">
        <v>287</v>
      </c>
      <c r="AJ73" t="s">
        <v>287</v>
      </c>
      <c r="AK73" t="s">
        <v>287</v>
      </c>
      <c r="AL73" t="s">
        <v>287</v>
      </c>
      <c r="AM73" t="s">
        <v>287</v>
      </c>
      <c r="AN73" s="1"/>
      <c r="AO73" s="1"/>
      <c r="AP73" s="1"/>
      <c r="AQ73" s="1"/>
      <c r="AR73" s="1"/>
      <c r="AS73" s="1"/>
      <c r="AT73" s="1"/>
      <c r="AU73" s="1"/>
      <c r="AV73" t="s">
        <v>287</v>
      </c>
      <c r="AW73" s="1"/>
      <c r="AX73" s="1"/>
      <c r="AY73" s="1"/>
      <c r="AZ73" s="1"/>
      <c r="BA73" s="1"/>
      <c r="BB73" s="1"/>
      <c r="BC73" s="1"/>
      <c r="BD73" s="1"/>
      <c r="BE73" t="s">
        <v>287</v>
      </c>
      <c r="BF73" t="s">
        <v>287</v>
      </c>
      <c r="BG73" t="s">
        <v>287</v>
      </c>
      <c r="BH73" t="s">
        <v>287</v>
      </c>
      <c r="BI73" t="s">
        <v>287</v>
      </c>
      <c r="BJ73" t="s">
        <v>287</v>
      </c>
      <c r="BK73" s="1"/>
      <c r="BL73" s="1"/>
      <c r="BM73" s="1"/>
      <c r="BN73" s="1"/>
      <c r="BO73" s="1"/>
      <c r="BP73" s="1"/>
      <c r="BQ73" s="1"/>
      <c r="BR73" s="1"/>
      <c r="BS73" s="1"/>
      <c r="BT73" s="1"/>
      <c r="BU73" s="1"/>
      <c r="BV73" s="1"/>
      <c r="BW73" s="1"/>
      <c r="BX73" s="1"/>
      <c r="BY73" t="s">
        <v>287</v>
      </c>
      <c r="BZ73" s="1"/>
      <c r="CA73" s="1"/>
      <c r="CB73" s="1"/>
      <c r="CC73" s="1"/>
      <c r="CD73" s="1"/>
      <c r="CE73" s="1"/>
      <c r="CF73" s="1"/>
      <c r="CG73" s="1"/>
      <c r="CH73" s="1"/>
      <c r="CI73" s="1"/>
      <c r="CJ73" s="1"/>
      <c r="CK73" s="1"/>
      <c r="CL73" s="1"/>
      <c r="CM73" s="1"/>
      <c r="CN73" t="s">
        <v>287</v>
      </c>
      <c r="CO73" t="s">
        <v>287</v>
      </c>
      <c r="CP73" t="s">
        <v>287</v>
      </c>
      <c r="CQ73" t="s">
        <v>287</v>
      </c>
      <c r="CR73" t="s">
        <v>287</v>
      </c>
      <c r="CS73" t="s">
        <v>287</v>
      </c>
      <c r="CT73" t="s">
        <v>287</v>
      </c>
      <c r="CU73" t="s">
        <v>287</v>
      </c>
      <c r="CV73" t="s">
        <v>287</v>
      </c>
      <c r="CW73" t="s">
        <v>287</v>
      </c>
      <c r="CX73" t="s">
        <v>287</v>
      </c>
      <c r="CY73" t="s">
        <v>287</v>
      </c>
      <c r="CZ73" t="s">
        <v>287</v>
      </c>
      <c r="DA73" t="s">
        <v>287</v>
      </c>
      <c r="DB73" t="s">
        <v>287</v>
      </c>
      <c r="DC73" t="s">
        <v>287</v>
      </c>
      <c r="DD73" t="s">
        <v>287</v>
      </c>
      <c r="DE73" t="s">
        <v>287</v>
      </c>
      <c r="DF73" t="s">
        <v>699</v>
      </c>
      <c r="DG73" t="s">
        <v>700</v>
      </c>
      <c r="DH73" t="s">
        <v>301</v>
      </c>
      <c r="DI73" t="s">
        <v>302</v>
      </c>
      <c r="DJ73" t="s">
        <v>303</v>
      </c>
      <c r="DK73" t="s">
        <v>701</v>
      </c>
      <c r="DL73" t="s">
        <v>294</v>
      </c>
      <c r="DM73" t="s">
        <v>702</v>
      </c>
      <c r="DN73" t="s">
        <v>703</v>
      </c>
      <c r="DO73" s="1">
        <v>0</v>
      </c>
      <c r="DP73" s="1">
        <v>1</v>
      </c>
      <c r="DQ73" s="1">
        <v>0</v>
      </c>
      <c r="DR73" s="1">
        <v>0</v>
      </c>
      <c r="DS73" s="1">
        <v>0</v>
      </c>
    </row>
    <row r="74" spans="1:123" x14ac:dyDescent="0.35">
      <c r="A74" t="s">
        <v>1</v>
      </c>
      <c r="B74" t="s">
        <v>2</v>
      </c>
      <c r="C74" t="s">
        <v>9</v>
      </c>
      <c r="D74" t="s">
        <v>16</v>
      </c>
      <c r="E74" t="s">
        <v>13</v>
      </c>
      <c r="F74" t="s">
        <v>15</v>
      </c>
      <c r="G74" t="s">
        <v>16</v>
      </c>
      <c r="H74" t="s">
        <v>3</v>
      </c>
      <c r="I74" s="1" t="s">
        <v>2</v>
      </c>
      <c r="J74" s="1" t="s">
        <v>2</v>
      </c>
      <c r="K74" s="1" t="s">
        <v>2</v>
      </c>
      <c r="L74" s="1" t="s">
        <v>2</v>
      </c>
      <c r="M74" s="1" t="s">
        <v>2</v>
      </c>
      <c r="N74" s="1" t="s">
        <v>2</v>
      </c>
      <c r="O74" s="1" t="s">
        <v>2</v>
      </c>
      <c r="P74" s="1" t="s">
        <v>1</v>
      </c>
      <c r="Q74" t="s">
        <v>1</v>
      </c>
      <c r="R74" s="1"/>
      <c r="S74" s="1"/>
      <c r="T74" s="1"/>
      <c r="U74" s="1"/>
      <c r="V74" s="1"/>
      <c r="W74" s="1"/>
      <c r="X74" t="s">
        <v>287</v>
      </c>
      <c r="Y74" t="s">
        <v>3</v>
      </c>
      <c r="Z74" t="s">
        <v>47</v>
      </c>
      <c r="AA74" t="s">
        <v>287</v>
      </c>
      <c r="AB74" t="s">
        <v>51</v>
      </c>
      <c r="AC74" s="1"/>
      <c r="AD74" s="1"/>
      <c r="AE74" s="1"/>
      <c r="AF74" s="1"/>
      <c r="AG74" s="1"/>
      <c r="AH74" t="s">
        <v>287</v>
      </c>
      <c r="AI74" t="s">
        <v>287</v>
      </c>
      <c r="AJ74" t="s">
        <v>287</v>
      </c>
      <c r="AK74" t="s">
        <v>287</v>
      </c>
      <c r="AL74" t="s">
        <v>14</v>
      </c>
      <c r="AM74" t="s">
        <v>13</v>
      </c>
      <c r="AN74" s="1" t="s">
        <v>2</v>
      </c>
      <c r="AO74" s="1" t="s">
        <v>2</v>
      </c>
      <c r="AP74" s="1" t="s">
        <v>2</v>
      </c>
      <c r="AQ74" s="1" t="s">
        <v>2</v>
      </c>
      <c r="AR74" s="1" t="s">
        <v>2</v>
      </c>
      <c r="AS74" s="1" t="s">
        <v>1</v>
      </c>
      <c r="AT74" s="1" t="s">
        <v>2</v>
      </c>
      <c r="AU74" s="1" t="s">
        <v>2</v>
      </c>
      <c r="AV74" t="s">
        <v>287</v>
      </c>
      <c r="AW74" s="1" t="s">
        <v>2</v>
      </c>
      <c r="AX74" s="1" t="s">
        <v>2</v>
      </c>
      <c r="AY74" s="1" t="s">
        <v>2</v>
      </c>
      <c r="AZ74" s="1" t="s">
        <v>2</v>
      </c>
      <c r="BA74" s="1" t="s">
        <v>2</v>
      </c>
      <c r="BB74" s="1" t="s">
        <v>1</v>
      </c>
      <c r="BC74" s="1" t="s">
        <v>2</v>
      </c>
      <c r="BD74" s="1" t="s">
        <v>2</v>
      </c>
      <c r="BE74" t="s">
        <v>287</v>
      </c>
      <c r="BF74" t="s">
        <v>287</v>
      </c>
      <c r="BG74" t="s">
        <v>1</v>
      </c>
      <c r="BH74" t="s">
        <v>1</v>
      </c>
      <c r="BI74" t="s">
        <v>1</v>
      </c>
      <c r="BJ74" t="s">
        <v>91</v>
      </c>
      <c r="BK74" s="1" t="s">
        <v>1</v>
      </c>
      <c r="BL74" s="1" t="s">
        <v>1</v>
      </c>
      <c r="BM74" s="1" t="s">
        <v>1</v>
      </c>
      <c r="BN74" s="1" t="s">
        <v>1</v>
      </c>
      <c r="BO74" s="1" t="s">
        <v>1</v>
      </c>
      <c r="BP74" s="1" t="s">
        <v>1</v>
      </c>
      <c r="BQ74" s="1" t="s">
        <v>1</v>
      </c>
      <c r="BR74" s="1" t="s">
        <v>1</v>
      </c>
      <c r="BS74" s="1" t="s">
        <v>2</v>
      </c>
      <c r="BT74" s="1" t="s">
        <v>2</v>
      </c>
      <c r="BU74" s="1" t="s">
        <v>2</v>
      </c>
      <c r="BV74" s="1" t="s">
        <v>1</v>
      </c>
      <c r="BW74" s="1" t="s">
        <v>2</v>
      </c>
      <c r="BX74" s="1" t="s">
        <v>2</v>
      </c>
      <c r="BY74" t="s">
        <v>287</v>
      </c>
      <c r="BZ74" s="1" t="s">
        <v>2</v>
      </c>
      <c r="CA74" s="1" t="s">
        <v>1</v>
      </c>
      <c r="CB74" s="1" t="s">
        <v>2</v>
      </c>
      <c r="CC74" s="1" t="s">
        <v>1</v>
      </c>
      <c r="CD74" s="1" t="s">
        <v>1</v>
      </c>
      <c r="CE74" s="1" t="s">
        <v>2</v>
      </c>
      <c r="CF74" s="1" t="s">
        <v>1</v>
      </c>
      <c r="CG74" s="1" t="s">
        <v>2</v>
      </c>
      <c r="CH74" s="1" t="s">
        <v>2</v>
      </c>
      <c r="CI74" s="1" t="s">
        <v>2</v>
      </c>
      <c r="CJ74" s="1" t="s">
        <v>2</v>
      </c>
      <c r="CK74" s="1" t="s">
        <v>2</v>
      </c>
      <c r="CL74" s="1" t="s">
        <v>2</v>
      </c>
      <c r="CM74" s="1" t="s">
        <v>2</v>
      </c>
      <c r="CN74" t="s">
        <v>287</v>
      </c>
      <c r="CO74" t="s">
        <v>1</v>
      </c>
      <c r="CP74" t="s">
        <v>1</v>
      </c>
      <c r="CQ74" t="s">
        <v>1</v>
      </c>
      <c r="CR74" t="s">
        <v>1</v>
      </c>
      <c r="CS74" t="s">
        <v>16</v>
      </c>
      <c r="CT74" t="s">
        <v>16</v>
      </c>
      <c r="CU74" t="s">
        <v>16</v>
      </c>
      <c r="CV74" t="s">
        <v>287</v>
      </c>
      <c r="CW74" t="s">
        <v>46</v>
      </c>
      <c r="CX74" t="s">
        <v>287</v>
      </c>
      <c r="CY74" t="s">
        <v>1</v>
      </c>
      <c r="CZ74" t="s">
        <v>3</v>
      </c>
      <c r="DA74" t="s">
        <v>2</v>
      </c>
      <c r="DB74" t="s">
        <v>138</v>
      </c>
      <c r="DC74" t="s">
        <v>704</v>
      </c>
      <c r="DD74" t="s">
        <v>287</v>
      </c>
      <c r="DE74" t="s">
        <v>287</v>
      </c>
      <c r="DF74" t="s">
        <v>705</v>
      </c>
      <c r="DG74" t="s">
        <v>706</v>
      </c>
      <c r="DH74" t="s">
        <v>290</v>
      </c>
      <c r="DI74" t="s">
        <v>302</v>
      </c>
      <c r="DJ74" t="s">
        <v>292</v>
      </c>
      <c r="DK74" t="s">
        <v>321</v>
      </c>
      <c r="DL74" t="s">
        <v>294</v>
      </c>
      <c r="DM74" t="s">
        <v>707</v>
      </c>
      <c r="DN74" t="s">
        <v>708</v>
      </c>
      <c r="DO74" s="1">
        <v>0</v>
      </c>
      <c r="DP74" s="1">
        <v>0</v>
      </c>
      <c r="DQ74" s="1">
        <v>0</v>
      </c>
      <c r="DR74" s="1">
        <v>1</v>
      </c>
      <c r="DS74" s="1">
        <v>0</v>
      </c>
    </row>
    <row r="75" spans="1:123" x14ac:dyDescent="0.35">
      <c r="A75" t="s">
        <v>1</v>
      </c>
      <c r="B75" t="s">
        <v>1</v>
      </c>
      <c r="C75" t="s">
        <v>7</v>
      </c>
      <c r="D75" t="s">
        <v>3</v>
      </c>
      <c r="E75" t="s">
        <v>13</v>
      </c>
      <c r="F75" t="s">
        <v>14</v>
      </c>
      <c r="G75" t="s">
        <v>3</v>
      </c>
      <c r="H75" t="s">
        <v>3</v>
      </c>
      <c r="I75" s="1" t="s">
        <v>1</v>
      </c>
      <c r="J75" s="1" t="s">
        <v>1</v>
      </c>
      <c r="K75" s="1" t="s">
        <v>2</v>
      </c>
      <c r="L75" s="1" t="s">
        <v>1</v>
      </c>
      <c r="M75" s="1" t="s">
        <v>1</v>
      </c>
      <c r="N75" s="1" t="s">
        <v>1</v>
      </c>
      <c r="O75" s="1" t="s">
        <v>1</v>
      </c>
      <c r="P75" s="1" t="s">
        <v>2</v>
      </c>
      <c r="Q75" t="s">
        <v>3</v>
      </c>
      <c r="R75" s="1" t="s">
        <v>2</v>
      </c>
      <c r="S75" s="1" t="s">
        <v>2</v>
      </c>
      <c r="T75" s="1" t="s">
        <v>1</v>
      </c>
      <c r="U75" s="1" t="s">
        <v>2</v>
      </c>
      <c r="V75" s="1" t="s">
        <v>2</v>
      </c>
      <c r="W75" s="1" t="s">
        <v>2</v>
      </c>
      <c r="X75" t="s">
        <v>287</v>
      </c>
      <c r="Y75" t="s">
        <v>3</v>
      </c>
      <c r="Z75" t="s">
        <v>47</v>
      </c>
      <c r="AA75" t="s">
        <v>287</v>
      </c>
      <c r="AB75" t="s">
        <v>3</v>
      </c>
      <c r="AC75" s="1"/>
      <c r="AD75" s="1"/>
      <c r="AE75" s="1"/>
      <c r="AF75" s="1"/>
      <c r="AG75" s="1"/>
      <c r="AH75" t="s">
        <v>287</v>
      </c>
      <c r="AI75" t="s">
        <v>287</v>
      </c>
      <c r="AJ75" t="s">
        <v>287</v>
      </c>
      <c r="AK75" t="s">
        <v>287</v>
      </c>
      <c r="AL75" t="s">
        <v>14</v>
      </c>
      <c r="AM75" t="s">
        <v>14</v>
      </c>
      <c r="AN75" s="1" t="s">
        <v>2</v>
      </c>
      <c r="AO75" s="1" t="s">
        <v>1</v>
      </c>
      <c r="AP75" s="1" t="s">
        <v>1</v>
      </c>
      <c r="AQ75" s="1" t="s">
        <v>1</v>
      </c>
      <c r="AR75" s="1" t="s">
        <v>1</v>
      </c>
      <c r="AS75" s="1" t="s">
        <v>1</v>
      </c>
      <c r="AT75" s="1" t="s">
        <v>2</v>
      </c>
      <c r="AU75" s="1" t="s">
        <v>2</v>
      </c>
      <c r="AV75" t="s">
        <v>287</v>
      </c>
      <c r="AW75" s="1" t="s">
        <v>2</v>
      </c>
      <c r="AX75" s="1" t="s">
        <v>1</v>
      </c>
      <c r="AY75" s="1" t="s">
        <v>1</v>
      </c>
      <c r="AZ75" s="1" t="s">
        <v>1</v>
      </c>
      <c r="BA75" s="1" t="s">
        <v>1</v>
      </c>
      <c r="BB75" s="1" t="s">
        <v>1</v>
      </c>
      <c r="BC75" s="1" t="s">
        <v>2</v>
      </c>
      <c r="BD75" s="1" t="s">
        <v>2</v>
      </c>
      <c r="BE75" t="s">
        <v>287</v>
      </c>
      <c r="BF75" t="s">
        <v>287</v>
      </c>
      <c r="BG75" t="s">
        <v>1</v>
      </c>
      <c r="BH75" t="s">
        <v>2</v>
      </c>
      <c r="BI75" t="s">
        <v>2</v>
      </c>
      <c r="BJ75" t="s">
        <v>3</v>
      </c>
      <c r="BK75" s="1" t="s">
        <v>2</v>
      </c>
      <c r="BL75" s="1" t="s">
        <v>2</v>
      </c>
      <c r="BM75" s="1" t="s">
        <v>2</v>
      </c>
      <c r="BN75" s="1" t="s">
        <v>2</v>
      </c>
      <c r="BO75" s="1" t="s">
        <v>2</v>
      </c>
      <c r="BP75" s="1" t="s">
        <v>2</v>
      </c>
      <c r="BQ75" s="1" t="s">
        <v>2</v>
      </c>
      <c r="BR75" s="1" t="s">
        <v>2</v>
      </c>
      <c r="BS75" s="1" t="s">
        <v>2</v>
      </c>
      <c r="BT75" s="1" t="s">
        <v>2</v>
      </c>
      <c r="BU75" s="1" t="s">
        <v>2</v>
      </c>
      <c r="BV75" s="1" t="s">
        <v>2</v>
      </c>
      <c r="BW75" s="1" t="s">
        <v>2</v>
      </c>
      <c r="BX75" s="1" t="s">
        <v>1</v>
      </c>
      <c r="BY75" t="s">
        <v>287</v>
      </c>
      <c r="BZ75" s="1" t="s">
        <v>2</v>
      </c>
      <c r="CA75" s="1" t="s">
        <v>2</v>
      </c>
      <c r="CB75" s="1" t="s">
        <v>2</v>
      </c>
      <c r="CC75" s="1" t="s">
        <v>2</v>
      </c>
      <c r="CD75" s="1" t="s">
        <v>2</v>
      </c>
      <c r="CE75" s="1" t="s">
        <v>2</v>
      </c>
      <c r="CF75" s="1" t="s">
        <v>2</v>
      </c>
      <c r="CG75" s="1" t="s">
        <v>2</v>
      </c>
      <c r="CH75" s="1" t="s">
        <v>2</v>
      </c>
      <c r="CI75" s="1" t="s">
        <v>2</v>
      </c>
      <c r="CJ75" s="1" t="s">
        <v>2</v>
      </c>
      <c r="CK75" s="1" t="s">
        <v>2</v>
      </c>
      <c r="CL75" s="1" t="s">
        <v>2</v>
      </c>
      <c r="CM75" s="1" t="s">
        <v>1</v>
      </c>
      <c r="CN75" t="s">
        <v>287</v>
      </c>
      <c r="CO75" t="s">
        <v>287</v>
      </c>
      <c r="CP75" t="s">
        <v>287</v>
      </c>
      <c r="CQ75" t="s">
        <v>3</v>
      </c>
      <c r="CR75" t="s">
        <v>287</v>
      </c>
      <c r="CS75" t="s">
        <v>3</v>
      </c>
      <c r="CT75" t="s">
        <v>3</v>
      </c>
      <c r="CU75" t="s">
        <v>3</v>
      </c>
      <c r="CV75" t="s">
        <v>287</v>
      </c>
      <c r="CW75" t="s">
        <v>47</v>
      </c>
      <c r="CX75" t="s">
        <v>287</v>
      </c>
      <c r="CY75" t="s">
        <v>1</v>
      </c>
      <c r="CZ75" t="s">
        <v>3</v>
      </c>
      <c r="DA75" t="s">
        <v>3</v>
      </c>
      <c r="DB75" t="s">
        <v>287</v>
      </c>
      <c r="DC75" t="s">
        <v>287</v>
      </c>
      <c r="DD75" t="s">
        <v>287</v>
      </c>
      <c r="DE75" t="s">
        <v>287</v>
      </c>
      <c r="DF75" t="s">
        <v>709</v>
      </c>
      <c r="DG75" t="s">
        <v>710</v>
      </c>
      <c r="DH75" t="s">
        <v>301</v>
      </c>
      <c r="DI75" t="s">
        <v>315</v>
      </c>
      <c r="DJ75" t="s">
        <v>303</v>
      </c>
      <c r="DK75" t="s">
        <v>676</v>
      </c>
      <c r="DL75" t="s">
        <v>305</v>
      </c>
      <c r="DM75" t="s">
        <v>711</v>
      </c>
      <c r="DN75" t="s">
        <v>712</v>
      </c>
      <c r="DO75" s="1">
        <v>0</v>
      </c>
      <c r="DP75" s="1">
        <v>0</v>
      </c>
      <c r="DQ75" s="1">
        <v>0</v>
      </c>
      <c r="DR75" s="1">
        <v>1</v>
      </c>
      <c r="DS75" s="1">
        <v>0</v>
      </c>
    </row>
    <row r="76" spans="1:123" x14ac:dyDescent="0.35">
      <c r="A76" t="s">
        <v>1</v>
      </c>
      <c r="B76" t="s">
        <v>1</v>
      </c>
      <c r="C76" t="s">
        <v>8</v>
      </c>
      <c r="D76" t="s">
        <v>15</v>
      </c>
      <c r="E76" t="s">
        <v>13</v>
      </c>
      <c r="F76" t="s">
        <v>13</v>
      </c>
      <c r="G76" t="s">
        <v>15</v>
      </c>
      <c r="H76" t="s">
        <v>16</v>
      </c>
      <c r="I76" s="1" t="s">
        <v>2</v>
      </c>
      <c r="J76" s="1" t="s">
        <v>2</v>
      </c>
      <c r="K76" s="1" t="s">
        <v>2</v>
      </c>
      <c r="L76" s="1" t="s">
        <v>1</v>
      </c>
      <c r="M76" s="1" t="s">
        <v>2</v>
      </c>
      <c r="N76" s="1" t="s">
        <v>1</v>
      </c>
      <c r="O76" s="1" t="s">
        <v>1</v>
      </c>
      <c r="P76" s="1" t="s">
        <v>2</v>
      </c>
      <c r="Q76" t="s">
        <v>1</v>
      </c>
      <c r="R76" s="1" t="s">
        <v>1</v>
      </c>
      <c r="S76" s="1" t="s">
        <v>1</v>
      </c>
      <c r="T76" s="1" t="s">
        <v>1</v>
      </c>
      <c r="U76" s="1" t="s">
        <v>1</v>
      </c>
      <c r="V76" s="1" t="s">
        <v>1</v>
      </c>
      <c r="W76" s="1" t="s">
        <v>2</v>
      </c>
      <c r="X76" t="s">
        <v>287</v>
      </c>
      <c r="Y76" t="s">
        <v>42</v>
      </c>
      <c r="Z76" t="s">
        <v>46</v>
      </c>
      <c r="AA76" t="s">
        <v>287</v>
      </c>
      <c r="AB76" t="s">
        <v>53</v>
      </c>
      <c r="AC76" s="1"/>
      <c r="AD76" s="1"/>
      <c r="AE76" s="1"/>
      <c r="AF76" s="1"/>
      <c r="AG76" s="1"/>
      <c r="AH76" t="s">
        <v>60</v>
      </c>
      <c r="AI76" t="s">
        <v>61</v>
      </c>
      <c r="AJ76" t="s">
        <v>60</v>
      </c>
      <c r="AK76" t="s">
        <v>60</v>
      </c>
      <c r="AL76" t="s">
        <v>13</v>
      </c>
      <c r="AM76" t="s">
        <v>13</v>
      </c>
      <c r="AN76" s="1" t="s">
        <v>2</v>
      </c>
      <c r="AO76" s="1" t="s">
        <v>2</v>
      </c>
      <c r="AP76" s="1" t="s">
        <v>2</v>
      </c>
      <c r="AQ76" s="1" t="s">
        <v>2</v>
      </c>
      <c r="AR76" s="1" t="s">
        <v>2</v>
      </c>
      <c r="AS76" s="1" t="s">
        <v>2</v>
      </c>
      <c r="AT76" s="1" t="s">
        <v>2</v>
      </c>
      <c r="AU76" s="1" t="s">
        <v>1</v>
      </c>
      <c r="AV76" t="s">
        <v>287</v>
      </c>
      <c r="AW76" s="1" t="s">
        <v>2</v>
      </c>
      <c r="AX76" s="1" t="s">
        <v>2</v>
      </c>
      <c r="AY76" s="1" t="s">
        <v>2</v>
      </c>
      <c r="AZ76" s="1" t="s">
        <v>2</v>
      </c>
      <c r="BA76" s="1" t="s">
        <v>2</v>
      </c>
      <c r="BB76" s="1" t="s">
        <v>2</v>
      </c>
      <c r="BC76" s="1" t="s">
        <v>2</v>
      </c>
      <c r="BD76" s="1" t="s">
        <v>1</v>
      </c>
      <c r="BE76" t="s">
        <v>287</v>
      </c>
      <c r="BF76" t="s">
        <v>287</v>
      </c>
      <c r="BG76" t="s">
        <v>1</v>
      </c>
      <c r="BH76" t="s">
        <v>1</v>
      </c>
      <c r="BI76" t="s">
        <v>2</v>
      </c>
      <c r="BJ76" t="s">
        <v>91</v>
      </c>
      <c r="BK76" s="1" t="s">
        <v>2</v>
      </c>
      <c r="BL76" s="1" t="s">
        <v>2</v>
      </c>
      <c r="BM76" s="1" t="s">
        <v>2</v>
      </c>
      <c r="BN76" s="1" t="s">
        <v>2</v>
      </c>
      <c r="BO76" s="1" t="s">
        <v>2</v>
      </c>
      <c r="BP76" s="1" t="s">
        <v>2</v>
      </c>
      <c r="BQ76" s="1" t="s">
        <v>1</v>
      </c>
      <c r="BR76" s="1" t="s">
        <v>2</v>
      </c>
      <c r="BS76" s="1" t="s">
        <v>2</v>
      </c>
      <c r="BT76" s="1" t="s">
        <v>2</v>
      </c>
      <c r="BU76" s="1" t="s">
        <v>2</v>
      </c>
      <c r="BV76" s="1" t="s">
        <v>1</v>
      </c>
      <c r="BW76" s="1" t="s">
        <v>2</v>
      </c>
      <c r="BX76" s="1" t="s">
        <v>2</v>
      </c>
      <c r="BY76" t="s">
        <v>287</v>
      </c>
      <c r="BZ76" s="1" t="s">
        <v>1</v>
      </c>
      <c r="CA76" s="1" t="s">
        <v>2</v>
      </c>
      <c r="CB76" s="1" t="s">
        <v>2</v>
      </c>
      <c r="CC76" s="1" t="s">
        <v>1</v>
      </c>
      <c r="CD76" s="1" t="s">
        <v>1</v>
      </c>
      <c r="CE76" s="1" t="s">
        <v>1</v>
      </c>
      <c r="CF76" s="1" t="s">
        <v>2</v>
      </c>
      <c r="CG76" s="1" t="s">
        <v>1</v>
      </c>
      <c r="CH76" s="1" t="s">
        <v>2</v>
      </c>
      <c r="CI76" s="1" t="s">
        <v>2</v>
      </c>
      <c r="CJ76" s="1" t="s">
        <v>2</v>
      </c>
      <c r="CK76" s="1" t="s">
        <v>2</v>
      </c>
      <c r="CL76" s="1" t="s">
        <v>2</v>
      </c>
      <c r="CM76" s="1" t="s">
        <v>2</v>
      </c>
      <c r="CN76" t="s">
        <v>287</v>
      </c>
      <c r="CO76" t="s">
        <v>1</v>
      </c>
      <c r="CP76" t="s">
        <v>1</v>
      </c>
      <c r="CQ76" t="s">
        <v>1</v>
      </c>
      <c r="CR76" t="s">
        <v>1</v>
      </c>
      <c r="CS76" t="s">
        <v>3</v>
      </c>
      <c r="CT76" t="s">
        <v>3</v>
      </c>
      <c r="CU76" t="s">
        <v>3</v>
      </c>
      <c r="CV76" t="s">
        <v>287</v>
      </c>
      <c r="CW76" t="s">
        <v>46</v>
      </c>
      <c r="CX76" t="s">
        <v>287</v>
      </c>
      <c r="CY76" t="s">
        <v>1</v>
      </c>
      <c r="CZ76" t="s">
        <v>2</v>
      </c>
      <c r="DA76" t="s">
        <v>2</v>
      </c>
      <c r="DB76" t="s">
        <v>138</v>
      </c>
      <c r="DC76" t="s">
        <v>713</v>
      </c>
      <c r="DD76" t="s">
        <v>287</v>
      </c>
      <c r="DE76" t="s">
        <v>287</v>
      </c>
      <c r="DF76" t="s">
        <v>714</v>
      </c>
      <c r="DG76" t="s">
        <v>715</v>
      </c>
      <c r="DH76" t="s">
        <v>290</v>
      </c>
      <c r="DI76" t="s">
        <v>315</v>
      </c>
      <c r="DJ76" t="s">
        <v>303</v>
      </c>
      <c r="DK76" t="s">
        <v>716</v>
      </c>
      <c r="DL76" t="s">
        <v>294</v>
      </c>
      <c r="DM76" t="s">
        <v>717</v>
      </c>
      <c r="DN76" t="s">
        <v>718</v>
      </c>
      <c r="DO76" s="1">
        <v>0</v>
      </c>
      <c r="DP76" s="1">
        <v>0</v>
      </c>
      <c r="DQ76" s="1">
        <v>0</v>
      </c>
      <c r="DR76" s="1">
        <v>1</v>
      </c>
      <c r="DS76" s="1">
        <v>0</v>
      </c>
    </row>
    <row r="77" spans="1:123" x14ac:dyDescent="0.35">
      <c r="A77" t="s">
        <v>1</v>
      </c>
      <c r="B77" t="s">
        <v>1</v>
      </c>
      <c r="C77" t="s">
        <v>8</v>
      </c>
      <c r="D77" t="s">
        <v>15</v>
      </c>
      <c r="E77" t="s">
        <v>13</v>
      </c>
      <c r="F77" t="s">
        <v>14</v>
      </c>
      <c r="G77" t="s">
        <v>15</v>
      </c>
      <c r="H77" t="s">
        <v>16</v>
      </c>
      <c r="I77" s="1" t="s">
        <v>1</v>
      </c>
      <c r="J77" s="1" t="s">
        <v>1</v>
      </c>
      <c r="K77" s="1" t="s">
        <v>1</v>
      </c>
      <c r="L77" s="1" t="s">
        <v>1</v>
      </c>
      <c r="M77" s="1" t="s">
        <v>1</v>
      </c>
      <c r="N77" s="1" t="s">
        <v>1</v>
      </c>
      <c r="O77" s="1" t="s">
        <v>1</v>
      </c>
      <c r="P77" s="1" t="s">
        <v>2</v>
      </c>
      <c r="Q77" t="s">
        <v>1</v>
      </c>
      <c r="R77" s="1" t="s">
        <v>1</v>
      </c>
      <c r="S77" s="1" t="s">
        <v>1</v>
      </c>
      <c r="T77" s="1" t="s">
        <v>1</v>
      </c>
      <c r="U77" s="1" t="s">
        <v>1</v>
      </c>
      <c r="V77" s="1" t="s">
        <v>1</v>
      </c>
      <c r="W77" s="1" t="s">
        <v>2</v>
      </c>
      <c r="X77" t="s">
        <v>287</v>
      </c>
      <c r="Y77" t="s">
        <v>3</v>
      </c>
      <c r="Z77" t="s">
        <v>45</v>
      </c>
      <c r="AA77" t="s">
        <v>287</v>
      </c>
      <c r="AB77" t="s">
        <v>53</v>
      </c>
      <c r="AC77" s="1"/>
      <c r="AD77" s="1"/>
      <c r="AE77" s="1"/>
      <c r="AF77" s="1"/>
      <c r="AG77" s="1"/>
      <c r="AH77" t="s">
        <v>3</v>
      </c>
      <c r="AI77" t="s">
        <v>3</v>
      </c>
      <c r="AJ77" t="s">
        <v>3</v>
      </c>
      <c r="AK77" t="s">
        <v>3</v>
      </c>
      <c r="AL77" t="s">
        <v>13</v>
      </c>
      <c r="AM77" t="s">
        <v>13</v>
      </c>
      <c r="AN77" s="1" t="s">
        <v>2</v>
      </c>
      <c r="AO77" s="1" t="s">
        <v>2</v>
      </c>
      <c r="AP77" s="1" t="s">
        <v>2</v>
      </c>
      <c r="AQ77" s="1" t="s">
        <v>2</v>
      </c>
      <c r="AR77" s="1" t="s">
        <v>2</v>
      </c>
      <c r="AS77" s="1" t="s">
        <v>2</v>
      </c>
      <c r="AT77" s="1" t="s">
        <v>2</v>
      </c>
      <c r="AU77" s="1" t="s">
        <v>1</v>
      </c>
      <c r="AV77" t="s">
        <v>287</v>
      </c>
      <c r="AW77" s="1" t="s">
        <v>2</v>
      </c>
      <c r="AX77" s="1" t="s">
        <v>2</v>
      </c>
      <c r="AY77" s="1" t="s">
        <v>2</v>
      </c>
      <c r="AZ77" s="1" t="s">
        <v>2</v>
      </c>
      <c r="BA77" s="1" t="s">
        <v>2</v>
      </c>
      <c r="BB77" s="1" t="s">
        <v>2</v>
      </c>
      <c r="BC77" s="1" t="s">
        <v>2</v>
      </c>
      <c r="BD77" s="1" t="s">
        <v>1</v>
      </c>
      <c r="BE77" t="s">
        <v>287</v>
      </c>
      <c r="BF77" t="s">
        <v>287</v>
      </c>
      <c r="BG77" t="s">
        <v>2</v>
      </c>
      <c r="BH77" t="s">
        <v>287</v>
      </c>
      <c r="BI77" t="s">
        <v>287</v>
      </c>
      <c r="BJ77" t="s">
        <v>287</v>
      </c>
      <c r="BK77" s="1"/>
      <c r="BL77" s="1"/>
      <c r="BM77" s="1"/>
      <c r="BN77" s="1"/>
      <c r="BO77" s="1"/>
      <c r="BP77" s="1"/>
      <c r="BQ77" s="1"/>
      <c r="BR77" s="1"/>
      <c r="BS77" s="1"/>
      <c r="BT77" s="1"/>
      <c r="BU77" s="1"/>
      <c r="BV77" s="1"/>
      <c r="BW77" s="1"/>
      <c r="BX77" s="1"/>
      <c r="BY77" t="s">
        <v>287</v>
      </c>
      <c r="BZ77" s="1"/>
      <c r="CA77" s="1"/>
      <c r="CB77" s="1"/>
      <c r="CC77" s="1"/>
      <c r="CD77" s="1"/>
      <c r="CE77" s="1"/>
      <c r="CF77" s="1"/>
      <c r="CG77" s="1"/>
      <c r="CH77" s="1"/>
      <c r="CI77" s="1"/>
      <c r="CJ77" s="1"/>
      <c r="CK77" s="1"/>
      <c r="CL77" s="1"/>
      <c r="CM77" s="1"/>
      <c r="CN77" t="s">
        <v>287</v>
      </c>
      <c r="CO77" t="s">
        <v>287</v>
      </c>
      <c r="CP77" t="s">
        <v>287</v>
      </c>
      <c r="CQ77" t="s">
        <v>287</v>
      </c>
      <c r="CR77" t="s">
        <v>287</v>
      </c>
      <c r="CS77" t="s">
        <v>287</v>
      </c>
      <c r="CT77" t="s">
        <v>287</v>
      </c>
      <c r="CU77" t="s">
        <v>287</v>
      </c>
      <c r="CV77" t="s">
        <v>719</v>
      </c>
      <c r="CW77" t="s">
        <v>45</v>
      </c>
      <c r="CX77" t="s">
        <v>287</v>
      </c>
      <c r="CY77" t="s">
        <v>2</v>
      </c>
      <c r="CZ77" t="s">
        <v>287</v>
      </c>
      <c r="DA77" t="s">
        <v>2</v>
      </c>
      <c r="DB77" t="s">
        <v>135</v>
      </c>
      <c r="DC77" t="s">
        <v>287</v>
      </c>
      <c r="DD77" t="s">
        <v>287</v>
      </c>
      <c r="DE77" t="s">
        <v>287</v>
      </c>
      <c r="DF77" t="s">
        <v>720</v>
      </c>
      <c r="DG77" t="s">
        <v>721</v>
      </c>
      <c r="DH77" t="s">
        <v>301</v>
      </c>
      <c r="DI77" t="s">
        <v>302</v>
      </c>
      <c r="DJ77" t="s">
        <v>303</v>
      </c>
      <c r="DK77" t="s">
        <v>598</v>
      </c>
      <c r="DL77" t="s">
        <v>341</v>
      </c>
      <c r="DM77" t="s">
        <v>722</v>
      </c>
      <c r="DN77" t="s">
        <v>723</v>
      </c>
      <c r="DO77" s="1">
        <v>0</v>
      </c>
      <c r="DP77" s="1">
        <v>0</v>
      </c>
      <c r="DQ77" s="1">
        <v>0</v>
      </c>
      <c r="DR77" s="1">
        <v>1</v>
      </c>
      <c r="DS77" s="1">
        <v>0</v>
      </c>
    </row>
    <row r="78" spans="1:123" x14ac:dyDescent="0.35">
      <c r="A78" t="s">
        <v>1</v>
      </c>
      <c r="B78" t="s">
        <v>1</v>
      </c>
      <c r="C78" t="s">
        <v>10</v>
      </c>
      <c r="D78" t="s">
        <v>16</v>
      </c>
      <c r="E78" t="s">
        <v>13</v>
      </c>
      <c r="F78" t="s">
        <v>13</v>
      </c>
      <c r="G78" t="s">
        <v>13</v>
      </c>
      <c r="H78" t="s">
        <v>16</v>
      </c>
      <c r="I78" s="1" t="s">
        <v>1</v>
      </c>
      <c r="J78" s="1" t="s">
        <v>1</v>
      </c>
      <c r="K78" s="1" t="s">
        <v>2</v>
      </c>
      <c r="L78" s="1" t="s">
        <v>1</v>
      </c>
      <c r="M78" s="1" t="s">
        <v>2</v>
      </c>
      <c r="N78" s="1" t="s">
        <v>1</v>
      </c>
      <c r="O78" s="1" t="s">
        <v>2</v>
      </c>
      <c r="P78" s="1" t="s">
        <v>2</v>
      </c>
      <c r="Q78" t="s">
        <v>2</v>
      </c>
      <c r="R78" s="1"/>
      <c r="S78" s="1"/>
      <c r="T78" s="1"/>
      <c r="U78" s="1"/>
      <c r="V78" s="1"/>
      <c r="W78" s="1"/>
      <c r="X78" t="s">
        <v>287</v>
      </c>
      <c r="Y78" t="s">
        <v>43</v>
      </c>
      <c r="Z78" t="s">
        <v>46</v>
      </c>
      <c r="AA78" t="s">
        <v>287</v>
      </c>
      <c r="AB78" t="s">
        <v>52</v>
      </c>
      <c r="AC78" s="1" t="s">
        <v>1</v>
      </c>
      <c r="AD78" s="1" t="s">
        <v>2</v>
      </c>
      <c r="AE78" s="1" t="s">
        <v>1</v>
      </c>
      <c r="AF78" s="1" t="s">
        <v>1</v>
      </c>
      <c r="AG78" s="1" t="s">
        <v>2</v>
      </c>
      <c r="AH78" t="s">
        <v>287</v>
      </c>
      <c r="AI78" t="s">
        <v>287</v>
      </c>
      <c r="AJ78" t="s">
        <v>287</v>
      </c>
      <c r="AK78" t="s">
        <v>287</v>
      </c>
      <c r="AL78" t="s">
        <v>14</v>
      </c>
      <c r="AM78" t="s">
        <v>14</v>
      </c>
      <c r="AN78" s="1" t="s">
        <v>2</v>
      </c>
      <c r="AO78" s="1" t="s">
        <v>2</v>
      </c>
      <c r="AP78" s="1" t="s">
        <v>2</v>
      </c>
      <c r="AQ78" s="1" t="s">
        <v>2</v>
      </c>
      <c r="AR78" s="1" t="s">
        <v>1</v>
      </c>
      <c r="AS78" s="1" t="s">
        <v>2</v>
      </c>
      <c r="AT78" s="1" t="s">
        <v>2</v>
      </c>
      <c r="AU78" s="1" t="s">
        <v>2</v>
      </c>
      <c r="AV78" t="s">
        <v>287</v>
      </c>
      <c r="AW78" s="1" t="s">
        <v>2</v>
      </c>
      <c r="AX78" s="1" t="s">
        <v>1</v>
      </c>
      <c r="AY78" s="1" t="s">
        <v>2</v>
      </c>
      <c r="AZ78" s="1" t="s">
        <v>1</v>
      </c>
      <c r="BA78" s="1" t="s">
        <v>1</v>
      </c>
      <c r="BB78" s="1" t="s">
        <v>2</v>
      </c>
      <c r="BC78" s="1" t="s">
        <v>2</v>
      </c>
      <c r="BD78" s="1" t="s">
        <v>2</v>
      </c>
      <c r="BE78" t="s">
        <v>287</v>
      </c>
      <c r="BF78" t="s">
        <v>287</v>
      </c>
      <c r="BG78" t="s">
        <v>1</v>
      </c>
      <c r="BH78" t="s">
        <v>1</v>
      </c>
      <c r="BI78" t="s">
        <v>2</v>
      </c>
      <c r="BJ78" t="s">
        <v>91</v>
      </c>
      <c r="BK78" s="1" t="s">
        <v>1</v>
      </c>
      <c r="BL78" s="1" t="s">
        <v>1</v>
      </c>
      <c r="BM78" s="1" t="s">
        <v>1</v>
      </c>
      <c r="BN78" s="1" t="s">
        <v>1</v>
      </c>
      <c r="BO78" s="1" t="s">
        <v>1</v>
      </c>
      <c r="BP78" s="1" t="s">
        <v>1</v>
      </c>
      <c r="BQ78" s="1" t="s">
        <v>1</v>
      </c>
      <c r="BR78" s="1" t="s">
        <v>2</v>
      </c>
      <c r="BS78" s="1" t="s">
        <v>2</v>
      </c>
      <c r="BT78" s="1" t="s">
        <v>2</v>
      </c>
      <c r="BU78" s="1" t="s">
        <v>2</v>
      </c>
      <c r="BV78" s="1" t="s">
        <v>1</v>
      </c>
      <c r="BW78" s="1" t="s">
        <v>2</v>
      </c>
      <c r="BX78" s="1" t="s">
        <v>2</v>
      </c>
      <c r="BY78" t="s">
        <v>287</v>
      </c>
      <c r="BZ78" s="1" t="s">
        <v>1</v>
      </c>
      <c r="CA78" s="1" t="s">
        <v>1</v>
      </c>
      <c r="CB78" s="1" t="s">
        <v>1</v>
      </c>
      <c r="CC78" s="1" t="s">
        <v>1</v>
      </c>
      <c r="CD78" s="1" t="s">
        <v>1</v>
      </c>
      <c r="CE78" s="1" t="s">
        <v>1</v>
      </c>
      <c r="CF78" s="1" t="s">
        <v>1</v>
      </c>
      <c r="CG78" s="1" t="s">
        <v>1</v>
      </c>
      <c r="CH78" s="1" t="s">
        <v>1</v>
      </c>
      <c r="CI78" s="1" t="s">
        <v>1</v>
      </c>
      <c r="CJ78" s="1" t="s">
        <v>2</v>
      </c>
      <c r="CK78" s="1" t="s">
        <v>2</v>
      </c>
      <c r="CL78" s="1" t="s">
        <v>2</v>
      </c>
      <c r="CM78" s="1" t="s">
        <v>2</v>
      </c>
      <c r="CN78" t="s">
        <v>287</v>
      </c>
      <c r="CO78" t="s">
        <v>1</v>
      </c>
      <c r="CP78" t="s">
        <v>1</v>
      </c>
      <c r="CQ78" t="s">
        <v>2</v>
      </c>
      <c r="CR78" t="s">
        <v>287</v>
      </c>
      <c r="CS78" t="s">
        <v>13</v>
      </c>
      <c r="CT78" t="s">
        <v>13</v>
      </c>
      <c r="CU78" t="s">
        <v>13</v>
      </c>
      <c r="CV78" t="s">
        <v>287</v>
      </c>
      <c r="CW78" t="s">
        <v>45</v>
      </c>
      <c r="CX78" t="s">
        <v>287</v>
      </c>
      <c r="CY78" t="s">
        <v>2</v>
      </c>
      <c r="CZ78" t="s">
        <v>287</v>
      </c>
      <c r="DA78" t="s">
        <v>2</v>
      </c>
      <c r="DB78" t="s">
        <v>138</v>
      </c>
      <c r="DC78" t="s">
        <v>724</v>
      </c>
      <c r="DD78" t="s">
        <v>287</v>
      </c>
      <c r="DE78" t="s">
        <v>287</v>
      </c>
      <c r="DF78" t="s">
        <v>725</v>
      </c>
      <c r="DG78" t="s">
        <v>726</v>
      </c>
      <c r="DH78" t="s">
        <v>290</v>
      </c>
      <c r="DI78" t="s">
        <v>315</v>
      </c>
      <c r="DJ78" t="s">
        <v>303</v>
      </c>
      <c r="DK78" t="s">
        <v>316</v>
      </c>
      <c r="DL78" t="s">
        <v>305</v>
      </c>
      <c r="DM78" t="s">
        <v>727</v>
      </c>
      <c r="DN78" t="s">
        <v>728</v>
      </c>
      <c r="DO78" s="1">
        <v>0</v>
      </c>
      <c r="DP78" s="1">
        <v>0</v>
      </c>
      <c r="DQ78" s="1">
        <v>0</v>
      </c>
      <c r="DR78" s="1">
        <v>1</v>
      </c>
      <c r="DS78" s="1">
        <v>0</v>
      </c>
    </row>
    <row r="79" spans="1:123" x14ac:dyDescent="0.35">
      <c r="A79" t="s">
        <v>1</v>
      </c>
      <c r="B79" t="s">
        <v>1</v>
      </c>
      <c r="C79" t="s">
        <v>7</v>
      </c>
      <c r="D79" t="s">
        <v>14</v>
      </c>
      <c r="E79" t="s">
        <v>13</v>
      </c>
      <c r="F79" t="s">
        <v>15</v>
      </c>
      <c r="G79" t="s">
        <v>15</v>
      </c>
      <c r="H79" t="s">
        <v>16</v>
      </c>
      <c r="I79" s="1" t="s">
        <v>1</v>
      </c>
      <c r="J79" s="1" t="s">
        <v>1</v>
      </c>
      <c r="K79" s="1" t="s">
        <v>1</v>
      </c>
      <c r="L79" s="1" t="s">
        <v>1</v>
      </c>
      <c r="M79" s="1" t="s">
        <v>1</v>
      </c>
      <c r="N79" s="1" t="s">
        <v>1</v>
      </c>
      <c r="O79" s="1" t="s">
        <v>1</v>
      </c>
      <c r="P79" s="1" t="s">
        <v>2</v>
      </c>
      <c r="Q79" t="s">
        <v>1</v>
      </c>
      <c r="R79" s="1" t="s">
        <v>1</v>
      </c>
      <c r="S79" s="1" t="s">
        <v>1</v>
      </c>
      <c r="T79" s="1" t="s">
        <v>1</v>
      </c>
      <c r="U79" s="1" t="s">
        <v>2</v>
      </c>
      <c r="V79" s="1" t="s">
        <v>2</v>
      </c>
      <c r="W79" s="1" t="s">
        <v>2</v>
      </c>
      <c r="X79" t="s">
        <v>287</v>
      </c>
      <c r="Y79" t="s">
        <v>43</v>
      </c>
      <c r="Z79" t="s">
        <v>47</v>
      </c>
      <c r="AA79" t="s">
        <v>729</v>
      </c>
      <c r="AB79" t="s">
        <v>53</v>
      </c>
      <c r="AC79" s="1"/>
      <c r="AD79" s="1"/>
      <c r="AE79" s="1"/>
      <c r="AF79" s="1"/>
      <c r="AG79" s="1"/>
      <c r="AH79" t="s">
        <v>61</v>
      </c>
      <c r="AI79" t="s">
        <v>61</v>
      </c>
      <c r="AJ79" t="s">
        <v>61</v>
      </c>
      <c r="AK79" t="s">
        <v>60</v>
      </c>
      <c r="AL79" t="s">
        <v>14</v>
      </c>
      <c r="AM79" t="s">
        <v>14</v>
      </c>
      <c r="AN79" s="1" t="s">
        <v>2</v>
      </c>
      <c r="AO79" s="1" t="s">
        <v>2</v>
      </c>
      <c r="AP79" s="1" t="s">
        <v>1</v>
      </c>
      <c r="AQ79" s="1" t="s">
        <v>1</v>
      </c>
      <c r="AR79" s="1" t="s">
        <v>1</v>
      </c>
      <c r="AS79" s="1" t="s">
        <v>2</v>
      </c>
      <c r="AT79" s="1" t="s">
        <v>2</v>
      </c>
      <c r="AU79" s="1" t="s">
        <v>2</v>
      </c>
      <c r="AV79" t="s">
        <v>287</v>
      </c>
      <c r="AW79" s="1" t="s">
        <v>2</v>
      </c>
      <c r="AX79" s="1" t="s">
        <v>2</v>
      </c>
      <c r="AY79" s="1" t="s">
        <v>1</v>
      </c>
      <c r="AZ79" s="1" t="s">
        <v>1</v>
      </c>
      <c r="BA79" s="1" t="s">
        <v>1</v>
      </c>
      <c r="BB79" s="1" t="s">
        <v>2</v>
      </c>
      <c r="BC79" s="1" t="s">
        <v>2</v>
      </c>
      <c r="BD79" s="1" t="s">
        <v>2</v>
      </c>
      <c r="BE79" t="s">
        <v>287</v>
      </c>
      <c r="BF79" t="s">
        <v>287</v>
      </c>
      <c r="BG79" t="s">
        <v>1</v>
      </c>
      <c r="BH79" t="s">
        <v>1</v>
      </c>
      <c r="BI79" t="s">
        <v>1</v>
      </c>
      <c r="BJ79" t="s">
        <v>89</v>
      </c>
      <c r="BK79" s="1" t="s">
        <v>1</v>
      </c>
      <c r="BL79" s="1" t="s">
        <v>1</v>
      </c>
      <c r="BM79" s="1" t="s">
        <v>1</v>
      </c>
      <c r="BN79" s="1" t="s">
        <v>2</v>
      </c>
      <c r="BO79" s="1" t="s">
        <v>1</v>
      </c>
      <c r="BP79" s="1" t="s">
        <v>1</v>
      </c>
      <c r="BQ79" s="1" t="s">
        <v>1</v>
      </c>
      <c r="BR79" s="1" t="s">
        <v>1</v>
      </c>
      <c r="BS79" s="1" t="s">
        <v>2</v>
      </c>
      <c r="BT79" s="1" t="s">
        <v>2</v>
      </c>
      <c r="BU79" s="1" t="s">
        <v>2</v>
      </c>
      <c r="BV79" s="1" t="s">
        <v>1</v>
      </c>
      <c r="BW79" s="1" t="s">
        <v>2</v>
      </c>
      <c r="BX79" s="1" t="s">
        <v>2</v>
      </c>
      <c r="BY79" t="s">
        <v>287</v>
      </c>
      <c r="BZ79" s="1" t="s">
        <v>1</v>
      </c>
      <c r="CA79" s="1" t="s">
        <v>1</v>
      </c>
      <c r="CB79" s="1" t="s">
        <v>1</v>
      </c>
      <c r="CC79" s="1" t="s">
        <v>1</v>
      </c>
      <c r="CD79" s="1" t="s">
        <v>2</v>
      </c>
      <c r="CE79" s="1" t="s">
        <v>1</v>
      </c>
      <c r="CF79" s="1" t="s">
        <v>1</v>
      </c>
      <c r="CG79" s="1" t="s">
        <v>1</v>
      </c>
      <c r="CH79" s="1" t="s">
        <v>2</v>
      </c>
      <c r="CI79" s="1" t="s">
        <v>2</v>
      </c>
      <c r="CJ79" s="1" t="s">
        <v>2</v>
      </c>
      <c r="CK79" s="1" t="s">
        <v>2</v>
      </c>
      <c r="CL79" s="1" t="s">
        <v>2</v>
      </c>
      <c r="CM79" s="1" t="s">
        <v>2</v>
      </c>
      <c r="CN79" t="s">
        <v>287</v>
      </c>
      <c r="CO79" t="s">
        <v>1</v>
      </c>
      <c r="CP79" t="s">
        <v>1</v>
      </c>
      <c r="CQ79" t="s">
        <v>1</v>
      </c>
      <c r="CR79" t="s">
        <v>1</v>
      </c>
      <c r="CS79" t="s">
        <v>13</v>
      </c>
      <c r="CT79" t="s">
        <v>13</v>
      </c>
      <c r="CU79" t="s">
        <v>13</v>
      </c>
      <c r="CV79" t="s">
        <v>287</v>
      </c>
      <c r="CW79" t="s">
        <v>45</v>
      </c>
      <c r="CX79" t="s">
        <v>287</v>
      </c>
      <c r="CY79" t="s">
        <v>1</v>
      </c>
      <c r="CZ79" t="s">
        <v>2</v>
      </c>
      <c r="DA79" t="s">
        <v>2</v>
      </c>
      <c r="DB79" t="s">
        <v>135</v>
      </c>
      <c r="DC79" t="s">
        <v>287</v>
      </c>
      <c r="DD79" t="s">
        <v>287</v>
      </c>
      <c r="DE79" t="s">
        <v>287</v>
      </c>
      <c r="DF79" t="s">
        <v>730</v>
      </c>
      <c r="DG79" t="s">
        <v>731</v>
      </c>
      <c r="DH79" t="s">
        <v>301</v>
      </c>
      <c r="DI79" t="s">
        <v>302</v>
      </c>
      <c r="DJ79" t="s">
        <v>303</v>
      </c>
      <c r="DK79" t="s">
        <v>316</v>
      </c>
      <c r="DL79" t="s">
        <v>305</v>
      </c>
      <c r="DM79" t="s">
        <v>732</v>
      </c>
      <c r="DN79" t="s">
        <v>733</v>
      </c>
      <c r="DO79" s="1">
        <v>0</v>
      </c>
      <c r="DP79" s="1">
        <v>0</v>
      </c>
      <c r="DQ79" s="1">
        <v>0</v>
      </c>
      <c r="DR79" s="1">
        <v>1</v>
      </c>
      <c r="DS79" s="1">
        <v>0</v>
      </c>
    </row>
    <row r="80" spans="1:123" x14ac:dyDescent="0.35">
      <c r="A80" t="s">
        <v>1</v>
      </c>
      <c r="B80" t="s">
        <v>1</v>
      </c>
      <c r="C80" t="s">
        <v>10</v>
      </c>
      <c r="D80" t="s">
        <v>13</v>
      </c>
      <c r="E80" t="s">
        <v>13</v>
      </c>
      <c r="F80" t="s">
        <v>14</v>
      </c>
      <c r="G80" t="s">
        <v>3</v>
      </c>
      <c r="H80" t="s">
        <v>3</v>
      </c>
      <c r="I80" s="1" t="s">
        <v>1</v>
      </c>
      <c r="J80" s="1" t="s">
        <v>1</v>
      </c>
      <c r="K80" s="1" t="s">
        <v>1</v>
      </c>
      <c r="L80" s="1" t="s">
        <v>1</v>
      </c>
      <c r="M80" s="1" t="s">
        <v>1</v>
      </c>
      <c r="N80" s="1" t="s">
        <v>1</v>
      </c>
      <c r="O80" s="1" t="s">
        <v>1</v>
      </c>
      <c r="P80" s="1" t="s">
        <v>2</v>
      </c>
      <c r="Q80" t="s">
        <v>2</v>
      </c>
      <c r="R80" s="1" t="s">
        <v>1</v>
      </c>
      <c r="S80" s="1" t="s">
        <v>1</v>
      </c>
      <c r="T80" s="1" t="s">
        <v>1</v>
      </c>
      <c r="U80" s="1" t="s">
        <v>1</v>
      </c>
      <c r="V80" s="1" t="s">
        <v>1</v>
      </c>
      <c r="W80" s="1" t="s">
        <v>2</v>
      </c>
      <c r="X80" t="s">
        <v>287</v>
      </c>
      <c r="Y80" t="s">
        <v>43</v>
      </c>
      <c r="Z80" t="s">
        <v>46</v>
      </c>
      <c r="AA80" t="s">
        <v>287</v>
      </c>
      <c r="AB80" t="s">
        <v>53</v>
      </c>
      <c r="AC80" s="1"/>
      <c r="AD80" s="1"/>
      <c r="AE80" s="1"/>
      <c r="AF80" s="1"/>
      <c r="AG80" s="1"/>
      <c r="AH80" t="s">
        <v>60</v>
      </c>
      <c r="AI80" t="s">
        <v>63</v>
      </c>
      <c r="AJ80" t="s">
        <v>63</v>
      </c>
      <c r="AK80" t="s">
        <v>61</v>
      </c>
      <c r="AL80" t="s">
        <v>13</v>
      </c>
      <c r="AM80" t="s">
        <v>13</v>
      </c>
      <c r="AN80" s="1" t="s">
        <v>2</v>
      </c>
      <c r="AO80" s="1" t="s">
        <v>2</v>
      </c>
      <c r="AP80" s="1" t="s">
        <v>1</v>
      </c>
      <c r="AQ80" s="1" t="s">
        <v>2</v>
      </c>
      <c r="AR80" s="1" t="s">
        <v>2</v>
      </c>
      <c r="AS80" s="1" t="s">
        <v>1</v>
      </c>
      <c r="AT80" s="1" t="s">
        <v>2</v>
      </c>
      <c r="AU80" s="1" t="s">
        <v>2</v>
      </c>
      <c r="AV80" t="s">
        <v>287</v>
      </c>
      <c r="AW80" s="1" t="s">
        <v>2</v>
      </c>
      <c r="AX80" s="1" t="s">
        <v>2</v>
      </c>
      <c r="AY80" s="1" t="s">
        <v>1</v>
      </c>
      <c r="AZ80" s="1" t="s">
        <v>2</v>
      </c>
      <c r="BA80" s="1" t="s">
        <v>2</v>
      </c>
      <c r="BB80" s="1" t="s">
        <v>1</v>
      </c>
      <c r="BC80" s="1" t="s">
        <v>2</v>
      </c>
      <c r="BD80" s="1" t="s">
        <v>2</v>
      </c>
      <c r="BE80" t="s">
        <v>287</v>
      </c>
      <c r="BF80" t="s">
        <v>287</v>
      </c>
      <c r="BG80" t="s">
        <v>1</v>
      </c>
      <c r="BH80" t="s">
        <v>1</v>
      </c>
      <c r="BI80" t="s">
        <v>1</v>
      </c>
      <c r="BJ80" t="s">
        <v>91</v>
      </c>
      <c r="BK80" s="1" t="s">
        <v>1</v>
      </c>
      <c r="BL80" s="1" t="s">
        <v>1</v>
      </c>
      <c r="BM80" s="1" t="s">
        <v>1</v>
      </c>
      <c r="BN80" s="1" t="s">
        <v>1</v>
      </c>
      <c r="BO80" s="1" t="s">
        <v>1</v>
      </c>
      <c r="BP80" s="1" t="s">
        <v>1</v>
      </c>
      <c r="BQ80" s="1" t="s">
        <v>2</v>
      </c>
      <c r="BR80" s="1" t="s">
        <v>1</v>
      </c>
      <c r="BS80" s="1" t="s">
        <v>1</v>
      </c>
      <c r="BT80" s="1" t="s">
        <v>2</v>
      </c>
      <c r="BU80" s="1" t="s">
        <v>2</v>
      </c>
      <c r="BV80" s="1" t="s">
        <v>1</v>
      </c>
      <c r="BW80" s="1" t="s">
        <v>2</v>
      </c>
      <c r="BX80" s="1" t="s">
        <v>2</v>
      </c>
      <c r="BY80" t="s">
        <v>287</v>
      </c>
      <c r="BZ80" s="1" t="s">
        <v>2</v>
      </c>
      <c r="CA80" s="1" t="s">
        <v>2</v>
      </c>
      <c r="CB80" s="1" t="s">
        <v>2</v>
      </c>
      <c r="CC80" s="1" t="s">
        <v>2</v>
      </c>
      <c r="CD80" s="1" t="s">
        <v>2</v>
      </c>
      <c r="CE80" s="1" t="s">
        <v>2</v>
      </c>
      <c r="CF80" s="1" t="s">
        <v>2</v>
      </c>
      <c r="CG80" s="1" t="s">
        <v>2</v>
      </c>
      <c r="CH80" s="1" t="s">
        <v>1</v>
      </c>
      <c r="CI80" s="1" t="s">
        <v>1</v>
      </c>
      <c r="CJ80" s="1" t="s">
        <v>1</v>
      </c>
      <c r="CK80" s="1" t="s">
        <v>2</v>
      </c>
      <c r="CL80" s="1" t="s">
        <v>2</v>
      </c>
      <c r="CM80" s="1" t="s">
        <v>2</v>
      </c>
      <c r="CN80" t="s">
        <v>287</v>
      </c>
      <c r="CO80" t="s">
        <v>2</v>
      </c>
      <c r="CP80" t="s">
        <v>2</v>
      </c>
      <c r="CQ80" t="s">
        <v>2</v>
      </c>
      <c r="CR80" t="s">
        <v>287</v>
      </c>
      <c r="CS80" t="s">
        <v>16</v>
      </c>
      <c r="CT80" t="s">
        <v>13</v>
      </c>
      <c r="CU80" t="s">
        <v>13</v>
      </c>
      <c r="CV80" t="s">
        <v>287</v>
      </c>
      <c r="CW80" t="s">
        <v>45</v>
      </c>
      <c r="CX80" t="s">
        <v>734</v>
      </c>
      <c r="CY80" t="s">
        <v>1</v>
      </c>
      <c r="CZ80" t="s">
        <v>3</v>
      </c>
      <c r="DA80" t="s">
        <v>3</v>
      </c>
      <c r="DB80" t="s">
        <v>287</v>
      </c>
      <c r="DC80" t="s">
        <v>287</v>
      </c>
      <c r="DD80" t="s">
        <v>287</v>
      </c>
      <c r="DE80" t="s">
        <v>735</v>
      </c>
      <c r="DF80" t="s">
        <v>736</v>
      </c>
      <c r="DG80" t="s">
        <v>737</v>
      </c>
      <c r="DH80" t="s">
        <v>301</v>
      </c>
      <c r="DI80" t="s">
        <v>302</v>
      </c>
      <c r="DJ80" t="s">
        <v>303</v>
      </c>
      <c r="DK80" t="s">
        <v>363</v>
      </c>
      <c r="DL80" t="s">
        <v>294</v>
      </c>
      <c r="DM80" t="s">
        <v>738</v>
      </c>
      <c r="DN80" t="s">
        <v>739</v>
      </c>
      <c r="DO80" s="1">
        <v>0</v>
      </c>
      <c r="DP80" s="1">
        <v>0</v>
      </c>
      <c r="DQ80" s="1">
        <v>0</v>
      </c>
      <c r="DR80" s="1">
        <v>1</v>
      </c>
      <c r="DS80" s="1">
        <v>0</v>
      </c>
    </row>
    <row r="81" spans="1:123" x14ac:dyDescent="0.35">
      <c r="A81" t="s">
        <v>1</v>
      </c>
      <c r="B81" t="s">
        <v>1</v>
      </c>
      <c r="C81" t="s">
        <v>8</v>
      </c>
      <c r="D81" t="s">
        <v>16</v>
      </c>
      <c r="E81" t="s">
        <v>13</v>
      </c>
      <c r="F81" t="s">
        <v>13</v>
      </c>
      <c r="G81" t="s">
        <v>13</v>
      </c>
      <c r="H81" t="s">
        <v>16</v>
      </c>
      <c r="I81" s="1" t="s">
        <v>1</v>
      </c>
      <c r="J81" s="1" t="s">
        <v>1</v>
      </c>
      <c r="K81" s="1" t="s">
        <v>2</v>
      </c>
      <c r="L81" s="1" t="s">
        <v>1</v>
      </c>
      <c r="M81" s="1" t="s">
        <v>2</v>
      </c>
      <c r="N81" s="1" t="s">
        <v>1</v>
      </c>
      <c r="O81" s="1" t="s">
        <v>1</v>
      </c>
      <c r="P81" s="1" t="s">
        <v>2</v>
      </c>
      <c r="Q81" t="s">
        <v>1</v>
      </c>
      <c r="R81" s="1" t="s">
        <v>1</v>
      </c>
      <c r="S81" s="1" t="s">
        <v>1</v>
      </c>
      <c r="T81" s="1" t="s">
        <v>1</v>
      </c>
      <c r="U81" s="1" t="s">
        <v>2</v>
      </c>
      <c r="V81" s="1" t="s">
        <v>1</v>
      </c>
      <c r="W81" s="1" t="s">
        <v>2</v>
      </c>
      <c r="X81" t="s">
        <v>287</v>
      </c>
      <c r="Y81" t="s">
        <v>43</v>
      </c>
      <c r="Z81" t="s">
        <v>46</v>
      </c>
      <c r="AA81" t="s">
        <v>287</v>
      </c>
      <c r="AB81" t="s">
        <v>52</v>
      </c>
      <c r="AC81" s="1" t="s">
        <v>1</v>
      </c>
      <c r="AD81" s="1" t="s">
        <v>2</v>
      </c>
      <c r="AE81" s="1" t="s">
        <v>2</v>
      </c>
      <c r="AF81" s="1" t="s">
        <v>2</v>
      </c>
      <c r="AG81" s="1" t="s">
        <v>2</v>
      </c>
      <c r="AH81" t="s">
        <v>287</v>
      </c>
      <c r="AI81" t="s">
        <v>287</v>
      </c>
      <c r="AJ81" t="s">
        <v>287</v>
      </c>
      <c r="AK81" t="s">
        <v>287</v>
      </c>
      <c r="AL81" t="s">
        <v>14</v>
      </c>
      <c r="AM81" t="s">
        <v>14</v>
      </c>
      <c r="AN81" s="1" t="s">
        <v>2</v>
      </c>
      <c r="AO81" s="1" t="s">
        <v>2</v>
      </c>
      <c r="AP81" s="1" t="s">
        <v>1</v>
      </c>
      <c r="AQ81" s="1" t="s">
        <v>1</v>
      </c>
      <c r="AR81" s="1" t="s">
        <v>2</v>
      </c>
      <c r="AS81" s="1" t="s">
        <v>2</v>
      </c>
      <c r="AT81" s="1" t="s">
        <v>2</v>
      </c>
      <c r="AU81" s="1" t="s">
        <v>2</v>
      </c>
      <c r="AV81" t="s">
        <v>287</v>
      </c>
      <c r="AW81" s="1" t="s">
        <v>2</v>
      </c>
      <c r="AX81" s="1" t="s">
        <v>2</v>
      </c>
      <c r="AY81" s="1" t="s">
        <v>1</v>
      </c>
      <c r="AZ81" s="1" t="s">
        <v>1</v>
      </c>
      <c r="BA81" s="1" t="s">
        <v>1</v>
      </c>
      <c r="BB81" s="1" t="s">
        <v>2</v>
      </c>
      <c r="BC81" s="1" t="s">
        <v>2</v>
      </c>
      <c r="BD81" s="1" t="s">
        <v>2</v>
      </c>
      <c r="BE81" t="s">
        <v>287</v>
      </c>
      <c r="BF81" t="s">
        <v>287</v>
      </c>
      <c r="BG81" t="s">
        <v>1</v>
      </c>
      <c r="BH81" t="s">
        <v>2</v>
      </c>
      <c r="BI81" t="s">
        <v>2</v>
      </c>
      <c r="BJ81" t="s">
        <v>91</v>
      </c>
      <c r="BK81" s="1" t="s">
        <v>2</v>
      </c>
      <c r="BL81" s="1" t="s">
        <v>1</v>
      </c>
      <c r="BM81" s="1" t="s">
        <v>1</v>
      </c>
      <c r="BN81" s="1" t="s">
        <v>1</v>
      </c>
      <c r="BO81" s="1" t="s">
        <v>2</v>
      </c>
      <c r="BP81" s="1" t="s">
        <v>1</v>
      </c>
      <c r="BQ81" s="1" t="s">
        <v>2</v>
      </c>
      <c r="BR81" s="1" t="s">
        <v>2</v>
      </c>
      <c r="BS81" s="1" t="s">
        <v>1</v>
      </c>
      <c r="BT81" s="1" t="s">
        <v>2</v>
      </c>
      <c r="BU81" s="1" t="s">
        <v>1</v>
      </c>
      <c r="BV81" s="1" t="s">
        <v>1</v>
      </c>
      <c r="BW81" s="1" t="s">
        <v>2</v>
      </c>
      <c r="BX81" s="1" t="s">
        <v>2</v>
      </c>
      <c r="BY81" t="s">
        <v>287</v>
      </c>
      <c r="BZ81" s="1" t="s">
        <v>1</v>
      </c>
      <c r="CA81" s="1" t="s">
        <v>1</v>
      </c>
      <c r="CB81" s="1" t="s">
        <v>1</v>
      </c>
      <c r="CC81" s="1" t="s">
        <v>1</v>
      </c>
      <c r="CD81" s="1" t="s">
        <v>1</v>
      </c>
      <c r="CE81" s="1" t="s">
        <v>2</v>
      </c>
      <c r="CF81" s="1" t="s">
        <v>1</v>
      </c>
      <c r="CG81" s="1" t="s">
        <v>2</v>
      </c>
      <c r="CH81" s="1" t="s">
        <v>1</v>
      </c>
      <c r="CI81" s="1" t="s">
        <v>1</v>
      </c>
      <c r="CJ81" s="1" t="s">
        <v>2</v>
      </c>
      <c r="CK81" s="1" t="s">
        <v>1</v>
      </c>
      <c r="CL81" s="1" t="s">
        <v>2</v>
      </c>
      <c r="CM81" s="1" t="s">
        <v>2</v>
      </c>
      <c r="CN81" t="s">
        <v>287</v>
      </c>
      <c r="CO81" t="s">
        <v>3</v>
      </c>
      <c r="CP81" t="s">
        <v>1</v>
      </c>
      <c r="CQ81" t="s">
        <v>2</v>
      </c>
      <c r="CR81" t="s">
        <v>287</v>
      </c>
      <c r="CS81" t="s">
        <v>14</v>
      </c>
      <c r="CT81" t="s">
        <v>14</v>
      </c>
      <c r="CU81" t="s">
        <v>13</v>
      </c>
      <c r="CV81" t="s">
        <v>287</v>
      </c>
      <c r="CW81" t="s">
        <v>46</v>
      </c>
      <c r="CX81" t="s">
        <v>287</v>
      </c>
      <c r="CY81" t="s">
        <v>1</v>
      </c>
      <c r="CZ81" t="s">
        <v>1</v>
      </c>
      <c r="DA81" t="s">
        <v>1</v>
      </c>
      <c r="DB81" t="s">
        <v>287</v>
      </c>
      <c r="DC81" t="s">
        <v>287</v>
      </c>
      <c r="DD81" t="s">
        <v>60</v>
      </c>
      <c r="DE81" t="s">
        <v>287</v>
      </c>
      <c r="DF81" t="s">
        <v>740</v>
      </c>
      <c r="DG81" t="s">
        <v>741</v>
      </c>
      <c r="DH81" t="s">
        <v>290</v>
      </c>
      <c r="DI81" t="s">
        <v>315</v>
      </c>
      <c r="DJ81" t="s">
        <v>303</v>
      </c>
      <c r="DK81" t="s">
        <v>501</v>
      </c>
      <c r="DL81" t="s">
        <v>341</v>
      </c>
      <c r="DM81" t="s">
        <v>742</v>
      </c>
      <c r="DN81" t="s">
        <v>743</v>
      </c>
      <c r="DO81" s="1">
        <v>0</v>
      </c>
      <c r="DP81" s="1">
        <v>0</v>
      </c>
      <c r="DQ81" s="1">
        <v>0</v>
      </c>
      <c r="DR81" s="1">
        <v>1</v>
      </c>
      <c r="DS81" s="1">
        <v>0</v>
      </c>
    </row>
    <row r="82" spans="1:123" x14ac:dyDescent="0.35">
      <c r="A82" t="s">
        <v>1</v>
      </c>
      <c r="B82" t="s">
        <v>1</v>
      </c>
      <c r="C82" t="s">
        <v>7</v>
      </c>
      <c r="D82" t="s">
        <v>15</v>
      </c>
      <c r="E82" t="s">
        <v>13</v>
      </c>
      <c r="F82" t="s">
        <v>15</v>
      </c>
      <c r="G82" t="s">
        <v>14</v>
      </c>
      <c r="H82" t="s">
        <v>16</v>
      </c>
      <c r="I82" s="1" t="s">
        <v>1</v>
      </c>
      <c r="J82" s="1" t="s">
        <v>1</v>
      </c>
      <c r="K82" s="1" t="s">
        <v>2</v>
      </c>
      <c r="L82" s="1" t="s">
        <v>1</v>
      </c>
      <c r="M82" s="1" t="s">
        <v>1</v>
      </c>
      <c r="N82" s="1" t="s">
        <v>1</v>
      </c>
      <c r="O82" s="1" t="s">
        <v>1</v>
      </c>
      <c r="P82" s="1" t="s">
        <v>2</v>
      </c>
      <c r="Q82" t="s">
        <v>1</v>
      </c>
      <c r="R82" s="1" t="s">
        <v>1</v>
      </c>
      <c r="S82" s="1" t="s">
        <v>1</v>
      </c>
      <c r="T82" s="1" t="s">
        <v>2</v>
      </c>
      <c r="U82" s="1" t="s">
        <v>1</v>
      </c>
      <c r="V82" s="1" t="s">
        <v>1</v>
      </c>
      <c r="W82" s="1" t="s">
        <v>2</v>
      </c>
      <c r="X82" t="s">
        <v>287</v>
      </c>
      <c r="Y82" t="s">
        <v>3</v>
      </c>
      <c r="Z82" t="s">
        <v>46</v>
      </c>
      <c r="AA82" t="s">
        <v>287</v>
      </c>
      <c r="AB82" t="s">
        <v>52</v>
      </c>
      <c r="AC82" s="1" t="s">
        <v>1</v>
      </c>
      <c r="AD82" s="1" t="s">
        <v>2</v>
      </c>
      <c r="AE82" s="1" t="s">
        <v>2</v>
      </c>
      <c r="AF82" s="1" t="s">
        <v>1</v>
      </c>
      <c r="AG82" s="1" t="s">
        <v>2</v>
      </c>
      <c r="AH82" t="s">
        <v>287</v>
      </c>
      <c r="AI82" t="s">
        <v>287</v>
      </c>
      <c r="AJ82" t="s">
        <v>287</v>
      </c>
      <c r="AK82" t="s">
        <v>287</v>
      </c>
      <c r="AL82" t="s">
        <v>14</v>
      </c>
      <c r="AM82" t="s">
        <v>13</v>
      </c>
      <c r="AN82" s="1" t="s">
        <v>2</v>
      </c>
      <c r="AO82" s="1" t="s">
        <v>2</v>
      </c>
      <c r="AP82" s="1" t="s">
        <v>2</v>
      </c>
      <c r="AQ82" s="1" t="s">
        <v>1</v>
      </c>
      <c r="AR82" s="1" t="s">
        <v>2</v>
      </c>
      <c r="AS82" s="1" t="s">
        <v>2</v>
      </c>
      <c r="AT82" s="1" t="s">
        <v>2</v>
      </c>
      <c r="AU82" s="1" t="s">
        <v>2</v>
      </c>
      <c r="AV82" t="s">
        <v>287</v>
      </c>
      <c r="AW82" s="1" t="s">
        <v>2</v>
      </c>
      <c r="AX82" s="1" t="s">
        <v>2</v>
      </c>
      <c r="AY82" s="1" t="s">
        <v>2</v>
      </c>
      <c r="AZ82" s="1" t="s">
        <v>2</v>
      </c>
      <c r="BA82" s="1" t="s">
        <v>1</v>
      </c>
      <c r="BB82" s="1" t="s">
        <v>2</v>
      </c>
      <c r="BC82" s="1" t="s">
        <v>2</v>
      </c>
      <c r="BD82" s="1" t="s">
        <v>2</v>
      </c>
      <c r="BE82" t="s">
        <v>287</v>
      </c>
      <c r="BF82" t="s">
        <v>287</v>
      </c>
      <c r="BG82" t="s">
        <v>2</v>
      </c>
      <c r="BH82" t="s">
        <v>287</v>
      </c>
      <c r="BI82" t="s">
        <v>287</v>
      </c>
      <c r="BJ82" t="s">
        <v>287</v>
      </c>
      <c r="BK82" s="1"/>
      <c r="BL82" s="1"/>
      <c r="BM82" s="1"/>
      <c r="BN82" s="1"/>
      <c r="BO82" s="1"/>
      <c r="BP82" s="1"/>
      <c r="BQ82" s="1"/>
      <c r="BR82" s="1"/>
      <c r="BS82" s="1"/>
      <c r="BT82" s="1"/>
      <c r="BU82" s="1"/>
      <c r="BV82" s="1"/>
      <c r="BW82" s="1"/>
      <c r="BX82" s="1"/>
      <c r="BY82" t="s">
        <v>287</v>
      </c>
      <c r="BZ82" s="1"/>
      <c r="CA82" s="1"/>
      <c r="CB82" s="1"/>
      <c r="CC82" s="1"/>
      <c r="CD82" s="1"/>
      <c r="CE82" s="1"/>
      <c r="CF82" s="1"/>
      <c r="CG82" s="1"/>
      <c r="CH82" s="1"/>
      <c r="CI82" s="1"/>
      <c r="CJ82" s="1"/>
      <c r="CK82" s="1"/>
      <c r="CL82" s="1"/>
      <c r="CM82" s="1"/>
      <c r="CN82" t="s">
        <v>287</v>
      </c>
      <c r="CO82" t="s">
        <v>287</v>
      </c>
      <c r="CP82" t="s">
        <v>287</v>
      </c>
      <c r="CQ82" t="s">
        <v>287</v>
      </c>
      <c r="CR82" t="s">
        <v>287</v>
      </c>
      <c r="CS82" t="s">
        <v>287</v>
      </c>
      <c r="CT82" t="s">
        <v>287</v>
      </c>
      <c r="CU82" t="s">
        <v>287</v>
      </c>
      <c r="CV82" t="s">
        <v>744</v>
      </c>
      <c r="CW82" t="s">
        <v>46</v>
      </c>
      <c r="CX82" t="s">
        <v>287</v>
      </c>
      <c r="CY82" t="s">
        <v>1</v>
      </c>
      <c r="CZ82" t="s">
        <v>2</v>
      </c>
      <c r="DA82" t="s">
        <v>2</v>
      </c>
      <c r="DB82" t="s">
        <v>138</v>
      </c>
      <c r="DC82" t="s">
        <v>745</v>
      </c>
      <c r="DD82" t="s">
        <v>287</v>
      </c>
      <c r="DE82" t="s">
        <v>287</v>
      </c>
      <c r="DF82" t="s">
        <v>746</v>
      </c>
      <c r="DG82" t="s">
        <v>747</v>
      </c>
      <c r="DH82" t="s">
        <v>301</v>
      </c>
      <c r="DI82" t="s">
        <v>302</v>
      </c>
      <c r="DJ82" t="s">
        <v>303</v>
      </c>
      <c r="DK82" t="s">
        <v>363</v>
      </c>
      <c r="DL82" t="s">
        <v>294</v>
      </c>
      <c r="DM82" t="s">
        <v>748</v>
      </c>
      <c r="DN82" t="s">
        <v>749</v>
      </c>
      <c r="DO82" s="1">
        <v>0</v>
      </c>
      <c r="DP82" s="1">
        <v>0</v>
      </c>
      <c r="DQ82" s="1">
        <v>0</v>
      </c>
      <c r="DR82" s="1">
        <v>1</v>
      </c>
      <c r="DS82" s="1">
        <v>0</v>
      </c>
    </row>
    <row r="83" spans="1:123" x14ac:dyDescent="0.35">
      <c r="A83" t="s">
        <v>287</v>
      </c>
      <c r="B83" t="s">
        <v>287</v>
      </c>
      <c r="C83" t="s">
        <v>287</v>
      </c>
      <c r="D83" t="s">
        <v>287</v>
      </c>
      <c r="E83" t="s">
        <v>287</v>
      </c>
      <c r="F83" t="s">
        <v>287</v>
      </c>
      <c r="G83" t="s">
        <v>287</v>
      </c>
      <c r="H83" t="s">
        <v>287</v>
      </c>
      <c r="I83" s="1"/>
      <c r="J83" s="1"/>
      <c r="K83" s="1"/>
      <c r="L83" s="1"/>
      <c r="M83" s="1"/>
      <c r="N83" s="1"/>
      <c r="O83" s="1"/>
      <c r="P83" s="1"/>
      <c r="Q83" t="s">
        <v>287</v>
      </c>
      <c r="R83" s="1"/>
      <c r="S83" s="1"/>
      <c r="T83" s="1"/>
      <c r="U83" s="1"/>
      <c r="V83" s="1"/>
      <c r="W83" s="1"/>
      <c r="X83" t="s">
        <v>287</v>
      </c>
      <c r="Y83" t="s">
        <v>287</v>
      </c>
      <c r="Z83" t="s">
        <v>287</v>
      </c>
      <c r="AA83" t="s">
        <v>287</v>
      </c>
      <c r="AB83" t="s">
        <v>287</v>
      </c>
      <c r="AC83" s="1"/>
      <c r="AD83" s="1"/>
      <c r="AE83" s="1"/>
      <c r="AF83" s="1"/>
      <c r="AG83" s="1"/>
      <c r="AH83" t="s">
        <v>287</v>
      </c>
      <c r="AI83" t="s">
        <v>287</v>
      </c>
      <c r="AJ83" t="s">
        <v>287</v>
      </c>
      <c r="AK83" t="s">
        <v>287</v>
      </c>
      <c r="AL83" t="s">
        <v>287</v>
      </c>
      <c r="AM83" t="s">
        <v>287</v>
      </c>
      <c r="AN83" s="1"/>
      <c r="AO83" s="1"/>
      <c r="AP83" s="1"/>
      <c r="AQ83" s="1"/>
      <c r="AR83" s="1"/>
      <c r="AS83" s="1"/>
      <c r="AT83" s="1"/>
      <c r="AU83" s="1"/>
      <c r="AV83" t="s">
        <v>287</v>
      </c>
      <c r="AW83" s="1"/>
      <c r="AX83" s="1"/>
      <c r="AY83" s="1"/>
      <c r="AZ83" s="1"/>
      <c r="BA83" s="1"/>
      <c r="BB83" s="1"/>
      <c r="BC83" s="1"/>
      <c r="BD83" s="1"/>
      <c r="BE83" t="s">
        <v>287</v>
      </c>
      <c r="BF83" t="s">
        <v>287</v>
      </c>
      <c r="BG83" t="s">
        <v>287</v>
      </c>
      <c r="BH83" t="s">
        <v>287</v>
      </c>
      <c r="BI83" t="s">
        <v>287</v>
      </c>
      <c r="BJ83" t="s">
        <v>287</v>
      </c>
      <c r="BK83" s="1"/>
      <c r="BL83" s="1"/>
      <c r="BM83" s="1"/>
      <c r="BN83" s="1"/>
      <c r="BO83" s="1"/>
      <c r="BP83" s="1"/>
      <c r="BQ83" s="1"/>
      <c r="BR83" s="1"/>
      <c r="BS83" s="1"/>
      <c r="BT83" s="1"/>
      <c r="BU83" s="1"/>
      <c r="BV83" s="1"/>
      <c r="BW83" s="1"/>
      <c r="BX83" s="1"/>
      <c r="BY83" t="s">
        <v>287</v>
      </c>
      <c r="BZ83" s="1"/>
      <c r="CA83" s="1"/>
      <c r="CB83" s="1"/>
      <c r="CC83" s="1"/>
      <c r="CD83" s="1"/>
      <c r="CE83" s="1"/>
      <c r="CF83" s="1"/>
      <c r="CG83" s="1"/>
      <c r="CH83" s="1"/>
      <c r="CI83" s="1"/>
      <c r="CJ83" s="1"/>
      <c r="CK83" s="1"/>
      <c r="CL83" s="1"/>
      <c r="CM83" s="1"/>
      <c r="CN83" t="s">
        <v>287</v>
      </c>
      <c r="CO83" t="s">
        <v>287</v>
      </c>
      <c r="CP83" t="s">
        <v>287</v>
      </c>
      <c r="CQ83" t="s">
        <v>287</v>
      </c>
      <c r="CR83" t="s">
        <v>287</v>
      </c>
      <c r="CS83" t="s">
        <v>287</v>
      </c>
      <c r="CT83" t="s">
        <v>287</v>
      </c>
      <c r="CU83" t="s">
        <v>287</v>
      </c>
      <c r="CV83" t="s">
        <v>287</v>
      </c>
      <c r="CW83" t="s">
        <v>287</v>
      </c>
      <c r="CX83" t="s">
        <v>287</v>
      </c>
      <c r="CY83" t="s">
        <v>287</v>
      </c>
      <c r="CZ83" t="s">
        <v>287</v>
      </c>
      <c r="DA83" t="s">
        <v>287</v>
      </c>
      <c r="DB83" t="s">
        <v>287</v>
      </c>
      <c r="DC83" t="s">
        <v>287</v>
      </c>
      <c r="DD83" t="s">
        <v>287</v>
      </c>
      <c r="DE83" t="s">
        <v>287</v>
      </c>
      <c r="DF83" t="s">
        <v>750</v>
      </c>
      <c r="DG83" t="s">
        <v>751</v>
      </c>
      <c r="DH83" t="s">
        <v>290</v>
      </c>
      <c r="DI83" t="s">
        <v>315</v>
      </c>
      <c r="DJ83" t="s">
        <v>303</v>
      </c>
      <c r="DK83" t="s">
        <v>355</v>
      </c>
      <c r="DL83" t="s">
        <v>294</v>
      </c>
      <c r="DM83" t="s">
        <v>752</v>
      </c>
      <c r="DN83" t="s">
        <v>753</v>
      </c>
      <c r="DO83" s="1">
        <v>0</v>
      </c>
      <c r="DP83" s="1">
        <v>1</v>
      </c>
      <c r="DQ83" s="1">
        <v>0</v>
      </c>
      <c r="DR83" s="1">
        <v>0</v>
      </c>
      <c r="DS83" s="1">
        <v>0</v>
      </c>
    </row>
    <row r="84" spans="1:123" x14ac:dyDescent="0.35">
      <c r="A84" t="s">
        <v>287</v>
      </c>
      <c r="B84" t="s">
        <v>287</v>
      </c>
      <c r="C84" t="s">
        <v>287</v>
      </c>
      <c r="D84" t="s">
        <v>287</v>
      </c>
      <c r="E84" t="s">
        <v>287</v>
      </c>
      <c r="F84" t="s">
        <v>287</v>
      </c>
      <c r="G84" t="s">
        <v>287</v>
      </c>
      <c r="H84" t="s">
        <v>287</v>
      </c>
      <c r="I84" s="1"/>
      <c r="J84" s="1"/>
      <c r="K84" s="1"/>
      <c r="L84" s="1"/>
      <c r="M84" s="1"/>
      <c r="N84" s="1"/>
      <c r="O84" s="1"/>
      <c r="P84" s="1"/>
      <c r="Q84" t="s">
        <v>287</v>
      </c>
      <c r="R84" s="1"/>
      <c r="S84" s="1"/>
      <c r="T84" s="1"/>
      <c r="U84" s="1"/>
      <c r="V84" s="1"/>
      <c r="W84" s="1"/>
      <c r="X84" t="s">
        <v>287</v>
      </c>
      <c r="Y84" t="s">
        <v>287</v>
      </c>
      <c r="Z84" t="s">
        <v>287</v>
      </c>
      <c r="AA84" t="s">
        <v>287</v>
      </c>
      <c r="AB84" t="s">
        <v>287</v>
      </c>
      <c r="AC84" s="1"/>
      <c r="AD84" s="1"/>
      <c r="AE84" s="1"/>
      <c r="AF84" s="1"/>
      <c r="AG84" s="1"/>
      <c r="AH84" t="s">
        <v>287</v>
      </c>
      <c r="AI84" t="s">
        <v>287</v>
      </c>
      <c r="AJ84" t="s">
        <v>287</v>
      </c>
      <c r="AK84" t="s">
        <v>287</v>
      </c>
      <c r="AL84" t="s">
        <v>287</v>
      </c>
      <c r="AM84" t="s">
        <v>287</v>
      </c>
      <c r="AN84" s="1"/>
      <c r="AO84" s="1"/>
      <c r="AP84" s="1"/>
      <c r="AQ84" s="1"/>
      <c r="AR84" s="1"/>
      <c r="AS84" s="1"/>
      <c r="AT84" s="1"/>
      <c r="AU84" s="1"/>
      <c r="AV84" t="s">
        <v>287</v>
      </c>
      <c r="AW84" s="1"/>
      <c r="AX84" s="1"/>
      <c r="AY84" s="1"/>
      <c r="AZ84" s="1"/>
      <c r="BA84" s="1"/>
      <c r="BB84" s="1"/>
      <c r="BC84" s="1"/>
      <c r="BD84" s="1"/>
      <c r="BE84" t="s">
        <v>287</v>
      </c>
      <c r="BF84" t="s">
        <v>287</v>
      </c>
      <c r="BG84" t="s">
        <v>287</v>
      </c>
      <c r="BH84" t="s">
        <v>287</v>
      </c>
      <c r="BI84" t="s">
        <v>287</v>
      </c>
      <c r="BJ84" t="s">
        <v>287</v>
      </c>
      <c r="BK84" s="1"/>
      <c r="BL84" s="1"/>
      <c r="BM84" s="1"/>
      <c r="BN84" s="1"/>
      <c r="BO84" s="1"/>
      <c r="BP84" s="1"/>
      <c r="BQ84" s="1"/>
      <c r="BR84" s="1"/>
      <c r="BS84" s="1"/>
      <c r="BT84" s="1"/>
      <c r="BU84" s="1"/>
      <c r="BV84" s="1"/>
      <c r="BW84" s="1"/>
      <c r="BX84" s="1"/>
      <c r="BY84" t="s">
        <v>287</v>
      </c>
      <c r="BZ84" s="1"/>
      <c r="CA84" s="1"/>
      <c r="CB84" s="1"/>
      <c r="CC84" s="1"/>
      <c r="CD84" s="1"/>
      <c r="CE84" s="1"/>
      <c r="CF84" s="1"/>
      <c r="CG84" s="1"/>
      <c r="CH84" s="1"/>
      <c r="CI84" s="1"/>
      <c r="CJ84" s="1"/>
      <c r="CK84" s="1"/>
      <c r="CL84" s="1"/>
      <c r="CM84" s="1"/>
      <c r="CN84" t="s">
        <v>287</v>
      </c>
      <c r="CO84" t="s">
        <v>287</v>
      </c>
      <c r="CP84" t="s">
        <v>287</v>
      </c>
      <c r="CQ84" t="s">
        <v>287</v>
      </c>
      <c r="CR84" t="s">
        <v>287</v>
      </c>
      <c r="CS84" t="s">
        <v>287</v>
      </c>
      <c r="CT84" t="s">
        <v>287</v>
      </c>
      <c r="CU84" t="s">
        <v>287</v>
      </c>
      <c r="CV84" t="s">
        <v>287</v>
      </c>
      <c r="CW84" t="s">
        <v>287</v>
      </c>
      <c r="CX84" t="s">
        <v>287</v>
      </c>
      <c r="CY84" t="s">
        <v>287</v>
      </c>
      <c r="CZ84" t="s">
        <v>287</v>
      </c>
      <c r="DA84" t="s">
        <v>287</v>
      </c>
      <c r="DB84" t="s">
        <v>287</v>
      </c>
      <c r="DC84" t="s">
        <v>287</v>
      </c>
      <c r="DD84" t="s">
        <v>287</v>
      </c>
      <c r="DE84" t="s">
        <v>287</v>
      </c>
      <c r="DF84" t="s">
        <v>754</v>
      </c>
      <c r="DG84" t="s">
        <v>755</v>
      </c>
      <c r="DH84" t="s">
        <v>290</v>
      </c>
      <c r="DI84" t="s">
        <v>315</v>
      </c>
      <c r="DJ84" t="s">
        <v>292</v>
      </c>
      <c r="DK84" t="s">
        <v>756</v>
      </c>
      <c r="DL84" t="s">
        <v>330</v>
      </c>
      <c r="DM84" t="s">
        <v>732</v>
      </c>
      <c r="DN84" t="s">
        <v>757</v>
      </c>
      <c r="DO84" s="1">
        <v>0</v>
      </c>
      <c r="DP84" s="1">
        <v>1</v>
      </c>
      <c r="DQ84" s="1">
        <v>0</v>
      </c>
      <c r="DR84" s="1">
        <v>0</v>
      </c>
      <c r="DS84" s="1">
        <v>0</v>
      </c>
    </row>
    <row r="85" spans="1:123" x14ac:dyDescent="0.35">
      <c r="A85" t="s">
        <v>1</v>
      </c>
      <c r="B85" t="s">
        <v>1</v>
      </c>
      <c r="C85" t="s">
        <v>6</v>
      </c>
      <c r="D85" t="s">
        <v>16</v>
      </c>
      <c r="E85" t="s">
        <v>13</v>
      </c>
      <c r="F85" t="s">
        <v>13</v>
      </c>
      <c r="G85" t="s">
        <v>13</v>
      </c>
      <c r="H85" t="s">
        <v>16</v>
      </c>
      <c r="I85" s="1" t="s">
        <v>1</v>
      </c>
      <c r="J85" s="1" t="s">
        <v>1</v>
      </c>
      <c r="K85" s="1" t="s">
        <v>1</v>
      </c>
      <c r="L85" s="1" t="s">
        <v>1</v>
      </c>
      <c r="M85" s="1" t="s">
        <v>2</v>
      </c>
      <c r="N85" s="1" t="s">
        <v>1</v>
      </c>
      <c r="O85" s="1" t="s">
        <v>1</v>
      </c>
      <c r="P85" s="1" t="s">
        <v>2</v>
      </c>
      <c r="Q85" t="s">
        <v>1</v>
      </c>
      <c r="R85" s="1" t="s">
        <v>2</v>
      </c>
      <c r="S85" s="1" t="s">
        <v>2</v>
      </c>
      <c r="T85" s="1" t="s">
        <v>2</v>
      </c>
      <c r="U85" s="1" t="s">
        <v>2</v>
      </c>
      <c r="V85" s="1" t="s">
        <v>2</v>
      </c>
      <c r="W85" s="1" t="s">
        <v>1</v>
      </c>
      <c r="X85" t="s">
        <v>287</v>
      </c>
      <c r="Y85" t="s">
        <v>3</v>
      </c>
      <c r="Z85" t="s">
        <v>46</v>
      </c>
      <c r="AA85" t="s">
        <v>287</v>
      </c>
      <c r="AB85" t="s">
        <v>52</v>
      </c>
      <c r="AC85" s="1" t="s">
        <v>1</v>
      </c>
      <c r="AD85" s="1" t="s">
        <v>2</v>
      </c>
      <c r="AE85" s="1" t="s">
        <v>1</v>
      </c>
      <c r="AF85" s="1" t="s">
        <v>1</v>
      </c>
      <c r="AG85" s="1" t="s">
        <v>2</v>
      </c>
      <c r="AH85" t="s">
        <v>287</v>
      </c>
      <c r="AI85" t="s">
        <v>287</v>
      </c>
      <c r="AJ85" t="s">
        <v>287</v>
      </c>
      <c r="AK85" t="s">
        <v>287</v>
      </c>
      <c r="AL85" t="s">
        <v>13</v>
      </c>
      <c r="AM85" t="s">
        <v>13</v>
      </c>
      <c r="AN85" s="1" t="s">
        <v>2</v>
      </c>
      <c r="AO85" s="1" t="s">
        <v>1</v>
      </c>
      <c r="AP85" s="1" t="s">
        <v>1</v>
      </c>
      <c r="AQ85" s="1" t="s">
        <v>2</v>
      </c>
      <c r="AR85" s="1" t="s">
        <v>2</v>
      </c>
      <c r="AS85" s="1" t="s">
        <v>2</v>
      </c>
      <c r="AT85" s="1" t="s">
        <v>2</v>
      </c>
      <c r="AU85" s="1" t="s">
        <v>2</v>
      </c>
      <c r="AV85" t="s">
        <v>287</v>
      </c>
      <c r="AW85" s="1" t="s">
        <v>2</v>
      </c>
      <c r="AX85" s="1" t="s">
        <v>2</v>
      </c>
      <c r="AY85" s="1" t="s">
        <v>1</v>
      </c>
      <c r="AZ85" s="1" t="s">
        <v>2</v>
      </c>
      <c r="BA85" s="1" t="s">
        <v>1</v>
      </c>
      <c r="BB85" s="1" t="s">
        <v>2</v>
      </c>
      <c r="BC85" s="1" t="s">
        <v>2</v>
      </c>
      <c r="BD85" s="1" t="s">
        <v>2</v>
      </c>
      <c r="BE85" t="s">
        <v>287</v>
      </c>
      <c r="BF85" t="s">
        <v>287</v>
      </c>
      <c r="BG85" t="s">
        <v>1</v>
      </c>
      <c r="BH85" t="s">
        <v>1</v>
      </c>
      <c r="BI85" t="s">
        <v>1</v>
      </c>
      <c r="BJ85" t="s">
        <v>93</v>
      </c>
      <c r="BK85" s="1" t="s">
        <v>1</v>
      </c>
      <c r="BL85" s="1" t="s">
        <v>1</v>
      </c>
      <c r="BM85" s="1" t="s">
        <v>1</v>
      </c>
      <c r="BN85" s="1" t="s">
        <v>1</v>
      </c>
      <c r="BO85" s="1" t="s">
        <v>1</v>
      </c>
      <c r="BP85" s="1" t="s">
        <v>1</v>
      </c>
      <c r="BQ85" s="1" t="s">
        <v>1</v>
      </c>
      <c r="BR85" s="1" t="s">
        <v>1</v>
      </c>
      <c r="BS85" s="1" t="s">
        <v>2</v>
      </c>
      <c r="BT85" s="1" t="s">
        <v>2</v>
      </c>
      <c r="BU85" s="1" t="s">
        <v>2</v>
      </c>
      <c r="BV85" s="1" t="s">
        <v>1</v>
      </c>
      <c r="BW85" s="1" t="s">
        <v>2</v>
      </c>
      <c r="BX85" s="1" t="s">
        <v>2</v>
      </c>
      <c r="BY85" t="s">
        <v>287</v>
      </c>
      <c r="BZ85" s="1" t="s">
        <v>1</v>
      </c>
      <c r="CA85" s="1" t="s">
        <v>1</v>
      </c>
      <c r="CB85" s="1" t="s">
        <v>1</v>
      </c>
      <c r="CC85" s="1" t="s">
        <v>1</v>
      </c>
      <c r="CD85" s="1" t="s">
        <v>1</v>
      </c>
      <c r="CE85" s="1" t="s">
        <v>1</v>
      </c>
      <c r="CF85" s="1" t="s">
        <v>1</v>
      </c>
      <c r="CG85" s="1" t="s">
        <v>1</v>
      </c>
      <c r="CH85" s="1" t="s">
        <v>1</v>
      </c>
      <c r="CI85" s="1" t="s">
        <v>1</v>
      </c>
      <c r="CJ85" s="1" t="s">
        <v>1</v>
      </c>
      <c r="CK85" s="1" t="s">
        <v>1</v>
      </c>
      <c r="CL85" s="1" t="s">
        <v>2</v>
      </c>
      <c r="CM85" s="1" t="s">
        <v>2</v>
      </c>
      <c r="CN85" t="s">
        <v>287</v>
      </c>
      <c r="CO85" t="s">
        <v>1</v>
      </c>
      <c r="CP85" t="s">
        <v>1</v>
      </c>
      <c r="CQ85" t="s">
        <v>2</v>
      </c>
      <c r="CR85" t="s">
        <v>287</v>
      </c>
      <c r="CS85" t="s">
        <v>14</v>
      </c>
      <c r="CT85" t="s">
        <v>16</v>
      </c>
      <c r="CU85" t="s">
        <v>14</v>
      </c>
      <c r="CV85" t="s">
        <v>287</v>
      </c>
      <c r="CW85" t="s">
        <v>46</v>
      </c>
      <c r="CX85" t="s">
        <v>287</v>
      </c>
      <c r="CY85" t="s">
        <v>1</v>
      </c>
      <c r="CZ85" t="s">
        <v>1</v>
      </c>
      <c r="DA85" t="s">
        <v>2</v>
      </c>
      <c r="DB85" t="s">
        <v>135</v>
      </c>
      <c r="DC85" t="s">
        <v>287</v>
      </c>
      <c r="DD85" t="s">
        <v>287</v>
      </c>
      <c r="DE85" t="s">
        <v>287</v>
      </c>
      <c r="DF85" t="s">
        <v>758</v>
      </c>
      <c r="DG85" t="s">
        <v>759</v>
      </c>
      <c r="DH85" t="s">
        <v>301</v>
      </c>
      <c r="DI85" t="s">
        <v>315</v>
      </c>
      <c r="DJ85" t="s">
        <v>303</v>
      </c>
      <c r="DK85" t="s">
        <v>450</v>
      </c>
      <c r="DL85" t="s">
        <v>294</v>
      </c>
      <c r="DM85" t="s">
        <v>760</v>
      </c>
      <c r="DN85" t="s">
        <v>761</v>
      </c>
      <c r="DO85" s="1">
        <v>0</v>
      </c>
      <c r="DP85" s="1">
        <v>0</v>
      </c>
      <c r="DQ85" s="1">
        <v>0</v>
      </c>
      <c r="DR85" s="1">
        <v>1</v>
      </c>
      <c r="DS85" s="1">
        <v>0</v>
      </c>
    </row>
    <row r="86" spans="1:123" x14ac:dyDescent="0.35">
      <c r="A86" t="s">
        <v>1</v>
      </c>
      <c r="B86" t="s">
        <v>1</v>
      </c>
      <c r="C86" t="s">
        <v>6</v>
      </c>
      <c r="D86" t="s">
        <v>15</v>
      </c>
      <c r="E86" t="s">
        <v>13</v>
      </c>
      <c r="F86" t="s">
        <v>15</v>
      </c>
      <c r="G86" t="s">
        <v>13</v>
      </c>
      <c r="H86" t="s">
        <v>16</v>
      </c>
      <c r="I86" s="1" t="s">
        <v>1</v>
      </c>
      <c r="J86" s="1" t="s">
        <v>1</v>
      </c>
      <c r="K86" s="1" t="s">
        <v>1</v>
      </c>
      <c r="L86" s="1" t="s">
        <v>1</v>
      </c>
      <c r="M86" s="1" t="s">
        <v>1</v>
      </c>
      <c r="N86" s="1" t="s">
        <v>1</v>
      </c>
      <c r="O86" s="1" t="s">
        <v>1</v>
      </c>
      <c r="P86" s="1" t="s">
        <v>2</v>
      </c>
      <c r="Q86" t="s">
        <v>1</v>
      </c>
      <c r="R86" s="1"/>
      <c r="S86" s="1"/>
      <c r="T86" s="1"/>
      <c r="U86" s="1"/>
      <c r="V86" s="1"/>
      <c r="W86" s="1"/>
      <c r="X86" t="s">
        <v>287</v>
      </c>
      <c r="Y86" t="s">
        <v>287</v>
      </c>
      <c r="Z86" t="s">
        <v>287</v>
      </c>
      <c r="AA86" t="s">
        <v>287</v>
      </c>
      <c r="AB86" t="s">
        <v>287</v>
      </c>
      <c r="AC86" s="1"/>
      <c r="AD86" s="1"/>
      <c r="AE86" s="1"/>
      <c r="AF86" s="1"/>
      <c r="AG86" s="1"/>
      <c r="AH86" t="s">
        <v>287</v>
      </c>
      <c r="AI86" t="s">
        <v>287</v>
      </c>
      <c r="AJ86" t="s">
        <v>287</v>
      </c>
      <c r="AK86" t="s">
        <v>287</v>
      </c>
      <c r="AL86" t="s">
        <v>287</v>
      </c>
      <c r="AM86" t="s">
        <v>287</v>
      </c>
      <c r="AN86" s="1"/>
      <c r="AO86" s="1"/>
      <c r="AP86" s="1"/>
      <c r="AQ86" s="1"/>
      <c r="AR86" s="1"/>
      <c r="AS86" s="1"/>
      <c r="AT86" s="1"/>
      <c r="AU86" s="1"/>
      <c r="AW86" s="1"/>
      <c r="AX86" s="1"/>
      <c r="AY86" s="1"/>
      <c r="AZ86" s="1"/>
      <c r="BA86" s="1"/>
      <c r="BB86" s="1"/>
      <c r="BC86" s="1"/>
      <c r="BD86" s="1"/>
      <c r="BE86" t="s">
        <v>287</v>
      </c>
      <c r="BF86" t="s">
        <v>287</v>
      </c>
      <c r="BG86" t="s">
        <v>287</v>
      </c>
      <c r="BH86" t="s">
        <v>287</v>
      </c>
      <c r="BI86" t="s">
        <v>287</v>
      </c>
      <c r="BJ86" t="s">
        <v>287</v>
      </c>
      <c r="BK86" s="1"/>
      <c r="BL86" s="1"/>
      <c r="BM86" s="1"/>
      <c r="BN86" s="1"/>
      <c r="BO86" s="1"/>
      <c r="BP86" s="1"/>
      <c r="BQ86" s="1"/>
      <c r="BR86" s="1"/>
      <c r="BS86" s="1"/>
      <c r="BT86" s="1"/>
      <c r="BU86" s="1"/>
      <c r="BV86" s="1"/>
      <c r="BW86" s="1"/>
      <c r="BX86" s="1"/>
      <c r="BY86" t="s">
        <v>287</v>
      </c>
      <c r="BZ86" s="1"/>
      <c r="CA86" s="1"/>
      <c r="CB86" s="1"/>
      <c r="CC86" s="1"/>
      <c r="CD86" s="1"/>
      <c r="CE86" s="1"/>
      <c r="CF86" s="1"/>
      <c r="CG86" s="1"/>
      <c r="CH86" s="1"/>
      <c r="CI86" s="1"/>
      <c r="CJ86" s="1"/>
      <c r="CK86" s="1"/>
      <c r="CL86" s="1"/>
      <c r="CM86" s="1"/>
      <c r="CN86" t="s">
        <v>287</v>
      </c>
      <c r="CO86" t="s">
        <v>287</v>
      </c>
      <c r="CP86" t="s">
        <v>287</v>
      </c>
      <c r="CQ86" t="s">
        <v>287</v>
      </c>
      <c r="CR86" t="s">
        <v>287</v>
      </c>
      <c r="CS86" t="s">
        <v>287</v>
      </c>
      <c r="CT86" t="s">
        <v>287</v>
      </c>
      <c r="CU86" t="s">
        <v>287</v>
      </c>
      <c r="CV86" t="s">
        <v>287</v>
      </c>
      <c r="CW86" t="s">
        <v>287</v>
      </c>
      <c r="CX86" t="s">
        <v>287</v>
      </c>
      <c r="CY86" t="s">
        <v>287</v>
      </c>
      <c r="CZ86" t="s">
        <v>287</v>
      </c>
      <c r="DA86" t="s">
        <v>287</v>
      </c>
      <c r="DB86" t="s">
        <v>287</v>
      </c>
      <c r="DC86" t="s">
        <v>287</v>
      </c>
      <c r="DD86" t="s">
        <v>287</v>
      </c>
      <c r="DE86" t="s">
        <v>287</v>
      </c>
      <c r="DF86" t="s">
        <v>762</v>
      </c>
      <c r="DG86" t="s">
        <v>763</v>
      </c>
      <c r="DH86" t="s">
        <v>290</v>
      </c>
      <c r="DI86" t="s">
        <v>315</v>
      </c>
      <c r="DJ86" t="s">
        <v>303</v>
      </c>
      <c r="DK86" t="s">
        <v>764</v>
      </c>
      <c r="DL86" t="s">
        <v>305</v>
      </c>
      <c r="DM86" t="s">
        <v>765</v>
      </c>
      <c r="DN86" t="s">
        <v>766</v>
      </c>
      <c r="DO86" s="1">
        <v>0</v>
      </c>
      <c r="DP86" s="1">
        <v>0</v>
      </c>
      <c r="DQ86" s="1">
        <v>1</v>
      </c>
      <c r="DR86" s="1">
        <v>0</v>
      </c>
      <c r="DS86" s="1">
        <v>0</v>
      </c>
    </row>
    <row r="87" spans="1:123" x14ac:dyDescent="0.35">
      <c r="A87" t="s">
        <v>287</v>
      </c>
      <c r="B87" t="s">
        <v>287</v>
      </c>
      <c r="C87" t="s">
        <v>287</v>
      </c>
      <c r="D87" t="s">
        <v>287</v>
      </c>
      <c r="E87" t="s">
        <v>287</v>
      </c>
      <c r="F87" t="s">
        <v>287</v>
      </c>
      <c r="G87" t="s">
        <v>287</v>
      </c>
      <c r="H87" t="s">
        <v>287</v>
      </c>
      <c r="I87" s="1"/>
      <c r="J87" s="1"/>
      <c r="K87" s="1"/>
      <c r="L87" s="1"/>
      <c r="M87" s="1"/>
      <c r="N87" s="1"/>
      <c r="O87" s="1"/>
      <c r="P87" s="1"/>
      <c r="Q87" t="s">
        <v>287</v>
      </c>
      <c r="R87" s="1"/>
      <c r="S87" s="1"/>
      <c r="T87" s="1"/>
      <c r="U87" s="1"/>
      <c r="V87" s="1"/>
      <c r="W87" s="1"/>
      <c r="X87" t="s">
        <v>287</v>
      </c>
      <c r="Y87" t="s">
        <v>287</v>
      </c>
      <c r="Z87" t="s">
        <v>287</v>
      </c>
      <c r="AA87" t="s">
        <v>287</v>
      </c>
      <c r="AB87" t="s">
        <v>287</v>
      </c>
      <c r="AC87" s="1"/>
      <c r="AD87" s="1"/>
      <c r="AE87" s="1"/>
      <c r="AF87" s="1"/>
      <c r="AG87" s="1"/>
      <c r="AH87" t="s">
        <v>287</v>
      </c>
      <c r="AI87" t="s">
        <v>287</v>
      </c>
      <c r="AJ87" t="s">
        <v>287</v>
      </c>
      <c r="AK87" t="s">
        <v>287</v>
      </c>
      <c r="AL87" t="s">
        <v>287</v>
      </c>
      <c r="AM87" t="s">
        <v>287</v>
      </c>
      <c r="AN87" s="1"/>
      <c r="AO87" s="1"/>
      <c r="AP87" s="1"/>
      <c r="AQ87" s="1"/>
      <c r="AR87" s="1"/>
      <c r="AS87" s="1"/>
      <c r="AT87" s="1"/>
      <c r="AU87" s="1"/>
      <c r="AV87" t="s">
        <v>287</v>
      </c>
      <c r="AW87" s="1"/>
      <c r="AX87" s="1"/>
      <c r="AY87" s="1"/>
      <c r="AZ87" s="1"/>
      <c r="BA87" s="1"/>
      <c r="BB87" s="1"/>
      <c r="BC87" s="1"/>
      <c r="BD87" s="1"/>
      <c r="BE87" t="s">
        <v>287</v>
      </c>
      <c r="BF87" t="s">
        <v>287</v>
      </c>
      <c r="BG87" t="s">
        <v>287</v>
      </c>
      <c r="BH87" t="s">
        <v>287</v>
      </c>
      <c r="BI87" t="s">
        <v>287</v>
      </c>
      <c r="BJ87" t="s">
        <v>287</v>
      </c>
      <c r="BK87" s="1"/>
      <c r="BL87" s="1"/>
      <c r="BM87" s="1"/>
      <c r="BN87" s="1"/>
      <c r="BO87" s="1"/>
      <c r="BP87" s="1"/>
      <c r="BQ87" s="1"/>
      <c r="BR87" s="1"/>
      <c r="BS87" s="1"/>
      <c r="BT87" s="1"/>
      <c r="BU87" s="1"/>
      <c r="BV87" s="1"/>
      <c r="BW87" s="1"/>
      <c r="BX87" s="1"/>
      <c r="BY87" t="s">
        <v>287</v>
      </c>
      <c r="BZ87" s="1"/>
      <c r="CA87" s="1"/>
      <c r="CB87" s="1"/>
      <c r="CC87" s="1"/>
      <c r="CD87" s="1"/>
      <c r="CE87" s="1"/>
      <c r="CF87" s="1"/>
      <c r="CG87" s="1"/>
      <c r="CH87" s="1"/>
      <c r="CI87" s="1"/>
      <c r="CJ87" s="1"/>
      <c r="CK87" s="1"/>
      <c r="CL87" s="1"/>
      <c r="CM87" s="1"/>
      <c r="CN87" t="s">
        <v>287</v>
      </c>
      <c r="CO87" t="s">
        <v>287</v>
      </c>
      <c r="CP87" t="s">
        <v>287</v>
      </c>
      <c r="CQ87" t="s">
        <v>287</v>
      </c>
      <c r="CR87" t="s">
        <v>287</v>
      </c>
      <c r="CS87" t="s">
        <v>287</v>
      </c>
      <c r="CT87" t="s">
        <v>287</v>
      </c>
      <c r="CU87" t="s">
        <v>287</v>
      </c>
      <c r="CV87" t="s">
        <v>287</v>
      </c>
      <c r="CW87" t="s">
        <v>287</v>
      </c>
      <c r="CX87" t="s">
        <v>287</v>
      </c>
      <c r="CY87" t="s">
        <v>287</v>
      </c>
      <c r="CZ87" t="s">
        <v>287</v>
      </c>
      <c r="DA87" t="s">
        <v>287</v>
      </c>
      <c r="DB87" t="s">
        <v>287</v>
      </c>
      <c r="DC87" t="s">
        <v>287</v>
      </c>
      <c r="DD87" t="s">
        <v>287</v>
      </c>
      <c r="DE87" t="s">
        <v>287</v>
      </c>
      <c r="DF87" t="s">
        <v>767</v>
      </c>
      <c r="DG87" t="s">
        <v>768</v>
      </c>
      <c r="DH87" t="s">
        <v>290</v>
      </c>
      <c r="DI87" t="s">
        <v>315</v>
      </c>
      <c r="DJ87" t="s">
        <v>303</v>
      </c>
      <c r="DK87" t="s">
        <v>304</v>
      </c>
      <c r="DL87" t="s">
        <v>305</v>
      </c>
      <c r="DM87" t="s">
        <v>769</v>
      </c>
      <c r="DN87" t="s">
        <v>770</v>
      </c>
      <c r="DO87" s="1">
        <v>0</v>
      </c>
      <c r="DP87" s="1">
        <v>1</v>
      </c>
      <c r="DQ87" s="1">
        <v>0</v>
      </c>
      <c r="DR87" s="1">
        <v>0</v>
      </c>
      <c r="DS87" s="1">
        <v>0</v>
      </c>
    </row>
    <row r="88" spans="1:123" x14ac:dyDescent="0.35">
      <c r="A88" t="s">
        <v>1</v>
      </c>
      <c r="B88" t="s">
        <v>1</v>
      </c>
      <c r="C88" t="s">
        <v>10</v>
      </c>
      <c r="D88" t="s">
        <v>16</v>
      </c>
      <c r="E88" t="s">
        <v>13</v>
      </c>
      <c r="F88" t="s">
        <v>14</v>
      </c>
      <c r="G88" t="s">
        <v>14</v>
      </c>
      <c r="H88" t="s">
        <v>16</v>
      </c>
      <c r="I88" s="1" t="s">
        <v>1</v>
      </c>
      <c r="J88" s="1" t="s">
        <v>1</v>
      </c>
      <c r="K88" s="1" t="s">
        <v>1</v>
      </c>
      <c r="L88" s="1" t="s">
        <v>1</v>
      </c>
      <c r="M88" s="1" t="s">
        <v>1</v>
      </c>
      <c r="N88" s="1" t="s">
        <v>1</v>
      </c>
      <c r="O88" s="1" t="s">
        <v>1</v>
      </c>
      <c r="P88" s="1" t="s">
        <v>2</v>
      </c>
      <c r="Q88" t="s">
        <v>1</v>
      </c>
      <c r="R88" s="1" t="s">
        <v>1</v>
      </c>
      <c r="S88" s="1" t="s">
        <v>1</v>
      </c>
      <c r="T88" s="1" t="s">
        <v>1</v>
      </c>
      <c r="U88" s="1" t="s">
        <v>2</v>
      </c>
      <c r="V88" s="1" t="s">
        <v>1</v>
      </c>
      <c r="W88" s="1" t="s">
        <v>2</v>
      </c>
      <c r="X88" t="s">
        <v>287</v>
      </c>
      <c r="Y88" t="s">
        <v>42</v>
      </c>
      <c r="Z88" t="s">
        <v>46</v>
      </c>
      <c r="AA88" t="s">
        <v>771</v>
      </c>
      <c r="AB88" t="s">
        <v>53</v>
      </c>
      <c r="AC88" s="1"/>
      <c r="AD88" s="1"/>
      <c r="AE88" s="1"/>
      <c r="AF88" s="1"/>
      <c r="AG88" s="1"/>
      <c r="AH88" t="s">
        <v>60</v>
      </c>
      <c r="AI88" t="s">
        <v>61</v>
      </c>
      <c r="AJ88" t="s">
        <v>61</v>
      </c>
      <c r="AK88" t="s">
        <v>61</v>
      </c>
      <c r="AL88" t="s">
        <v>13</v>
      </c>
      <c r="AM88" t="s">
        <v>13</v>
      </c>
      <c r="AN88" s="1" t="s">
        <v>2</v>
      </c>
      <c r="AO88" s="1" t="s">
        <v>1</v>
      </c>
      <c r="AP88" s="1" t="s">
        <v>2</v>
      </c>
      <c r="AQ88" s="1" t="s">
        <v>2</v>
      </c>
      <c r="AR88" s="1" t="s">
        <v>2</v>
      </c>
      <c r="AS88" s="1" t="s">
        <v>1</v>
      </c>
      <c r="AT88" s="1" t="s">
        <v>2</v>
      </c>
      <c r="AU88" s="1" t="s">
        <v>2</v>
      </c>
      <c r="AV88" t="s">
        <v>287</v>
      </c>
      <c r="AW88" s="1" t="s">
        <v>2</v>
      </c>
      <c r="AX88" s="1" t="s">
        <v>1</v>
      </c>
      <c r="AY88" s="1" t="s">
        <v>2</v>
      </c>
      <c r="AZ88" s="1" t="s">
        <v>2</v>
      </c>
      <c r="BA88" s="1" t="s">
        <v>2</v>
      </c>
      <c r="BB88" s="1" t="s">
        <v>1</v>
      </c>
      <c r="BC88" s="1" t="s">
        <v>2</v>
      </c>
      <c r="BD88" s="1" t="s">
        <v>2</v>
      </c>
      <c r="BE88" t="s">
        <v>287</v>
      </c>
      <c r="BF88" t="s">
        <v>287</v>
      </c>
      <c r="BG88" t="s">
        <v>1</v>
      </c>
      <c r="BH88" t="s">
        <v>1</v>
      </c>
      <c r="BI88" t="s">
        <v>1</v>
      </c>
      <c r="BJ88" t="s">
        <v>91</v>
      </c>
      <c r="BK88" s="1" t="s">
        <v>2</v>
      </c>
      <c r="BL88" s="1" t="s">
        <v>1</v>
      </c>
      <c r="BM88" s="1" t="s">
        <v>2</v>
      </c>
      <c r="BN88" s="1" t="s">
        <v>2</v>
      </c>
      <c r="BO88" s="1" t="s">
        <v>2</v>
      </c>
      <c r="BP88" s="1" t="s">
        <v>2</v>
      </c>
      <c r="BQ88" s="1" t="s">
        <v>1</v>
      </c>
      <c r="BR88" s="1" t="s">
        <v>2</v>
      </c>
      <c r="BS88" s="1" t="s">
        <v>2</v>
      </c>
      <c r="BT88" s="1" t="s">
        <v>2</v>
      </c>
      <c r="BU88" s="1" t="s">
        <v>2</v>
      </c>
      <c r="BV88" s="1" t="s">
        <v>1</v>
      </c>
      <c r="BW88" s="1" t="s">
        <v>1</v>
      </c>
      <c r="BX88" s="1" t="s">
        <v>2</v>
      </c>
      <c r="BY88" t="s">
        <v>772</v>
      </c>
      <c r="BZ88" s="1" t="s">
        <v>1</v>
      </c>
      <c r="CA88" s="1" t="s">
        <v>2</v>
      </c>
      <c r="CB88" s="1" t="s">
        <v>2</v>
      </c>
      <c r="CC88" s="1" t="s">
        <v>1</v>
      </c>
      <c r="CD88" s="1" t="s">
        <v>2</v>
      </c>
      <c r="CE88" s="1" t="s">
        <v>1</v>
      </c>
      <c r="CF88" s="1" t="s">
        <v>1</v>
      </c>
      <c r="CG88" s="1" t="s">
        <v>2</v>
      </c>
      <c r="CH88" s="1" t="s">
        <v>2</v>
      </c>
      <c r="CI88" s="1" t="s">
        <v>2</v>
      </c>
      <c r="CJ88" s="1" t="s">
        <v>2</v>
      </c>
      <c r="CK88" s="1" t="s">
        <v>2</v>
      </c>
      <c r="CL88" s="1" t="s">
        <v>1</v>
      </c>
      <c r="CM88" s="1" t="s">
        <v>2</v>
      </c>
      <c r="CN88" t="s">
        <v>773</v>
      </c>
      <c r="CO88" t="s">
        <v>1</v>
      </c>
      <c r="CP88" t="s">
        <v>2</v>
      </c>
      <c r="CQ88" t="s">
        <v>2</v>
      </c>
      <c r="CR88" t="s">
        <v>287</v>
      </c>
      <c r="CS88" t="s">
        <v>15</v>
      </c>
      <c r="CT88" t="s">
        <v>15</v>
      </c>
      <c r="CU88" t="s">
        <v>15</v>
      </c>
      <c r="CV88" t="s">
        <v>287</v>
      </c>
      <c r="CW88" t="s">
        <v>46</v>
      </c>
      <c r="CX88" t="s">
        <v>287</v>
      </c>
      <c r="CY88" t="s">
        <v>1</v>
      </c>
      <c r="CZ88" t="s">
        <v>1</v>
      </c>
      <c r="DA88" t="s">
        <v>2</v>
      </c>
      <c r="DB88" t="s">
        <v>138</v>
      </c>
      <c r="DC88" t="s">
        <v>774</v>
      </c>
      <c r="DD88" t="s">
        <v>287</v>
      </c>
      <c r="DE88" t="s">
        <v>287</v>
      </c>
      <c r="DF88" t="s">
        <v>775</v>
      </c>
      <c r="DG88" t="s">
        <v>776</v>
      </c>
      <c r="DH88" t="s">
        <v>301</v>
      </c>
      <c r="DI88" t="s">
        <v>302</v>
      </c>
      <c r="DJ88" t="s">
        <v>303</v>
      </c>
      <c r="DK88" t="s">
        <v>777</v>
      </c>
      <c r="DL88" t="s">
        <v>370</v>
      </c>
      <c r="DM88" t="s">
        <v>778</v>
      </c>
      <c r="DN88" t="s">
        <v>779</v>
      </c>
      <c r="DO88" s="1">
        <v>0</v>
      </c>
      <c r="DP88" s="1">
        <v>0</v>
      </c>
      <c r="DQ88" s="1">
        <v>0</v>
      </c>
      <c r="DR88" s="1">
        <v>1</v>
      </c>
      <c r="DS88" s="1">
        <v>0</v>
      </c>
    </row>
    <row r="89" spans="1:123" x14ac:dyDescent="0.35">
      <c r="A89" t="s">
        <v>1</v>
      </c>
      <c r="B89" t="s">
        <v>1</v>
      </c>
      <c r="C89" t="s">
        <v>8</v>
      </c>
      <c r="D89" t="s">
        <v>13</v>
      </c>
      <c r="E89" t="s">
        <v>13</v>
      </c>
      <c r="F89" t="s">
        <v>13</v>
      </c>
      <c r="G89" t="s">
        <v>13</v>
      </c>
      <c r="H89" t="s">
        <v>15</v>
      </c>
      <c r="I89" s="1" t="s">
        <v>1</v>
      </c>
      <c r="J89" s="1" t="s">
        <v>1</v>
      </c>
      <c r="K89" s="1" t="s">
        <v>2</v>
      </c>
      <c r="L89" s="1" t="s">
        <v>2</v>
      </c>
      <c r="M89" s="1" t="s">
        <v>1</v>
      </c>
      <c r="N89" s="1" t="s">
        <v>2</v>
      </c>
      <c r="O89" s="1" t="s">
        <v>1</v>
      </c>
      <c r="P89" s="1" t="s">
        <v>2</v>
      </c>
      <c r="Q89" t="s">
        <v>2</v>
      </c>
      <c r="R89" s="1" t="s">
        <v>1</v>
      </c>
      <c r="S89" s="1" t="s">
        <v>2</v>
      </c>
      <c r="T89" s="1" t="s">
        <v>2</v>
      </c>
      <c r="U89" s="1" t="s">
        <v>2</v>
      </c>
      <c r="V89" s="1" t="s">
        <v>2</v>
      </c>
      <c r="W89" s="1" t="s">
        <v>2</v>
      </c>
      <c r="X89" t="s">
        <v>287</v>
      </c>
      <c r="Y89" t="s">
        <v>42</v>
      </c>
      <c r="Z89" t="s">
        <v>46</v>
      </c>
      <c r="AA89" t="s">
        <v>287</v>
      </c>
      <c r="AB89" t="s">
        <v>52</v>
      </c>
      <c r="AC89" s="1" t="s">
        <v>1</v>
      </c>
      <c r="AD89" s="1" t="s">
        <v>1</v>
      </c>
      <c r="AE89" s="1" t="s">
        <v>1</v>
      </c>
      <c r="AF89" s="1" t="s">
        <v>2</v>
      </c>
      <c r="AG89" s="1" t="s">
        <v>2</v>
      </c>
      <c r="AH89" t="s">
        <v>287</v>
      </c>
      <c r="AI89" t="s">
        <v>287</v>
      </c>
      <c r="AJ89" t="s">
        <v>287</v>
      </c>
      <c r="AK89" t="s">
        <v>287</v>
      </c>
      <c r="AL89" t="s">
        <v>14</v>
      </c>
      <c r="AM89" t="s">
        <v>14</v>
      </c>
      <c r="AN89" s="1" t="s">
        <v>1</v>
      </c>
      <c r="AO89" s="1" t="s">
        <v>2</v>
      </c>
      <c r="AP89" s="1" t="s">
        <v>2</v>
      </c>
      <c r="AQ89" s="1" t="s">
        <v>1</v>
      </c>
      <c r="AR89" s="1" t="s">
        <v>1</v>
      </c>
      <c r="AS89" s="1" t="s">
        <v>2</v>
      </c>
      <c r="AT89" s="1" t="s">
        <v>2</v>
      </c>
      <c r="AU89" s="1" t="s">
        <v>2</v>
      </c>
      <c r="AV89" t="s">
        <v>287</v>
      </c>
      <c r="AW89" s="1" t="s">
        <v>2</v>
      </c>
      <c r="AX89" s="1" t="s">
        <v>1</v>
      </c>
      <c r="AY89" s="1" t="s">
        <v>2</v>
      </c>
      <c r="AZ89" s="1" t="s">
        <v>1</v>
      </c>
      <c r="BA89" s="1" t="s">
        <v>2</v>
      </c>
      <c r="BB89" s="1" t="s">
        <v>2</v>
      </c>
      <c r="BC89" s="1" t="s">
        <v>2</v>
      </c>
      <c r="BD89" s="1" t="s">
        <v>2</v>
      </c>
      <c r="BE89" t="s">
        <v>287</v>
      </c>
      <c r="BF89" t="s">
        <v>287</v>
      </c>
      <c r="BG89" t="s">
        <v>2</v>
      </c>
      <c r="BH89" t="s">
        <v>287</v>
      </c>
      <c r="BI89" t="s">
        <v>287</v>
      </c>
      <c r="BJ89" t="s">
        <v>287</v>
      </c>
      <c r="BK89" s="1"/>
      <c r="BL89" s="1"/>
      <c r="BM89" s="1"/>
      <c r="BN89" s="1"/>
      <c r="BO89" s="1"/>
      <c r="BP89" s="1"/>
      <c r="BQ89" s="1"/>
      <c r="BR89" s="1"/>
      <c r="BS89" s="1"/>
      <c r="BT89" s="1"/>
      <c r="BU89" s="1"/>
      <c r="BV89" s="1"/>
      <c r="BW89" s="1"/>
      <c r="BX89" s="1"/>
      <c r="BY89" t="s">
        <v>287</v>
      </c>
      <c r="BZ89" s="1"/>
      <c r="CA89" s="1"/>
      <c r="CB89" s="1"/>
      <c r="CC89" s="1"/>
      <c r="CD89" s="1"/>
      <c r="CE89" s="1"/>
      <c r="CF89" s="1"/>
      <c r="CG89" s="1"/>
      <c r="CH89" s="1"/>
      <c r="CI89" s="1"/>
      <c r="CJ89" s="1"/>
      <c r="CK89" s="1"/>
      <c r="CL89" s="1"/>
      <c r="CM89" s="1"/>
      <c r="CN89" t="s">
        <v>287</v>
      </c>
      <c r="CO89" t="s">
        <v>287</v>
      </c>
      <c r="CP89" t="s">
        <v>287</v>
      </c>
      <c r="CQ89" t="s">
        <v>287</v>
      </c>
      <c r="CR89" t="s">
        <v>287</v>
      </c>
      <c r="CS89" t="s">
        <v>287</v>
      </c>
      <c r="CT89" t="s">
        <v>287</v>
      </c>
      <c r="CU89" t="s">
        <v>287</v>
      </c>
      <c r="CV89" t="s">
        <v>780</v>
      </c>
      <c r="CW89" t="s">
        <v>47</v>
      </c>
      <c r="CX89" t="s">
        <v>287</v>
      </c>
      <c r="CY89" t="s">
        <v>2</v>
      </c>
      <c r="CZ89" t="s">
        <v>287</v>
      </c>
      <c r="DA89" t="s">
        <v>2</v>
      </c>
      <c r="DB89" t="s">
        <v>138</v>
      </c>
      <c r="DC89" t="s">
        <v>781</v>
      </c>
      <c r="DD89" t="s">
        <v>287</v>
      </c>
      <c r="DE89" t="s">
        <v>287</v>
      </c>
      <c r="DF89" t="s">
        <v>782</v>
      </c>
      <c r="DG89" t="s">
        <v>783</v>
      </c>
      <c r="DH89" t="s">
        <v>290</v>
      </c>
      <c r="DI89" t="s">
        <v>315</v>
      </c>
      <c r="DJ89" t="s">
        <v>784</v>
      </c>
      <c r="DK89" t="s">
        <v>785</v>
      </c>
      <c r="DL89" t="s">
        <v>786</v>
      </c>
      <c r="DM89" t="s">
        <v>787</v>
      </c>
      <c r="DN89" t="s">
        <v>788</v>
      </c>
      <c r="DO89" s="1">
        <v>0</v>
      </c>
      <c r="DP89" s="1">
        <v>0</v>
      </c>
      <c r="DQ89" s="1">
        <v>0</v>
      </c>
      <c r="DR89" s="1">
        <v>1</v>
      </c>
      <c r="DS89" s="1">
        <v>0</v>
      </c>
    </row>
    <row r="90" spans="1:123" x14ac:dyDescent="0.35">
      <c r="A90" t="s">
        <v>1</v>
      </c>
      <c r="B90" t="s">
        <v>1</v>
      </c>
      <c r="C90" t="s">
        <v>9</v>
      </c>
      <c r="D90" t="s">
        <v>13</v>
      </c>
      <c r="E90" t="s">
        <v>13</v>
      </c>
      <c r="F90" t="s">
        <v>14</v>
      </c>
      <c r="G90" t="s">
        <v>13</v>
      </c>
      <c r="H90" t="s">
        <v>15</v>
      </c>
      <c r="I90" s="1" t="s">
        <v>1</v>
      </c>
      <c r="J90" s="1" t="s">
        <v>1</v>
      </c>
      <c r="K90" s="1" t="s">
        <v>2</v>
      </c>
      <c r="L90" s="1" t="s">
        <v>1</v>
      </c>
      <c r="M90" s="1" t="s">
        <v>1</v>
      </c>
      <c r="N90" s="1" t="s">
        <v>1</v>
      </c>
      <c r="O90" s="1" t="s">
        <v>1</v>
      </c>
      <c r="P90" s="1" t="s">
        <v>2</v>
      </c>
      <c r="Q90" t="s">
        <v>1</v>
      </c>
      <c r="R90" s="1" t="s">
        <v>1</v>
      </c>
      <c r="S90" s="1" t="s">
        <v>1</v>
      </c>
      <c r="T90" s="1" t="s">
        <v>1</v>
      </c>
      <c r="U90" s="1" t="s">
        <v>1</v>
      </c>
      <c r="V90" s="1" t="s">
        <v>1</v>
      </c>
      <c r="W90" s="1" t="s">
        <v>2</v>
      </c>
      <c r="X90" t="s">
        <v>287</v>
      </c>
      <c r="Y90" t="s">
        <v>42</v>
      </c>
      <c r="Z90" t="s">
        <v>46</v>
      </c>
      <c r="AA90" t="s">
        <v>789</v>
      </c>
      <c r="AB90" t="s">
        <v>3</v>
      </c>
      <c r="AC90" s="1"/>
      <c r="AD90" s="1"/>
      <c r="AE90" s="1"/>
      <c r="AF90" s="1"/>
      <c r="AG90" s="1"/>
      <c r="AH90" t="s">
        <v>287</v>
      </c>
      <c r="AI90" t="s">
        <v>287</v>
      </c>
      <c r="AJ90" t="s">
        <v>287</v>
      </c>
      <c r="AK90" t="s">
        <v>287</v>
      </c>
      <c r="AL90" t="s">
        <v>13</v>
      </c>
      <c r="AM90" t="s">
        <v>13</v>
      </c>
      <c r="AN90" s="1" t="s">
        <v>2</v>
      </c>
      <c r="AO90" s="1" t="s">
        <v>2</v>
      </c>
      <c r="AP90" s="1" t="s">
        <v>2</v>
      </c>
      <c r="AQ90" s="1" t="s">
        <v>1</v>
      </c>
      <c r="AR90" s="1" t="s">
        <v>1</v>
      </c>
      <c r="AS90" s="1" t="s">
        <v>2</v>
      </c>
      <c r="AT90" s="1" t="s">
        <v>2</v>
      </c>
      <c r="AU90" s="1" t="s">
        <v>2</v>
      </c>
      <c r="AV90" t="s">
        <v>287</v>
      </c>
      <c r="AW90" s="1" t="s">
        <v>2</v>
      </c>
      <c r="AX90" s="1" t="s">
        <v>2</v>
      </c>
      <c r="AY90" s="1" t="s">
        <v>2</v>
      </c>
      <c r="AZ90" s="1" t="s">
        <v>1</v>
      </c>
      <c r="BA90" s="1" t="s">
        <v>1</v>
      </c>
      <c r="BB90" s="1" t="s">
        <v>2</v>
      </c>
      <c r="BC90" s="1" t="s">
        <v>2</v>
      </c>
      <c r="BD90" s="1" t="s">
        <v>2</v>
      </c>
      <c r="BE90" t="s">
        <v>287</v>
      </c>
      <c r="BF90" t="s">
        <v>790</v>
      </c>
      <c r="BG90" t="s">
        <v>1</v>
      </c>
      <c r="BH90" t="s">
        <v>1</v>
      </c>
      <c r="BI90" t="s">
        <v>2</v>
      </c>
      <c r="BJ90" t="s">
        <v>91</v>
      </c>
      <c r="BK90" s="1" t="s">
        <v>1</v>
      </c>
      <c r="BL90" s="1" t="s">
        <v>1</v>
      </c>
      <c r="BM90" s="1" t="s">
        <v>1</v>
      </c>
      <c r="BN90" s="1" t="s">
        <v>1</v>
      </c>
      <c r="BO90" s="1" t="s">
        <v>1</v>
      </c>
      <c r="BP90" s="1" t="s">
        <v>1</v>
      </c>
      <c r="BQ90" s="1" t="s">
        <v>1</v>
      </c>
      <c r="BR90" s="1" t="s">
        <v>1</v>
      </c>
      <c r="BS90" s="1" t="s">
        <v>1</v>
      </c>
      <c r="BT90" s="1" t="s">
        <v>2</v>
      </c>
      <c r="BU90" s="1" t="s">
        <v>2</v>
      </c>
      <c r="BV90" s="1" t="s">
        <v>1</v>
      </c>
      <c r="BW90" s="1" t="s">
        <v>1</v>
      </c>
      <c r="BX90" s="1" t="s">
        <v>2</v>
      </c>
      <c r="BY90" t="s">
        <v>791</v>
      </c>
      <c r="BZ90" s="1" t="s">
        <v>2</v>
      </c>
      <c r="CA90" s="1" t="s">
        <v>2</v>
      </c>
      <c r="CB90" s="1" t="s">
        <v>2</v>
      </c>
      <c r="CC90" s="1" t="s">
        <v>2</v>
      </c>
      <c r="CD90" s="1" t="s">
        <v>2</v>
      </c>
      <c r="CE90" s="1" t="s">
        <v>2</v>
      </c>
      <c r="CF90" s="1" t="s">
        <v>2</v>
      </c>
      <c r="CG90" s="1" t="s">
        <v>2</v>
      </c>
      <c r="CH90" s="1" t="s">
        <v>2</v>
      </c>
      <c r="CI90" s="1" t="s">
        <v>2</v>
      </c>
      <c r="CJ90" s="1" t="s">
        <v>2</v>
      </c>
      <c r="CK90" s="1" t="s">
        <v>2</v>
      </c>
      <c r="CL90" s="1" t="s">
        <v>1</v>
      </c>
      <c r="CM90" s="1" t="s">
        <v>2</v>
      </c>
      <c r="CN90" t="s">
        <v>792</v>
      </c>
      <c r="CO90" t="s">
        <v>1</v>
      </c>
      <c r="CP90" t="s">
        <v>2</v>
      </c>
      <c r="CQ90" t="s">
        <v>1</v>
      </c>
      <c r="CR90" t="s">
        <v>1</v>
      </c>
      <c r="CS90" t="s">
        <v>15</v>
      </c>
      <c r="CT90" t="s">
        <v>13</v>
      </c>
      <c r="CU90" t="s">
        <v>13</v>
      </c>
      <c r="CV90" t="s">
        <v>287</v>
      </c>
      <c r="CW90" t="s">
        <v>46</v>
      </c>
      <c r="CX90" t="s">
        <v>287</v>
      </c>
      <c r="CY90" t="s">
        <v>1</v>
      </c>
      <c r="CZ90" t="s">
        <v>1</v>
      </c>
      <c r="DA90" t="s">
        <v>2</v>
      </c>
      <c r="DB90" t="s">
        <v>135</v>
      </c>
      <c r="DC90" t="s">
        <v>287</v>
      </c>
      <c r="DD90" t="s">
        <v>287</v>
      </c>
      <c r="DE90" t="s">
        <v>287</v>
      </c>
      <c r="DF90" t="s">
        <v>793</v>
      </c>
      <c r="DG90" t="s">
        <v>794</v>
      </c>
      <c r="DH90" t="s">
        <v>290</v>
      </c>
      <c r="DI90" t="s">
        <v>315</v>
      </c>
      <c r="DJ90" t="s">
        <v>303</v>
      </c>
      <c r="DK90" t="s">
        <v>795</v>
      </c>
      <c r="DL90" t="s">
        <v>341</v>
      </c>
      <c r="DM90" t="s">
        <v>796</v>
      </c>
      <c r="DN90" t="s">
        <v>797</v>
      </c>
      <c r="DO90" s="1">
        <v>0</v>
      </c>
      <c r="DP90" s="1">
        <v>0</v>
      </c>
      <c r="DQ90" s="1">
        <v>0</v>
      </c>
      <c r="DR90" s="1">
        <v>1</v>
      </c>
      <c r="DS90" s="1">
        <v>0</v>
      </c>
    </row>
    <row r="91" spans="1:123" x14ac:dyDescent="0.35">
      <c r="A91" t="s">
        <v>1</v>
      </c>
      <c r="B91" t="s">
        <v>1</v>
      </c>
      <c r="C91" t="s">
        <v>8</v>
      </c>
      <c r="D91" t="s">
        <v>15</v>
      </c>
      <c r="E91" t="s">
        <v>13</v>
      </c>
      <c r="F91" t="s">
        <v>13</v>
      </c>
      <c r="G91" t="s">
        <v>14</v>
      </c>
      <c r="H91" t="s">
        <v>16</v>
      </c>
      <c r="I91" s="1" t="s">
        <v>1</v>
      </c>
      <c r="J91" s="1" t="s">
        <v>1</v>
      </c>
      <c r="K91" s="1" t="s">
        <v>2</v>
      </c>
      <c r="L91" s="1" t="s">
        <v>2</v>
      </c>
      <c r="M91" s="1" t="s">
        <v>1</v>
      </c>
      <c r="N91" s="1" t="s">
        <v>1</v>
      </c>
      <c r="O91" s="1" t="s">
        <v>1</v>
      </c>
      <c r="P91" s="1" t="s">
        <v>2</v>
      </c>
      <c r="Q91" t="s">
        <v>2</v>
      </c>
      <c r="R91" s="1" t="s">
        <v>1</v>
      </c>
      <c r="S91" s="1" t="s">
        <v>2</v>
      </c>
      <c r="T91" s="1" t="s">
        <v>2</v>
      </c>
      <c r="U91" s="1" t="s">
        <v>1</v>
      </c>
      <c r="V91" s="1" t="s">
        <v>2</v>
      </c>
      <c r="W91" s="1" t="s">
        <v>2</v>
      </c>
      <c r="X91" t="s">
        <v>287</v>
      </c>
      <c r="Y91" t="s">
        <v>41</v>
      </c>
      <c r="Z91" t="s">
        <v>47</v>
      </c>
      <c r="AA91" t="s">
        <v>287</v>
      </c>
      <c r="AB91" t="s">
        <v>52</v>
      </c>
      <c r="AC91" s="1" t="s">
        <v>1</v>
      </c>
      <c r="AD91" s="1" t="s">
        <v>2</v>
      </c>
      <c r="AE91" s="1" t="s">
        <v>2</v>
      </c>
      <c r="AF91" s="1" t="s">
        <v>1</v>
      </c>
      <c r="AG91" s="1" t="s">
        <v>2</v>
      </c>
      <c r="AH91" t="s">
        <v>287</v>
      </c>
      <c r="AI91" t="s">
        <v>287</v>
      </c>
      <c r="AJ91" t="s">
        <v>287</v>
      </c>
      <c r="AK91" t="s">
        <v>287</v>
      </c>
      <c r="AL91" t="s">
        <v>14</v>
      </c>
      <c r="AM91" t="s">
        <v>14</v>
      </c>
      <c r="AN91" s="1" t="s">
        <v>2</v>
      </c>
      <c r="AO91" s="1" t="s">
        <v>2</v>
      </c>
      <c r="AP91" s="1" t="s">
        <v>1</v>
      </c>
      <c r="AQ91" s="1" t="s">
        <v>1</v>
      </c>
      <c r="AR91" s="1" t="s">
        <v>2</v>
      </c>
      <c r="AS91" s="1" t="s">
        <v>2</v>
      </c>
      <c r="AT91" s="1" t="s">
        <v>2</v>
      </c>
      <c r="AU91" s="1" t="s">
        <v>2</v>
      </c>
      <c r="AV91" t="s">
        <v>287</v>
      </c>
      <c r="AW91" s="1" t="s">
        <v>2</v>
      </c>
      <c r="AX91" s="1" t="s">
        <v>2</v>
      </c>
      <c r="AY91" s="1" t="s">
        <v>1</v>
      </c>
      <c r="AZ91" s="1" t="s">
        <v>2</v>
      </c>
      <c r="BA91" s="1" t="s">
        <v>1</v>
      </c>
      <c r="BB91" s="1" t="s">
        <v>2</v>
      </c>
      <c r="BC91" s="1" t="s">
        <v>2</v>
      </c>
      <c r="BD91" s="1" t="s">
        <v>2</v>
      </c>
      <c r="BE91" t="s">
        <v>287</v>
      </c>
      <c r="BF91" t="s">
        <v>287</v>
      </c>
      <c r="BG91" t="s">
        <v>3</v>
      </c>
      <c r="BH91" t="s">
        <v>287</v>
      </c>
      <c r="BI91" t="s">
        <v>287</v>
      </c>
      <c r="BJ91" t="s">
        <v>287</v>
      </c>
      <c r="BK91" s="1"/>
      <c r="BL91" s="1"/>
      <c r="BM91" s="1"/>
      <c r="BN91" s="1"/>
      <c r="BO91" s="1"/>
      <c r="BP91" s="1"/>
      <c r="BQ91" s="1"/>
      <c r="BR91" s="1"/>
      <c r="BS91" s="1"/>
      <c r="BT91" s="1"/>
      <c r="BU91" s="1"/>
      <c r="BV91" s="1"/>
      <c r="BW91" s="1"/>
      <c r="BX91" s="1"/>
      <c r="BY91" t="s">
        <v>287</v>
      </c>
      <c r="BZ91" s="1"/>
      <c r="CA91" s="1"/>
      <c r="CB91" s="1"/>
      <c r="CC91" s="1"/>
      <c r="CD91" s="1"/>
      <c r="CE91" s="1"/>
      <c r="CF91" s="1"/>
      <c r="CG91" s="1"/>
      <c r="CH91" s="1"/>
      <c r="CI91" s="1"/>
      <c r="CJ91" s="1"/>
      <c r="CK91" s="1"/>
      <c r="CL91" s="1"/>
      <c r="CM91" s="1"/>
      <c r="CN91" t="s">
        <v>287</v>
      </c>
      <c r="CO91" t="s">
        <v>287</v>
      </c>
      <c r="CP91" t="s">
        <v>287</v>
      </c>
      <c r="CQ91" t="s">
        <v>287</v>
      </c>
      <c r="CR91" t="s">
        <v>287</v>
      </c>
      <c r="CS91" t="s">
        <v>287</v>
      </c>
      <c r="CT91" t="s">
        <v>287</v>
      </c>
      <c r="CU91" t="s">
        <v>287</v>
      </c>
      <c r="CV91" t="s">
        <v>287</v>
      </c>
      <c r="CW91" t="s">
        <v>47</v>
      </c>
      <c r="CX91" t="s">
        <v>287</v>
      </c>
      <c r="CY91" t="s">
        <v>3</v>
      </c>
      <c r="CZ91" t="s">
        <v>3</v>
      </c>
      <c r="DA91" t="s">
        <v>2</v>
      </c>
      <c r="DB91" t="s">
        <v>135</v>
      </c>
      <c r="DC91" t="s">
        <v>287</v>
      </c>
      <c r="DD91" t="s">
        <v>287</v>
      </c>
      <c r="DE91" t="s">
        <v>287</v>
      </c>
      <c r="DF91" t="s">
        <v>798</v>
      </c>
      <c r="DG91" t="s">
        <v>799</v>
      </c>
      <c r="DH91" t="s">
        <v>290</v>
      </c>
      <c r="DI91" t="s">
        <v>315</v>
      </c>
      <c r="DJ91" t="s">
        <v>303</v>
      </c>
      <c r="DK91" t="s">
        <v>800</v>
      </c>
      <c r="DL91" t="s">
        <v>341</v>
      </c>
      <c r="DM91" t="s">
        <v>801</v>
      </c>
      <c r="DN91" t="s">
        <v>802</v>
      </c>
      <c r="DO91" s="1">
        <v>0</v>
      </c>
      <c r="DP91" s="1">
        <v>0</v>
      </c>
      <c r="DQ91" s="1">
        <v>0</v>
      </c>
      <c r="DR91" s="1">
        <v>1</v>
      </c>
      <c r="DS91" s="1">
        <v>0</v>
      </c>
    </row>
    <row r="92" spans="1:123" x14ac:dyDescent="0.35">
      <c r="A92" t="s">
        <v>1</v>
      </c>
      <c r="B92" t="s">
        <v>2</v>
      </c>
      <c r="C92" t="s">
        <v>11</v>
      </c>
      <c r="D92" t="s">
        <v>16</v>
      </c>
      <c r="E92" t="s">
        <v>14</v>
      </c>
      <c r="F92" t="s">
        <v>15</v>
      </c>
      <c r="G92" t="s">
        <v>16</v>
      </c>
      <c r="H92" t="s">
        <v>16</v>
      </c>
      <c r="I92" s="1" t="s">
        <v>2</v>
      </c>
      <c r="J92" s="1" t="s">
        <v>2</v>
      </c>
      <c r="K92" s="1" t="s">
        <v>1</v>
      </c>
      <c r="L92" s="1" t="s">
        <v>2</v>
      </c>
      <c r="M92" s="1" t="s">
        <v>2</v>
      </c>
      <c r="N92" s="1" t="s">
        <v>2</v>
      </c>
      <c r="O92" s="1" t="s">
        <v>2</v>
      </c>
      <c r="P92" s="1" t="s">
        <v>2</v>
      </c>
      <c r="Q92" t="s">
        <v>1</v>
      </c>
      <c r="R92" s="1"/>
      <c r="S92" s="1"/>
      <c r="T92" s="1"/>
      <c r="U92" s="1"/>
      <c r="V92" s="1"/>
      <c r="W92" s="1"/>
      <c r="X92" t="s">
        <v>287</v>
      </c>
      <c r="Y92" t="s">
        <v>3</v>
      </c>
      <c r="Z92" t="s">
        <v>46</v>
      </c>
      <c r="AA92" t="s">
        <v>803</v>
      </c>
      <c r="AB92" t="s">
        <v>3</v>
      </c>
      <c r="AC92" s="1"/>
      <c r="AD92" s="1"/>
      <c r="AE92" s="1"/>
      <c r="AF92" s="1"/>
      <c r="AG92" s="1"/>
      <c r="AH92" t="s">
        <v>287</v>
      </c>
      <c r="AI92" t="s">
        <v>287</v>
      </c>
      <c r="AJ92" t="s">
        <v>287</v>
      </c>
      <c r="AK92" t="s">
        <v>287</v>
      </c>
      <c r="AL92" t="s">
        <v>13</v>
      </c>
      <c r="AM92" t="s">
        <v>13</v>
      </c>
      <c r="AN92" s="1" t="s">
        <v>2</v>
      </c>
      <c r="AO92" s="1" t="s">
        <v>2</v>
      </c>
      <c r="AP92" s="1" t="s">
        <v>2</v>
      </c>
      <c r="AQ92" s="1" t="s">
        <v>2</v>
      </c>
      <c r="AR92" s="1" t="s">
        <v>2</v>
      </c>
      <c r="AS92" s="1" t="s">
        <v>2</v>
      </c>
      <c r="AT92" s="1" t="s">
        <v>2</v>
      </c>
      <c r="AU92" s="1" t="s">
        <v>1</v>
      </c>
      <c r="AV92" t="s">
        <v>287</v>
      </c>
      <c r="AW92" s="1" t="s">
        <v>2</v>
      </c>
      <c r="AX92" s="1" t="s">
        <v>2</v>
      </c>
      <c r="AY92" s="1" t="s">
        <v>2</v>
      </c>
      <c r="AZ92" s="1" t="s">
        <v>2</v>
      </c>
      <c r="BA92" s="1" t="s">
        <v>2</v>
      </c>
      <c r="BB92" s="1" t="s">
        <v>2</v>
      </c>
      <c r="BC92" s="1" t="s">
        <v>2</v>
      </c>
      <c r="BD92" s="1" t="s">
        <v>1</v>
      </c>
      <c r="BE92" t="s">
        <v>287</v>
      </c>
      <c r="BF92" t="s">
        <v>804</v>
      </c>
      <c r="BG92" t="s">
        <v>1</v>
      </c>
      <c r="BH92" t="s">
        <v>2</v>
      </c>
      <c r="BI92" t="s">
        <v>3</v>
      </c>
      <c r="BJ92" t="s">
        <v>91</v>
      </c>
      <c r="BK92" s="1" t="s">
        <v>2</v>
      </c>
      <c r="BL92" s="1" t="s">
        <v>1</v>
      </c>
      <c r="BM92" s="1" t="s">
        <v>1</v>
      </c>
      <c r="BN92" s="1" t="s">
        <v>1</v>
      </c>
      <c r="BO92" s="1" t="s">
        <v>2</v>
      </c>
      <c r="BP92" s="1" t="s">
        <v>1</v>
      </c>
      <c r="BQ92" s="1" t="s">
        <v>1</v>
      </c>
      <c r="BR92" s="1" t="s">
        <v>2</v>
      </c>
      <c r="BS92" s="1" t="s">
        <v>1</v>
      </c>
      <c r="BT92" s="1" t="s">
        <v>1</v>
      </c>
      <c r="BU92" s="1" t="s">
        <v>1</v>
      </c>
      <c r="BV92" s="1" t="s">
        <v>1</v>
      </c>
      <c r="BW92" s="1" t="s">
        <v>1</v>
      </c>
      <c r="BX92" s="1" t="s">
        <v>2</v>
      </c>
      <c r="BY92" t="s">
        <v>805</v>
      </c>
      <c r="BZ92" s="1" t="s">
        <v>2</v>
      </c>
      <c r="CA92" s="1" t="s">
        <v>2</v>
      </c>
      <c r="CB92" s="1" t="s">
        <v>2</v>
      </c>
      <c r="CC92" s="1" t="s">
        <v>1</v>
      </c>
      <c r="CD92" s="1" t="s">
        <v>1</v>
      </c>
      <c r="CE92" s="1" t="s">
        <v>2</v>
      </c>
      <c r="CF92" s="1" t="s">
        <v>1</v>
      </c>
      <c r="CG92" s="1" t="s">
        <v>2</v>
      </c>
      <c r="CH92" s="1" t="s">
        <v>2</v>
      </c>
      <c r="CI92" s="1" t="s">
        <v>2</v>
      </c>
      <c r="CJ92" s="1" t="s">
        <v>1</v>
      </c>
      <c r="CK92" s="1" t="s">
        <v>2</v>
      </c>
      <c r="CL92" s="1" t="s">
        <v>2</v>
      </c>
      <c r="CM92" s="1" t="s">
        <v>2</v>
      </c>
      <c r="CN92" t="s">
        <v>287</v>
      </c>
      <c r="CO92" t="s">
        <v>1</v>
      </c>
      <c r="CP92" t="s">
        <v>1</v>
      </c>
      <c r="CQ92" t="s">
        <v>1</v>
      </c>
      <c r="CR92" t="s">
        <v>1</v>
      </c>
      <c r="CS92" t="s">
        <v>16</v>
      </c>
      <c r="CT92" t="s">
        <v>16</v>
      </c>
      <c r="CU92" t="s">
        <v>16</v>
      </c>
      <c r="CV92" t="s">
        <v>287</v>
      </c>
      <c r="CW92" t="s">
        <v>47</v>
      </c>
      <c r="CX92" t="s">
        <v>806</v>
      </c>
      <c r="CY92" t="s">
        <v>2</v>
      </c>
      <c r="CZ92" t="s">
        <v>287</v>
      </c>
      <c r="DA92" t="s">
        <v>2</v>
      </c>
      <c r="DB92" t="s">
        <v>138</v>
      </c>
      <c r="DC92" t="s">
        <v>807</v>
      </c>
      <c r="DD92" t="s">
        <v>287</v>
      </c>
      <c r="DE92" t="s">
        <v>808</v>
      </c>
      <c r="DF92" t="s">
        <v>809</v>
      </c>
      <c r="DG92" t="s">
        <v>810</v>
      </c>
      <c r="DH92" t="s">
        <v>301</v>
      </c>
      <c r="DI92" t="s">
        <v>302</v>
      </c>
      <c r="DJ92" t="s">
        <v>687</v>
      </c>
      <c r="DK92" t="s">
        <v>811</v>
      </c>
      <c r="DL92" t="s">
        <v>341</v>
      </c>
      <c r="DM92" t="s">
        <v>812</v>
      </c>
      <c r="DN92" t="s">
        <v>813</v>
      </c>
      <c r="DO92" s="1">
        <v>0</v>
      </c>
      <c r="DP92" s="1">
        <v>0</v>
      </c>
      <c r="DQ92" s="1">
        <v>0</v>
      </c>
      <c r="DR92" s="1">
        <v>1</v>
      </c>
      <c r="DS92" s="1">
        <v>0</v>
      </c>
    </row>
    <row r="93" spans="1:123" x14ac:dyDescent="0.35">
      <c r="A93" t="s">
        <v>1</v>
      </c>
      <c r="B93" t="s">
        <v>1</v>
      </c>
      <c r="C93" t="s">
        <v>7</v>
      </c>
      <c r="D93" t="s">
        <v>14</v>
      </c>
      <c r="E93" t="s">
        <v>13</v>
      </c>
      <c r="F93" t="s">
        <v>14</v>
      </c>
      <c r="G93" t="s">
        <v>15</v>
      </c>
      <c r="H93" t="s">
        <v>16</v>
      </c>
      <c r="I93" s="1" t="s">
        <v>1</v>
      </c>
      <c r="J93" s="1" t="s">
        <v>2</v>
      </c>
      <c r="K93" s="1" t="s">
        <v>1</v>
      </c>
      <c r="L93" s="1" t="s">
        <v>2</v>
      </c>
      <c r="M93" s="1" t="s">
        <v>2</v>
      </c>
      <c r="N93" s="1" t="s">
        <v>1</v>
      </c>
      <c r="O93" s="1" t="s">
        <v>1</v>
      </c>
      <c r="P93" s="1" t="s">
        <v>2</v>
      </c>
      <c r="Q93" t="s">
        <v>1</v>
      </c>
      <c r="R93" s="1" t="s">
        <v>1</v>
      </c>
      <c r="S93" s="1" t="s">
        <v>2</v>
      </c>
      <c r="T93" s="1" t="s">
        <v>2</v>
      </c>
      <c r="U93" s="1" t="s">
        <v>1</v>
      </c>
      <c r="V93" s="1" t="s">
        <v>2</v>
      </c>
      <c r="W93" s="1" t="s">
        <v>2</v>
      </c>
      <c r="X93" t="s">
        <v>287</v>
      </c>
      <c r="Y93" t="s">
        <v>43</v>
      </c>
      <c r="Z93" t="s">
        <v>45</v>
      </c>
      <c r="AA93" t="s">
        <v>287</v>
      </c>
      <c r="AB93" t="s">
        <v>52</v>
      </c>
      <c r="AC93" s="1" t="s">
        <v>1</v>
      </c>
      <c r="AD93" s="1" t="s">
        <v>2</v>
      </c>
      <c r="AE93" s="1" t="s">
        <v>1</v>
      </c>
      <c r="AF93" s="1" t="s">
        <v>1</v>
      </c>
      <c r="AG93" s="1" t="s">
        <v>2</v>
      </c>
      <c r="AH93" t="s">
        <v>287</v>
      </c>
      <c r="AI93" t="s">
        <v>287</v>
      </c>
      <c r="AJ93" t="s">
        <v>287</v>
      </c>
      <c r="AK93" t="s">
        <v>287</v>
      </c>
      <c r="AL93" t="s">
        <v>14</v>
      </c>
      <c r="AM93" t="s">
        <v>13</v>
      </c>
      <c r="AN93" s="1" t="s">
        <v>1</v>
      </c>
      <c r="AO93" s="1" t="s">
        <v>1</v>
      </c>
      <c r="AP93" s="1" t="s">
        <v>1</v>
      </c>
      <c r="AQ93" s="1" t="s">
        <v>2</v>
      </c>
      <c r="AR93" s="1" t="s">
        <v>2</v>
      </c>
      <c r="AS93" s="1" t="s">
        <v>2</v>
      </c>
      <c r="AT93" s="1" t="s">
        <v>2</v>
      </c>
      <c r="AU93" s="1" t="s">
        <v>2</v>
      </c>
      <c r="AV93" t="s">
        <v>287</v>
      </c>
      <c r="AW93" s="1" t="s">
        <v>1</v>
      </c>
      <c r="AX93" s="1" t="s">
        <v>1</v>
      </c>
      <c r="AY93" s="1" t="s">
        <v>1</v>
      </c>
      <c r="AZ93" s="1" t="s">
        <v>2</v>
      </c>
      <c r="BA93" s="1" t="s">
        <v>1</v>
      </c>
      <c r="BB93" s="1" t="s">
        <v>2</v>
      </c>
      <c r="BC93" s="1" t="s">
        <v>2</v>
      </c>
      <c r="BD93" s="1" t="s">
        <v>2</v>
      </c>
      <c r="BE93" t="s">
        <v>287</v>
      </c>
      <c r="BF93" t="s">
        <v>287</v>
      </c>
      <c r="BG93" t="s">
        <v>1</v>
      </c>
      <c r="BH93" t="s">
        <v>1</v>
      </c>
      <c r="BI93" t="s">
        <v>3</v>
      </c>
      <c r="BJ93" t="s">
        <v>89</v>
      </c>
      <c r="BK93" s="1" t="s">
        <v>2</v>
      </c>
      <c r="BL93" s="1" t="s">
        <v>2</v>
      </c>
      <c r="BM93" s="1" t="s">
        <v>2</v>
      </c>
      <c r="BN93" s="1" t="s">
        <v>2</v>
      </c>
      <c r="BO93" s="1" t="s">
        <v>2</v>
      </c>
      <c r="BP93" s="1" t="s">
        <v>2</v>
      </c>
      <c r="BQ93" s="1" t="s">
        <v>2</v>
      </c>
      <c r="BR93" s="1" t="s">
        <v>2</v>
      </c>
      <c r="BS93" s="1" t="s">
        <v>2</v>
      </c>
      <c r="BT93" s="1" t="s">
        <v>2</v>
      </c>
      <c r="BU93" s="1" t="s">
        <v>2</v>
      </c>
      <c r="BV93" s="1" t="s">
        <v>2</v>
      </c>
      <c r="BW93" s="1" t="s">
        <v>2</v>
      </c>
      <c r="BX93" s="1" t="s">
        <v>1</v>
      </c>
      <c r="BY93" t="s">
        <v>287</v>
      </c>
      <c r="BZ93" s="1" t="s">
        <v>1</v>
      </c>
      <c r="CA93" s="1" t="s">
        <v>1</v>
      </c>
      <c r="CB93" s="1" t="s">
        <v>1</v>
      </c>
      <c r="CC93" s="1" t="s">
        <v>1</v>
      </c>
      <c r="CD93" s="1" t="s">
        <v>2</v>
      </c>
      <c r="CE93" s="1" t="s">
        <v>1</v>
      </c>
      <c r="CF93" s="1" t="s">
        <v>1</v>
      </c>
      <c r="CG93" s="1" t="s">
        <v>2</v>
      </c>
      <c r="CH93" s="1" t="s">
        <v>1</v>
      </c>
      <c r="CI93" s="1" t="s">
        <v>1</v>
      </c>
      <c r="CJ93" s="1" t="s">
        <v>2</v>
      </c>
      <c r="CK93" s="1" t="s">
        <v>2</v>
      </c>
      <c r="CL93" s="1" t="s">
        <v>2</v>
      </c>
      <c r="CM93" s="1" t="s">
        <v>2</v>
      </c>
      <c r="CN93" t="s">
        <v>287</v>
      </c>
      <c r="CO93" t="s">
        <v>1</v>
      </c>
      <c r="CP93" t="s">
        <v>1</v>
      </c>
      <c r="CQ93" t="s">
        <v>1</v>
      </c>
      <c r="CR93" t="s">
        <v>1</v>
      </c>
      <c r="CS93" t="s">
        <v>14</v>
      </c>
      <c r="CT93" t="s">
        <v>16</v>
      </c>
      <c r="CU93" t="s">
        <v>14</v>
      </c>
      <c r="CV93" t="s">
        <v>287</v>
      </c>
      <c r="CW93" t="s">
        <v>46</v>
      </c>
      <c r="CX93" t="s">
        <v>287</v>
      </c>
      <c r="CY93" t="s">
        <v>1</v>
      </c>
      <c r="CZ93" t="s">
        <v>3</v>
      </c>
      <c r="DA93" t="s">
        <v>2</v>
      </c>
      <c r="DB93" t="s">
        <v>135</v>
      </c>
      <c r="DC93" t="s">
        <v>287</v>
      </c>
      <c r="DD93" t="s">
        <v>287</v>
      </c>
      <c r="DE93" t="s">
        <v>287</v>
      </c>
      <c r="DF93" t="s">
        <v>814</v>
      </c>
      <c r="DG93" t="s">
        <v>815</v>
      </c>
      <c r="DH93" t="s">
        <v>301</v>
      </c>
      <c r="DI93" t="s">
        <v>315</v>
      </c>
      <c r="DJ93" t="s">
        <v>303</v>
      </c>
      <c r="DK93" t="s">
        <v>816</v>
      </c>
      <c r="DL93" t="s">
        <v>294</v>
      </c>
      <c r="DM93" t="s">
        <v>817</v>
      </c>
      <c r="DN93" t="s">
        <v>818</v>
      </c>
      <c r="DO93" s="1">
        <v>0</v>
      </c>
      <c r="DP93" s="1">
        <v>0</v>
      </c>
      <c r="DQ93" s="1">
        <v>0</v>
      </c>
      <c r="DR93" s="1">
        <v>1</v>
      </c>
      <c r="DS93" s="1">
        <v>0</v>
      </c>
    </row>
    <row r="94" spans="1:123" x14ac:dyDescent="0.35">
      <c r="A94" t="s">
        <v>2</v>
      </c>
      <c r="B94" t="s">
        <v>287</v>
      </c>
      <c r="C94" t="s">
        <v>287</v>
      </c>
      <c r="D94" t="s">
        <v>287</v>
      </c>
      <c r="E94" t="s">
        <v>287</v>
      </c>
      <c r="F94" t="s">
        <v>287</v>
      </c>
      <c r="G94" t="s">
        <v>287</v>
      </c>
      <c r="H94" t="s">
        <v>287</v>
      </c>
      <c r="I94" s="1"/>
      <c r="J94" s="1"/>
      <c r="K94" s="1"/>
      <c r="L94" s="1"/>
      <c r="M94" s="1"/>
      <c r="N94" s="1"/>
      <c r="O94" s="1"/>
      <c r="P94" s="1"/>
      <c r="Q94" t="s">
        <v>287</v>
      </c>
      <c r="R94" s="1"/>
      <c r="S94" s="1"/>
      <c r="T94" s="1"/>
      <c r="U94" s="1"/>
      <c r="V94" s="1"/>
      <c r="W94" s="1"/>
      <c r="X94" t="s">
        <v>819</v>
      </c>
      <c r="Y94" t="s">
        <v>43</v>
      </c>
      <c r="Z94" t="s">
        <v>47</v>
      </c>
      <c r="AA94" t="s">
        <v>820</v>
      </c>
      <c r="AB94" t="s">
        <v>53</v>
      </c>
      <c r="AC94" s="1"/>
      <c r="AD94" s="1"/>
      <c r="AE94" s="1"/>
      <c r="AF94" s="1"/>
      <c r="AG94" s="1"/>
      <c r="AH94" t="s">
        <v>60</v>
      </c>
      <c r="AI94" t="s">
        <v>60</v>
      </c>
      <c r="AJ94" t="s">
        <v>60</v>
      </c>
      <c r="AK94" t="s">
        <v>60</v>
      </c>
      <c r="AL94" t="s">
        <v>14</v>
      </c>
      <c r="AM94" t="s">
        <v>14</v>
      </c>
      <c r="AN94" s="1" t="s">
        <v>2</v>
      </c>
      <c r="AO94" s="1" t="s">
        <v>1</v>
      </c>
      <c r="AP94" s="1" t="s">
        <v>2</v>
      </c>
      <c r="AQ94" s="1" t="s">
        <v>2</v>
      </c>
      <c r="AR94" s="1" t="s">
        <v>2</v>
      </c>
      <c r="AS94" s="1" t="s">
        <v>2</v>
      </c>
      <c r="AT94" s="1" t="s">
        <v>2</v>
      </c>
      <c r="AU94" s="1" t="s">
        <v>2</v>
      </c>
      <c r="AV94" t="s">
        <v>287</v>
      </c>
      <c r="AW94" s="1" t="s">
        <v>2</v>
      </c>
      <c r="AX94" s="1" t="s">
        <v>1</v>
      </c>
      <c r="AY94" s="1" t="s">
        <v>1</v>
      </c>
      <c r="AZ94" s="1" t="s">
        <v>2</v>
      </c>
      <c r="BA94" s="1" t="s">
        <v>2</v>
      </c>
      <c r="BB94" s="1" t="s">
        <v>1</v>
      </c>
      <c r="BC94" s="1" t="s">
        <v>2</v>
      </c>
      <c r="BD94" s="1" t="s">
        <v>2</v>
      </c>
      <c r="BE94" t="s">
        <v>287</v>
      </c>
      <c r="BF94" t="s">
        <v>287</v>
      </c>
      <c r="BG94" t="s">
        <v>2</v>
      </c>
      <c r="BH94" t="s">
        <v>287</v>
      </c>
      <c r="BI94" t="s">
        <v>287</v>
      </c>
      <c r="BJ94" t="s">
        <v>287</v>
      </c>
      <c r="BK94" s="1"/>
      <c r="BL94" s="1"/>
      <c r="BM94" s="1"/>
      <c r="BN94" s="1"/>
      <c r="BO94" s="1"/>
      <c r="BP94" s="1"/>
      <c r="BQ94" s="1"/>
      <c r="BR94" s="1"/>
      <c r="BS94" s="1"/>
      <c r="BT94" s="1"/>
      <c r="BU94" s="1"/>
      <c r="BV94" s="1"/>
      <c r="BW94" s="1"/>
      <c r="BX94" s="1"/>
      <c r="BY94" t="s">
        <v>287</v>
      </c>
      <c r="BZ94" s="1"/>
      <c r="CA94" s="1"/>
      <c r="CB94" s="1"/>
      <c r="CC94" s="1"/>
      <c r="CD94" s="1"/>
      <c r="CE94" s="1"/>
      <c r="CF94" s="1"/>
      <c r="CG94" s="1"/>
      <c r="CH94" s="1"/>
      <c r="CI94" s="1"/>
      <c r="CJ94" s="1"/>
      <c r="CK94" s="1"/>
      <c r="CL94" s="1"/>
      <c r="CM94" s="1"/>
      <c r="CN94" t="s">
        <v>287</v>
      </c>
      <c r="CO94" t="s">
        <v>287</v>
      </c>
      <c r="CP94" t="s">
        <v>287</v>
      </c>
      <c r="CQ94" t="s">
        <v>287</v>
      </c>
      <c r="CR94" t="s">
        <v>287</v>
      </c>
      <c r="CS94" t="s">
        <v>287</v>
      </c>
      <c r="CT94" t="s">
        <v>287</v>
      </c>
      <c r="CU94" t="s">
        <v>287</v>
      </c>
      <c r="CV94" t="s">
        <v>821</v>
      </c>
      <c r="CW94" t="s">
        <v>46</v>
      </c>
      <c r="CX94" t="s">
        <v>287</v>
      </c>
      <c r="CY94" t="s">
        <v>2</v>
      </c>
      <c r="CZ94" t="s">
        <v>287</v>
      </c>
      <c r="DA94" t="s">
        <v>2</v>
      </c>
      <c r="DB94" t="s">
        <v>135</v>
      </c>
      <c r="DC94" t="s">
        <v>287</v>
      </c>
      <c r="DD94" t="s">
        <v>287</v>
      </c>
      <c r="DE94" t="s">
        <v>287</v>
      </c>
      <c r="DF94" t="s">
        <v>822</v>
      </c>
      <c r="DG94" t="s">
        <v>823</v>
      </c>
      <c r="DH94" t="s">
        <v>301</v>
      </c>
      <c r="DI94" t="s">
        <v>302</v>
      </c>
      <c r="DJ94" t="s">
        <v>303</v>
      </c>
      <c r="DK94" t="s">
        <v>625</v>
      </c>
      <c r="DL94" t="s">
        <v>305</v>
      </c>
      <c r="DM94" t="s">
        <v>824</v>
      </c>
      <c r="DN94" t="s">
        <v>825</v>
      </c>
      <c r="DO94" s="1">
        <v>0</v>
      </c>
      <c r="DP94" s="1">
        <v>0</v>
      </c>
      <c r="DQ94" s="1">
        <v>0</v>
      </c>
      <c r="DR94" s="1">
        <v>1</v>
      </c>
      <c r="DS94" s="1">
        <v>0</v>
      </c>
    </row>
    <row r="95" spans="1:123" x14ac:dyDescent="0.35">
      <c r="A95" t="s">
        <v>287</v>
      </c>
      <c r="B95" t="s">
        <v>287</v>
      </c>
      <c r="C95" t="s">
        <v>287</v>
      </c>
      <c r="D95" t="s">
        <v>287</v>
      </c>
      <c r="E95" t="s">
        <v>287</v>
      </c>
      <c r="F95" t="s">
        <v>287</v>
      </c>
      <c r="G95" t="s">
        <v>287</v>
      </c>
      <c r="H95" t="s">
        <v>287</v>
      </c>
      <c r="I95" s="1"/>
      <c r="J95" s="1"/>
      <c r="K95" s="1"/>
      <c r="L95" s="1"/>
      <c r="M95" s="1"/>
      <c r="N95" s="1"/>
      <c r="O95" s="1"/>
      <c r="P95" s="1"/>
      <c r="Q95" t="s">
        <v>287</v>
      </c>
      <c r="R95" s="1"/>
      <c r="S95" s="1"/>
      <c r="T95" s="1"/>
      <c r="U95" s="1"/>
      <c r="V95" s="1"/>
      <c r="W95" s="1"/>
      <c r="X95" t="s">
        <v>287</v>
      </c>
      <c r="Y95" t="s">
        <v>287</v>
      </c>
      <c r="Z95" t="s">
        <v>287</v>
      </c>
      <c r="AA95" t="s">
        <v>287</v>
      </c>
      <c r="AB95" t="s">
        <v>287</v>
      </c>
      <c r="AC95" s="1"/>
      <c r="AD95" s="1"/>
      <c r="AE95" s="1"/>
      <c r="AF95" s="1"/>
      <c r="AG95" s="1"/>
      <c r="AH95" t="s">
        <v>287</v>
      </c>
      <c r="AI95" t="s">
        <v>287</v>
      </c>
      <c r="AJ95" t="s">
        <v>287</v>
      </c>
      <c r="AK95" t="s">
        <v>287</v>
      </c>
      <c r="AL95" t="s">
        <v>287</v>
      </c>
      <c r="AM95" t="s">
        <v>287</v>
      </c>
      <c r="AN95" s="1"/>
      <c r="AO95" s="1"/>
      <c r="AP95" s="1"/>
      <c r="AQ95" s="1"/>
      <c r="AR95" s="1"/>
      <c r="AS95" s="1"/>
      <c r="AT95" s="1"/>
      <c r="AU95" s="1"/>
      <c r="AV95" t="s">
        <v>287</v>
      </c>
      <c r="AW95" s="1"/>
      <c r="AX95" s="1"/>
      <c r="AY95" s="1"/>
      <c r="AZ95" s="1"/>
      <c r="BA95" s="1"/>
      <c r="BB95" s="1"/>
      <c r="BC95" s="1"/>
      <c r="BD95" s="1"/>
      <c r="BE95" t="s">
        <v>287</v>
      </c>
      <c r="BF95" t="s">
        <v>287</v>
      </c>
      <c r="BG95" t="s">
        <v>287</v>
      </c>
      <c r="BH95" t="s">
        <v>287</v>
      </c>
      <c r="BI95" t="s">
        <v>287</v>
      </c>
      <c r="BJ95" t="s">
        <v>287</v>
      </c>
      <c r="BK95" s="1"/>
      <c r="BL95" s="1"/>
      <c r="BM95" s="1"/>
      <c r="BN95" s="1"/>
      <c r="BO95" s="1"/>
      <c r="BP95" s="1"/>
      <c r="BQ95" s="1"/>
      <c r="BR95" s="1"/>
      <c r="BS95" s="1"/>
      <c r="BT95" s="1"/>
      <c r="BU95" s="1"/>
      <c r="BV95" s="1"/>
      <c r="BW95" s="1"/>
      <c r="BX95" s="1"/>
      <c r="BY95" t="s">
        <v>287</v>
      </c>
      <c r="BZ95" s="1"/>
      <c r="CA95" s="1"/>
      <c r="CB95" s="1"/>
      <c r="CC95" s="1"/>
      <c r="CD95" s="1"/>
      <c r="CE95" s="1"/>
      <c r="CF95" s="1"/>
      <c r="CG95" s="1"/>
      <c r="CH95" s="1"/>
      <c r="CI95" s="1"/>
      <c r="CJ95" s="1"/>
      <c r="CK95" s="1"/>
      <c r="CL95" s="1"/>
      <c r="CM95" s="1"/>
      <c r="CN95" t="s">
        <v>287</v>
      </c>
      <c r="CO95" t="s">
        <v>287</v>
      </c>
      <c r="CP95" t="s">
        <v>287</v>
      </c>
      <c r="CQ95" t="s">
        <v>287</v>
      </c>
      <c r="CR95" t="s">
        <v>287</v>
      </c>
      <c r="CS95" t="s">
        <v>287</v>
      </c>
      <c r="CT95" t="s">
        <v>287</v>
      </c>
      <c r="CU95" t="s">
        <v>287</v>
      </c>
      <c r="CV95" t="s">
        <v>287</v>
      </c>
      <c r="CW95" t="s">
        <v>287</v>
      </c>
      <c r="CX95" t="s">
        <v>287</v>
      </c>
      <c r="CY95" t="s">
        <v>287</v>
      </c>
      <c r="CZ95" t="s">
        <v>287</v>
      </c>
      <c r="DA95" t="s">
        <v>287</v>
      </c>
      <c r="DB95" t="s">
        <v>287</v>
      </c>
      <c r="DC95" t="s">
        <v>287</v>
      </c>
      <c r="DD95" t="s">
        <v>287</v>
      </c>
      <c r="DE95" t="s">
        <v>287</v>
      </c>
      <c r="DF95" t="s">
        <v>826</v>
      </c>
      <c r="DG95" t="s">
        <v>827</v>
      </c>
      <c r="DH95" t="s">
        <v>290</v>
      </c>
      <c r="DI95" t="s">
        <v>315</v>
      </c>
      <c r="DJ95" t="s">
        <v>303</v>
      </c>
      <c r="DK95" t="s">
        <v>420</v>
      </c>
      <c r="DL95" t="s">
        <v>330</v>
      </c>
      <c r="DM95" t="s">
        <v>828</v>
      </c>
      <c r="DN95" t="s">
        <v>829</v>
      </c>
      <c r="DO95" s="1">
        <v>0</v>
      </c>
      <c r="DP95" s="1">
        <v>1</v>
      </c>
      <c r="DQ95" s="1">
        <v>0</v>
      </c>
      <c r="DR95" s="1">
        <v>0</v>
      </c>
      <c r="DS95" s="1">
        <v>0</v>
      </c>
    </row>
    <row r="96" spans="1:123" x14ac:dyDescent="0.35">
      <c r="A96" t="s">
        <v>1</v>
      </c>
      <c r="B96" t="s">
        <v>1</v>
      </c>
      <c r="C96" t="s">
        <v>7</v>
      </c>
      <c r="D96" t="s">
        <v>15</v>
      </c>
      <c r="E96" t="s">
        <v>13</v>
      </c>
      <c r="F96" t="s">
        <v>14</v>
      </c>
      <c r="G96" t="s">
        <v>14</v>
      </c>
      <c r="H96" t="s">
        <v>16</v>
      </c>
      <c r="I96" s="1" t="s">
        <v>1</v>
      </c>
      <c r="J96" s="1" t="s">
        <v>1</v>
      </c>
      <c r="K96" s="1" t="s">
        <v>1</v>
      </c>
      <c r="L96" s="1" t="s">
        <v>1</v>
      </c>
      <c r="M96" s="1" t="s">
        <v>1</v>
      </c>
      <c r="N96" s="1" t="s">
        <v>1</v>
      </c>
      <c r="O96" s="1" t="s">
        <v>1</v>
      </c>
      <c r="P96" s="1" t="s">
        <v>2</v>
      </c>
      <c r="Q96" t="s">
        <v>2</v>
      </c>
      <c r="R96" s="1" t="s">
        <v>1</v>
      </c>
      <c r="S96" s="1" t="s">
        <v>2</v>
      </c>
      <c r="T96" s="1" t="s">
        <v>1</v>
      </c>
      <c r="U96" s="1" t="s">
        <v>1</v>
      </c>
      <c r="V96" s="1" t="s">
        <v>1</v>
      </c>
      <c r="W96" s="1" t="s">
        <v>2</v>
      </c>
      <c r="X96" t="s">
        <v>287</v>
      </c>
      <c r="Y96" t="s">
        <v>43</v>
      </c>
      <c r="Z96" t="s">
        <v>47</v>
      </c>
      <c r="AA96" t="s">
        <v>287</v>
      </c>
      <c r="AB96" t="s">
        <v>3</v>
      </c>
      <c r="AC96" s="1"/>
      <c r="AD96" s="1"/>
      <c r="AE96" s="1"/>
      <c r="AF96" s="1"/>
      <c r="AG96" s="1"/>
      <c r="AH96" t="s">
        <v>287</v>
      </c>
      <c r="AI96" t="s">
        <v>287</v>
      </c>
      <c r="AJ96" t="s">
        <v>287</v>
      </c>
      <c r="AK96" t="s">
        <v>287</v>
      </c>
      <c r="AL96" t="s">
        <v>13</v>
      </c>
      <c r="AM96" t="s">
        <v>14</v>
      </c>
      <c r="AN96" s="1" t="s">
        <v>2</v>
      </c>
      <c r="AO96" s="1" t="s">
        <v>2</v>
      </c>
      <c r="AP96" s="1" t="s">
        <v>2</v>
      </c>
      <c r="AQ96" s="1" t="s">
        <v>2</v>
      </c>
      <c r="AR96" s="1" t="s">
        <v>2</v>
      </c>
      <c r="AS96" s="1" t="s">
        <v>2</v>
      </c>
      <c r="AT96" s="1" t="s">
        <v>2</v>
      </c>
      <c r="AU96" s="1" t="s">
        <v>1</v>
      </c>
      <c r="AV96" t="s">
        <v>287</v>
      </c>
      <c r="AW96" s="1" t="s">
        <v>2</v>
      </c>
      <c r="AX96" s="1" t="s">
        <v>2</v>
      </c>
      <c r="AY96" s="1" t="s">
        <v>2</v>
      </c>
      <c r="AZ96" s="1" t="s">
        <v>2</v>
      </c>
      <c r="BA96" s="1" t="s">
        <v>2</v>
      </c>
      <c r="BB96" s="1" t="s">
        <v>2</v>
      </c>
      <c r="BC96" s="1" t="s">
        <v>2</v>
      </c>
      <c r="BD96" s="1" t="s">
        <v>1</v>
      </c>
      <c r="BE96" t="s">
        <v>287</v>
      </c>
      <c r="BF96" t="s">
        <v>287</v>
      </c>
      <c r="BG96" t="s">
        <v>1</v>
      </c>
      <c r="BH96" t="s">
        <v>1</v>
      </c>
      <c r="BI96" t="s">
        <v>1</v>
      </c>
      <c r="BJ96" t="s">
        <v>91</v>
      </c>
      <c r="BK96" s="1" t="s">
        <v>2</v>
      </c>
      <c r="BL96" s="1" t="s">
        <v>2</v>
      </c>
      <c r="BM96" s="1" t="s">
        <v>2</v>
      </c>
      <c r="BN96" s="1" t="s">
        <v>2</v>
      </c>
      <c r="BO96" s="1" t="s">
        <v>2</v>
      </c>
      <c r="BP96" s="1" t="s">
        <v>2</v>
      </c>
      <c r="BQ96" s="1" t="s">
        <v>2</v>
      </c>
      <c r="BR96" s="1" t="s">
        <v>2</v>
      </c>
      <c r="BS96" s="1" t="s">
        <v>2</v>
      </c>
      <c r="BT96" s="1" t="s">
        <v>2</v>
      </c>
      <c r="BU96" s="1" t="s">
        <v>2</v>
      </c>
      <c r="BV96" s="1" t="s">
        <v>2</v>
      </c>
      <c r="BW96" s="1" t="s">
        <v>1</v>
      </c>
      <c r="BX96" s="1" t="s">
        <v>2</v>
      </c>
      <c r="BY96" t="s">
        <v>830</v>
      </c>
      <c r="BZ96" s="1" t="s">
        <v>2</v>
      </c>
      <c r="CA96" s="1" t="s">
        <v>2</v>
      </c>
      <c r="CB96" s="1" t="s">
        <v>2</v>
      </c>
      <c r="CC96" s="1" t="s">
        <v>2</v>
      </c>
      <c r="CD96" s="1" t="s">
        <v>2</v>
      </c>
      <c r="CE96" s="1" t="s">
        <v>2</v>
      </c>
      <c r="CF96" s="1" t="s">
        <v>2</v>
      </c>
      <c r="CG96" s="1" t="s">
        <v>2</v>
      </c>
      <c r="CH96" s="1" t="s">
        <v>2</v>
      </c>
      <c r="CI96" s="1" t="s">
        <v>2</v>
      </c>
      <c r="CJ96" s="1" t="s">
        <v>2</v>
      </c>
      <c r="CK96" s="1" t="s">
        <v>2</v>
      </c>
      <c r="CL96" s="1" t="s">
        <v>1</v>
      </c>
      <c r="CM96" s="1" t="s">
        <v>2</v>
      </c>
      <c r="CN96" t="s">
        <v>831</v>
      </c>
      <c r="CO96" t="s">
        <v>1</v>
      </c>
      <c r="CP96" t="s">
        <v>1</v>
      </c>
      <c r="CQ96" t="s">
        <v>1</v>
      </c>
      <c r="CR96" t="s">
        <v>3</v>
      </c>
      <c r="CS96" t="s">
        <v>15</v>
      </c>
      <c r="CT96" t="s">
        <v>15</v>
      </c>
      <c r="CU96" t="s">
        <v>13</v>
      </c>
      <c r="CV96" t="s">
        <v>287</v>
      </c>
      <c r="CW96" t="s">
        <v>48</v>
      </c>
      <c r="CX96" t="s">
        <v>287</v>
      </c>
      <c r="CY96" t="s">
        <v>1</v>
      </c>
      <c r="CZ96" t="s">
        <v>1</v>
      </c>
      <c r="DA96" t="s">
        <v>1</v>
      </c>
      <c r="DB96" t="s">
        <v>287</v>
      </c>
      <c r="DC96" t="s">
        <v>287</v>
      </c>
      <c r="DD96" t="s">
        <v>60</v>
      </c>
      <c r="DE96" t="s">
        <v>287</v>
      </c>
      <c r="DF96" t="s">
        <v>832</v>
      </c>
      <c r="DG96" t="s">
        <v>833</v>
      </c>
      <c r="DH96" t="s">
        <v>301</v>
      </c>
      <c r="DI96" t="s">
        <v>302</v>
      </c>
      <c r="DJ96" t="s">
        <v>303</v>
      </c>
      <c r="DK96" t="s">
        <v>834</v>
      </c>
      <c r="DL96" t="s">
        <v>305</v>
      </c>
      <c r="DM96" t="s">
        <v>835</v>
      </c>
      <c r="DN96" t="s">
        <v>836</v>
      </c>
      <c r="DO96" s="1">
        <v>0</v>
      </c>
      <c r="DP96" s="1">
        <v>0</v>
      </c>
      <c r="DQ96" s="1">
        <v>0</v>
      </c>
      <c r="DR96" s="1">
        <v>1</v>
      </c>
      <c r="DS96" s="1">
        <v>0</v>
      </c>
    </row>
    <row r="97" spans="1:123" x14ac:dyDescent="0.35">
      <c r="A97" t="s">
        <v>1</v>
      </c>
      <c r="B97" t="s">
        <v>1</v>
      </c>
      <c r="C97" t="s">
        <v>6</v>
      </c>
      <c r="D97" t="s">
        <v>15</v>
      </c>
      <c r="E97" t="s">
        <v>13</v>
      </c>
      <c r="F97" t="s">
        <v>14</v>
      </c>
      <c r="G97" t="s">
        <v>14</v>
      </c>
      <c r="H97" t="s">
        <v>16</v>
      </c>
      <c r="I97" s="1" t="s">
        <v>1</v>
      </c>
      <c r="J97" s="1" t="s">
        <v>1</v>
      </c>
      <c r="K97" s="1" t="s">
        <v>1</v>
      </c>
      <c r="L97" s="1" t="s">
        <v>1</v>
      </c>
      <c r="M97" s="1" t="s">
        <v>2</v>
      </c>
      <c r="N97" s="1" t="s">
        <v>2</v>
      </c>
      <c r="O97" s="1" t="s">
        <v>1</v>
      </c>
      <c r="P97" s="1" t="s">
        <v>2</v>
      </c>
      <c r="Q97" t="s">
        <v>1</v>
      </c>
      <c r="R97" s="1" t="s">
        <v>2</v>
      </c>
      <c r="S97" s="1" t="s">
        <v>2</v>
      </c>
      <c r="T97" s="1" t="s">
        <v>1</v>
      </c>
      <c r="U97" s="1" t="s">
        <v>2</v>
      </c>
      <c r="V97" s="1" t="s">
        <v>2</v>
      </c>
      <c r="W97" s="1" t="s">
        <v>2</v>
      </c>
      <c r="X97" t="s">
        <v>287</v>
      </c>
      <c r="Y97" t="s">
        <v>3</v>
      </c>
      <c r="Z97" t="s">
        <v>45</v>
      </c>
      <c r="AA97" t="s">
        <v>287</v>
      </c>
      <c r="AB97" t="s">
        <v>53</v>
      </c>
      <c r="AC97" s="1"/>
      <c r="AD97" s="1"/>
      <c r="AE97" s="1"/>
      <c r="AF97" s="1"/>
      <c r="AG97" s="1"/>
      <c r="AH97" t="s">
        <v>60</v>
      </c>
      <c r="AI97" t="s">
        <v>60</v>
      </c>
      <c r="AJ97" t="s">
        <v>61</v>
      </c>
      <c r="AK97" t="s">
        <v>60</v>
      </c>
      <c r="AL97" t="s">
        <v>14</v>
      </c>
      <c r="AM97" t="s">
        <v>14</v>
      </c>
      <c r="AN97" s="1" t="s">
        <v>2</v>
      </c>
      <c r="AO97" s="1" t="s">
        <v>2</v>
      </c>
      <c r="AP97" s="1" t="s">
        <v>2</v>
      </c>
      <c r="AQ97" s="1" t="s">
        <v>1</v>
      </c>
      <c r="AR97" s="1" t="s">
        <v>1</v>
      </c>
      <c r="AS97" s="1" t="s">
        <v>2</v>
      </c>
      <c r="AT97" s="1" t="s">
        <v>2</v>
      </c>
      <c r="AU97" s="1" t="s">
        <v>2</v>
      </c>
      <c r="AV97" t="s">
        <v>287</v>
      </c>
      <c r="AW97" s="1" t="s">
        <v>2</v>
      </c>
      <c r="AX97" s="1" t="s">
        <v>2</v>
      </c>
      <c r="AY97" s="1" t="s">
        <v>2</v>
      </c>
      <c r="AZ97" s="1" t="s">
        <v>1</v>
      </c>
      <c r="BA97" s="1" t="s">
        <v>1</v>
      </c>
      <c r="BB97" s="1" t="s">
        <v>2</v>
      </c>
      <c r="BC97" s="1" t="s">
        <v>2</v>
      </c>
      <c r="BD97" s="1" t="s">
        <v>2</v>
      </c>
      <c r="BE97" t="s">
        <v>287</v>
      </c>
      <c r="BF97" t="s">
        <v>287</v>
      </c>
      <c r="BG97" t="s">
        <v>1</v>
      </c>
      <c r="BH97" t="s">
        <v>1</v>
      </c>
      <c r="BI97" t="s">
        <v>2</v>
      </c>
      <c r="BJ97" t="s">
        <v>91</v>
      </c>
      <c r="BK97" s="1" t="s">
        <v>1</v>
      </c>
      <c r="BL97" s="1" t="s">
        <v>1</v>
      </c>
      <c r="BM97" s="1" t="s">
        <v>1</v>
      </c>
      <c r="BN97" s="1" t="s">
        <v>1</v>
      </c>
      <c r="BO97" s="1" t="s">
        <v>1</v>
      </c>
      <c r="BP97" s="1" t="s">
        <v>1</v>
      </c>
      <c r="BQ97" s="1" t="s">
        <v>1</v>
      </c>
      <c r="BR97" s="1" t="s">
        <v>1</v>
      </c>
      <c r="BS97" s="1" t="s">
        <v>1</v>
      </c>
      <c r="BT97" s="1" t="s">
        <v>2</v>
      </c>
      <c r="BU97" s="1" t="s">
        <v>2</v>
      </c>
      <c r="BV97" s="1" t="s">
        <v>1</v>
      </c>
      <c r="BW97" s="1" t="s">
        <v>2</v>
      </c>
      <c r="BX97" s="1" t="s">
        <v>2</v>
      </c>
      <c r="BY97" t="s">
        <v>287</v>
      </c>
      <c r="BZ97" s="1" t="s">
        <v>1</v>
      </c>
      <c r="CA97" s="1" t="s">
        <v>1</v>
      </c>
      <c r="CB97" s="1" t="s">
        <v>1</v>
      </c>
      <c r="CC97" s="1" t="s">
        <v>1</v>
      </c>
      <c r="CD97" s="1" t="s">
        <v>1</v>
      </c>
      <c r="CE97" s="1" t="s">
        <v>1</v>
      </c>
      <c r="CF97" s="1" t="s">
        <v>1</v>
      </c>
      <c r="CG97" s="1" t="s">
        <v>1</v>
      </c>
      <c r="CH97" s="1" t="s">
        <v>1</v>
      </c>
      <c r="CI97" s="1" t="s">
        <v>1</v>
      </c>
      <c r="CJ97" s="1" t="s">
        <v>1</v>
      </c>
      <c r="CK97" s="1" t="s">
        <v>1</v>
      </c>
      <c r="CL97" s="1" t="s">
        <v>1</v>
      </c>
      <c r="CM97" s="1" t="s">
        <v>2</v>
      </c>
      <c r="CN97" t="s">
        <v>837</v>
      </c>
      <c r="CO97" t="s">
        <v>2</v>
      </c>
      <c r="CP97" t="s">
        <v>1</v>
      </c>
      <c r="CQ97" t="s">
        <v>2</v>
      </c>
      <c r="CR97" t="s">
        <v>287</v>
      </c>
      <c r="CS97" t="s">
        <v>16</v>
      </c>
      <c r="CT97" t="s">
        <v>16</v>
      </c>
      <c r="CU97" t="s">
        <v>14</v>
      </c>
      <c r="CV97" t="s">
        <v>287</v>
      </c>
      <c r="CW97" t="s">
        <v>47</v>
      </c>
      <c r="CX97" t="s">
        <v>838</v>
      </c>
      <c r="CY97" t="s">
        <v>2</v>
      </c>
      <c r="CZ97" t="s">
        <v>287</v>
      </c>
      <c r="DA97" t="s">
        <v>2</v>
      </c>
      <c r="DB97" t="s">
        <v>138</v>
      </c>
      <c r="DC97" t="s">
        <v>839</v>
      </c>
      <c r="DD97" t="s">
        <v>287</v>
      </c>
      <c r="DE97" t="s">
        <v>287</v>
      </c>
      <c r="DF97" t="s">
        <v>840</v>
      </c>
      <c r="DG97" t="s">
        <v>841</v>
      </c>
      <c r="DH97" t="s">
        <v>301</v>
      </c>
      <c r="DI97" t="s">
        <v>302</v>
      </c>
      <c r="DJ97" t="s">
        <v>303</v>
      </c>
      <c r="DK97" t="s">
        <v>842</v>
      </c>
      <c r="DL97" t="s">
        <v>341</v>
      </c>
      <c r="DM97" t="s">
        <v>843</v>
      </c>
      <c r="DN97" t="s">
        <v>844</v>
      </c>
      <c r="DO97" s="1">
        <v>0</v>
      </c>
      <c r="DP97" s="1">
        <v>0</v>
      </c>
      <c r="DQ97" s="1">
        <v>0</v>
      </c>
      <c r="DR97" s="1">
        <v>1</v>
      </c>
      <c r="DS97" s="1">
        <v>0</v>
      </c>
    </row>
    <row r="98" spans="1:123" x14ac:dyDescent="0.35">
      <c r="A98" t="s">
        <v>1</v>
      </c>
      <c r="B98" t="s">
        <v>1</v>
      </c>
      <c r="C98" t="s">
        <v>3</v>
      </c>
      <c r="D98" t="s">
        <v>13</v>
      </c>
      <c r="E98" t="s">
        <v>13</v>
      </c>
      <c r="F98" t="s">
        <v>13</v>
      </c>
      <c r="G98" t="s">
        <v>14</v>
      </c>
      <c r="H98" t="s">
        <v>15</v>
      </c>
      <c r="I98" s="1" t="s">
        <v>1</v>
      </c>
      <c r="J98" s="1" t="s">
        <v>1</v>
      </c>
      <c r="K98" s="1" t="s">
        <v>1</v>
      </c>
      <c r="L98" s="1" t="s">
        <v>1</v>
      </c>
      <c r="M98" s="1" t="s">
        <v>1</v>
      </c>
      <c r="N98" s="1" t="s">
        <v>1</v>
      </c>
      <c r="O98" s="1" t="s">
        <v>1</v>
      </c>
      <c r="P98" s="1" t="s">
        <v>2</v>
      </c>
      <c r="Q98" t="s">
        <v>1</v>
      </c>
      <c r="R98" s="1" t="s">
        <v>2</v>
      </c>
      <c r="S98" s="1" t="s">
        <v>1</v>
      </c>
      <c r="T98" s="1" t="s">
        <v>1</v>
      </c>
      <c r="U98" s="1" t="s">
        <v>1</v>
      </c>
      <c r="V98" s="1" t="s">
        <v>1</v>
      </c>
      <c r="W98" s="1" t="s">
        <v>2</v>
      </c>
      <c r="X98" t="s">
        <v>287</v>
      </c>
      <c r="Y98" t="s">
        <v>40</v>
      </c>
      <c r="Z98" t="s">
        <v>45</v>
      </c>
      <c r="AA98" t="s">
        <v>287</v>
      </c>
      <c r="AB98" t="s">
        <v>51</v>
      </c>
      <c r="AC98" s="1"/>
      <c r="AD98" s="1"/>
      <c r="AE98" s="1"/>
      <c r="AF98" s="1"/>
      <c r="AG98" s="1"/>
      <c r="AH98" t="s">
        <v>287</v>
      </c>
      <c r="AI98" t="s">
        <v>287</v>
      </c>
      <c r="AJ98" t="s">
        <v>287</v>
      </c>
      <c r="AK98" t="s">
        <v>287</v>
      </c>
      <c r="AL98" t="s">
        <v>13</v>
      </c>
      <c r="AM98" t="s">
        <v>13</v>
      </c>
      <c r="AN98" s="1" t="s">
        <v>2</v>
      </c>
      <c r="AO98" s="1" t="s">
        <v>2</v>
      </c>
      <c r="AP98" s="1" t="s">
        <v>1</v>
      </c>
      <c r="AQ98" s="1" t="s">
        <v>2</v>
      </c>
      <c r="AR98" s="1" t="s">
        <v>2</v>
      </c>
      <c r="AS98" s="1" t="s">
        <v>2</v>
      </c>
      <c r="AT98" s="1" t="s">
        <v>2</v>
      </c>
      <c r="AU98" s="1" t="s">
        <v>2</v>
      </c>
      <c r="AV98" t="s">
        <v>287</v>
      </c>
      <c r="AW98" s="1" t="s">
        <v>2</v>
      </c>
      <c r="AX98" s="1" t="s">
        <v>2</v>
      </c>
      <c r="AY98" s="1" t="s">
        <v>1</v>
      </c>
      <c r="AZ98" s="1" t="s">
        <v>2</v>
      </c>
      <c r="BA98" s="1" t="s">
        <v>2</v>
      </c>
      <c r="BB98" s="1" t="s">
        <v>2</v>
      </c>
      <c r="BC98" s="1" t="s">
        <v>2</v>
      </c>
      <c r="BD98" s="1" t="s">
        <v>2</v>
      </c>
      <c r="BE98" t="s">
        <v>287</v>
      </c>
      <c r="BF98" t="s">
        <v>845</v>
      </c>
      <c r="BG98" t="s">
        <v>1</v>
      </c>
      <c r="BH98" t="s">
        <v>2</v>
      </c>
      <c r="BI98" t="s">
        <v>1</v>
      </c>
      <c r="BJ98" t="s">
        <v>91</v>
      </c>
      <c r="BK98" s="1" t="s">
        <v>1</v>
      </c>
      <c r="BL98" s="1" t="s">
        <v>1</v>
      </c>
      <c r="BM98" s="1" t="s">
        <v>1</v>
      </c>
      <c r="BN98" s="1" t="s">
        <v>1</v>
      </c>
      <c r="BO98" s="1" t="s">
        <v>1</v>
      </c>
      <c r="BP98" s="1" t="s">
        <v>1</v>
      </c>
      <c r="BQ98" s="1" t="s">
        <v>1</v>
      </c>
      <c r="BR98" s="1" t="s">
        <v>1</v>
      </c>
      <c r="BS98" s="1" t="s">
        <v>1</v>
      </c>
      <c r="BT98" s="1" t="s">
        <v>2</v>
      </c>
      <c r="BU98" s="1" t="s">
        <v>1</v>
      </c>
      <c r="BV98" s="1" t="s">
        <v>1</v>
      </c>
      <c r="BW98" s="1" t="s">
        <v>1</v>
      </c>
      <c r="BX98" s="1" t="s">
        <v>2</v>
      </c>
      <c r="BY98" t="s">
        <v>846</v>
      </c>
      <c r="BZ98" s="1" t="s">
        <v>1</v>
      </c>
      <c r="CA98" s="1" t="s">
        <v>1</v>
      </c>
      <c r="CB98" s="1" t="s">
        <v>1</v>
      </c>
      <c r="CC98" s="1" t="s">
        <v>1</v>
      </c>
      <c r="CD98" s="1" t="s">
        <v>1</v>
      </c>
      <c r="CE98" s="1" t="s">
        <v>1</v>
      </c>
      <c r="CF98" s="1" t="s">
        <v>1</v>
      </c>
      <c r="CG98" s="1" t="s">
        <v>1</v>
      </c>
      <c r="CH98" s="1" t="s">
        <v>1</v>
      </c>
      <c r="CI98" s="1" t="s">
        <v>1</v>
      </c>
      <c r="CJ98" s="1" t="s">
        <v>1</v>
      </c>
      <c r="CK98" s="1" t="s">
        <v>1</v>
      </c>
      <c r="CL98" s="1" t="s">
        <v>2</v>
      </c>
      <c r="CM98" s="1" t="s">
        <v>2</v>
      </c>
      <c r="CN98" t="s">
        <v>287</v>
      </c>
      <c r="CO98" t="s">
        <v>1</v>
      </c>
      <c r="CP98" t="s">
        <v>1</v>
      </c>
      <c r="CQ98" t="s">
        <v>1</v>
      </c>
      <c r="CR98" t="s">
        <v>1</v>
      </c>
      <c r="CS98" t="s">
        <v>15</v>
      </c>
      <c r="CT98" t="s">
        <v>15</v>
      </c>
      <c r="CU98" t="s">
        <v>13</v>
      </c>
      <c r="CV98" t="s">
        <v>287</v>
      </c>
      <c r="CW98" t="s">
        <v>46</v>
      </c>
      <c r="CX98" t="s">
        <v>847</v>
      </c>
      <c r="CY98" t="s">
        <v>3</v>
      </c>
      <c r="CZ98" t="s">
        <v>3</v>
      </c>
      <c r="DA98" t="s">
        <v>1</v>
      </c>
      <c r="DB98" t="s">
        <v>287</v>
      </c>
      <c r="DC98" t="s">
        <v>287</v>
      </c>
      <c r="DD98" t="s">
        <v>61</v>
      </c>
      <c r="DE98" t="s">
        <v>848</v>
      </c>
      <c r="DF98" t="s">
        <v>849</v>
      </c>
      <c r="DG98" t="s">
        <v>850</v>
      </c>
      <c r="DH98" t="s">
        <v>290</v>
      </c>
      <c r="DI98" t="s">
        <v>315</v>
      </c>
      <c r="DJ98" t="s">
        <v>292</v>
      </c>
      <c r="DK98" t="s">
        <v>558</v>
      </c>
      <c r="DL98" t="s">
        <v>305</v>
      </c>
      <c r="DM98" t="s">
        <v>851</v>
      </c>
      <c r="DN98" t="s">
        <v>852</v>
      </c>
      <c r="DO98" s="1">
        <v>0</v>
      </c>
      <c r="DP98" s="1">
        <v>0</v>
      </c>
      <c r="DQ98" s="1">
        <v>0</v>
      </c>
      <c r="DR98" s="1">
        <v>1</v>
      </c>
      <c r="DS98" s="1">
        <v>0</v>
      </c>
    </row>
    <row r="99" spans="1:123" x14ac:dyDescent="0.35">
      <c r="A99" t="s">
        <v>2</v>
      </c>
      <c r="B99" t="s">
        <v>287</v>
      </c>
      <c r="C99" t="s">
        <v>287</v>
      </c>
      <c r="D99" t="s">
        <v>287</v>
      </c>
      <c r="E99" t="s">
        <v>287</v>
      </c>
      <c r="F99" t="s">
        <v>287</v>
      </c>
      <c r="G99" t="s">
        <v>287</v>
      </c>
      <c r="H99" t="s">
        <v>287</v>
      </c>
      <c r="I99" s="1"/>
      <c r="J99" s="1"/>
      <c r="K99" s="1"/>
      <c r="L99" s="1"/>
      <c r="M99" s="1"/>
      <c r="N99" s="1"/>
      <c r="O99" s="1"/>
      <c r="P99" s="1"/>
      <c r="Q99" t="s">
        <v>287</v>
      </c>
      <c r="R99" s="1"/>
      <c r="S99" s="1"/>
      <c r="T99" s="1"/>
      <c r="U99" s="1"/>
      <c r="V99" s="1"/>
      <c r="W99" s="1"/>
      <c r="X99" t="s">
        <v>853</v>
      </c>
      <c r="Y99" t="s">
        <v>3</v>
      </c>
      <c r="Z99" t="s">
        <v>46</v>
      </c>
      <c r="AA99" t="s">
        <v>287</v>
      </c>
      <c r="AB99" t="s">
        <v>51</v>
      </c>
      <c r="AC99" s="1"/>
      <c r="AD99" s="1"/>
      <c r="AE99" s="1"/>
      <c r="AF99" s="1"/>
      <c r="AG99" s="1"/>
      <c r="AH99" t="s">
        <v>287</v>
      </c>
      <c r="AI99" t="s">
        <v>287</v>
      </c>
      <c r="AJ99" t="s">
        <v>287</v>
      </c>
      <c r="AK99" t="s">
        <v>287</v>
      </c>
      <c r="AL99" t="s">
        <v>15</v>
      </c>
      <c r="AM99" t="s">
        <v>14</v>
      </c>
      <c r="AN99" s="1" t="s">
        <v>2</v>
      </c>
      <c r="AO99" s="1" t="s">
        <v>1</v>
      </c>
      <c r="AP99" s="1" t="s">
        <v>2</v>
      </c>
      <c r="AQ99" s="1" t="s">
        <v>2</v>
      </c>
      <c r="AR99" s="1" t="s">
        <v>1</v>
      </c>
      <c r="AS99" s="1" t="s">
        <v>1</v>
      </c>
      <c r="AT99" s="1" t="s">
        <v>2</v>
      </c>
      <c r="AU99" s="1" t="s">
        <v>2</v>
      </c>
      <c r="AV99" t="s">
        <v>287</v>
      </c>
      <c r="AW99" s="1" t="s">
        <v>2</v>
      </c>
      <c r="AX99" s="1" t="s">
        <v>2</v>
      </c>
      <c r="AY99" s="1" t="s">
        <v>2</v>
      </c>
      <c r="AZ99" s="1" t="s">
        <v>2</v>
      </c>
      <c r="BA99" s="1" t="s">
        <v>1</v>
      </c>
      <c r="BB99" s="1" t="s">
        <v>1</v>
      </c>
      <c r="BC99" s="1" t="s">
        <v>2</v>
      </c>
      <c r="BD99" s="1" t="s">
        <v>2</v>
      </c>
      <c r="BE99" t="s">
        <v>287</v>
      </c>
      <c r="BF99" t="s">
        <v>287</v>
      </c>
      <c r="BG99" t="s">
        <v>2</v>
      </c>
      <c r="BH99" t="s">
        <v>287</v>
      </c>
      <c r="BI99" t="s">
        <v>287</v>
      </c>
      <c r="BJ99" t="s">
        <v>287</v>
      </c>
      <c r="BK99" s="1"/>
      <c r="BL99" s="1"/>
      <c r="BM99" s="1"/>
      <c r="BN99" s="1"/>
      <c r="BO99" s="1"/>
      <c r="BP99" s="1"/>
      <c r="BQ99" s="1"/>
      <c r="BR99" s="1"/>
      <c r="BS99" s="1"/>
      <c r="BT99" s="1"/>
      <c r="BU99" s="1"/>
      <c r="BV99" s="1"/>
      <c r="BW99" s="1"/>
      <c r="BX99" s="1"/>
      <c r="BY99" t="s">
        <v>287</v>
      </c>
      <c r="BZ99" s="1"/>
      <c r="CA99" s="1"/>
      <c r="CB99" s="1"/>
      <c r="CC99" s="1"/>
      <c r="CD99" s="1"/>
      <c r="CE99" s="1"/>
      <c r="CF99" s="1"/>
      <c r="CG99" s="1"/>
      <c r="CH99" s="1"/>
      <c r="CI99" s="1"/>
      <c r="CJ99" s="1"/>
      <c r="CK99" s="1"/>
      <c r="CL99" s="1"/>
      <c r="CM99" s="1"/>
      <c r="CN99" t="s">
        <v>287</v>
      </c>
      <c r="CO99" t="s">
        <v>287</v>
      </c>
      <c r="CP99" t="s">
        <v>287</v>
      </c>
      <c r="CQ99" t="s">
        <v>287</v>
      </c>
      <c r="CR99" t="s">
        <v>287</v>
      </c>
      <c r="CS99" t="s">
        <v>287</v>
      </c>
      <c r="CT99" t="s">
        <v>287</v>
      </c>
      <c r="CU99" t="s">
        <v>287</v>
      </c>
      <c r="CV99" t="s">
        <v>854</v>
      </c>
      <c r="CW99" t="s">
        <v>47</v>
      </c>
      <c r="CX99" t="s">
        <v>287</v>
      </c>
      <c r="CY99" t="s">
        <v>2</v>
      </c>
      <c r="CZ99" t="s">
        <v>287</v>
      </c>
      <c r="DA99" t="s">
        <v>2</v>
      </c>
      <c r="DB99" t="s">
        <v>138</v>
      </c>
      <c r="DC99" t="s">
        <v>855</v>
      </c>
      <c r="DD99" t="s">
        <v>287</v>
      </c>
      <c r="DE99" t="s">
        <v>287</v>
      </c>
      <c r="DF99" t="s">
        <v>856</v>
      </c>
      <c r="DG99" t="s">
        <v>857</v>
      </c>
      <c r="DH99" t="s">
        <v>290</v>
      </c>
      <c r="DI99" t="s">
        <v>302</v>
      </c>
      <c r="DJ99" t="s">
        <v>687</v>
      </c>
      <c r="DK99" t="s">
        <v>445</v>
      </c>
      <c r="DL99" t="s">
        <v>370</v>
      </c>
      <c r="DM99" t="s">
        <v>858</v>
      </c>
      <c r="DN99" t="s">
        <v>859</v>
      </c>
      <c r="DO99" s="1">
        <v>0</v>
      </c>
      <c r="DP99" s="1">
        <v>0</v>
      </c>
      <c r="DQ99" s="1">
        <v>0</v>
      </c>
      <c r="DR99" s="1">
        <v>1</v>
      </c>
      <c r="DS99" s="1">
        <v>0</v>
      </c>
    </row>
    <row r="100" spans="1:123" x14ac:dyDescent="0.35">
      <c r="A100" t="s">
        <v>1</v>
      </c>
      <c r="B100" t="s">
        <v>1</v>
      </c>
      <c r="C100" t="s">
        <v>7</v>
      </c>
      <c r="D100" t="s">
        <v>3</v>
      </c>
      <c r="E100" t="s">
        <v>13</v>
      </c>
      <c r="F100" t="s">
        <v>13</v>
      </c>
      <c r="G100" t="s">
        <v>14</v>
      </c>
      <c r="H100" t="s">
        <v>3</v>
      </c>
      <c r="I100" s="1" t="s">
        <v>1</v>
      </c>
      <c r="J100" s="1" t="s">
        <v>1</v>
      </c>
      <c r="K100" s="1" t="s">
        <v>1</v>
      </c>
      <c r="L100" s="1" t="s">
        <v>1</v>
      </c>
      <c r="M100" s="1" t="s">
        <v>1</v>
      </c>
      <c r="N100" s="1" t="s">
        <v>1</v>
      </c>
      <c r="O100" s="1" t="s">
        <v>1</v>
      </c>
      <c r="P100" s="1" t="s">
        <v>2</v>
      </c>
      <c r="Q100" t="s">
        <v>2</v>
      </c>
      <c r="R100" s="1" t="s">
        <v>1</v>
      </c>
      <c r="S100" s="1" t="s">
        <v>1</v>
      </c>
      <c r="T100" s="1" t="s">
        <v>1</v>
      </c>
      <c r="U100" s="1" t="s">
        <v>1</v>
      </c>
      <c r="V100" s="1" t="s">
        <v>1</v>
      </c>
      <c r="W100" s="1" t="s">
        <v>2</v>
      </c>
      <c r="X100" t="s">
        <v>287</v>
      </c>
      <c r="Y100" t="s">
        <v>43</v>
      </c>
      <c r="Z100" t="s">
        <v>45</v>
      </c>
      <c r="AA100" t="s">
        <v>287</v>
      </c>
      <c r="AB100" t="s">
        <v>53</v>
      </c>
      <c r="AC100" s="1"/>
      <c r="AD100" s="1"/>
      <c r="AE100" s="1"/>
      <c r="AF100" s="1"/>
      <c r="AG100" s="1"/>
      <c r="AH100" t="s">
        <v>60</v>
      </c>
      <c r="AI100" t="s">
        <v>61</v>
      </c>
      <c r="AJ100" t="s">
        <v>60</v>
      </c>
      <c r="AK100" t="s">
        <v>60</v>
      </c>
      <c r="AL100" t="s">
        <v>14</v>
      </c>
      <c r="AM100" t="s">
        <v>14</v>
      </c>
      <c r="AN100" s="1" t="s">
        <v>2</v>
      </c>
      <c r="AO100" s="1" t="s">
        <v>2</v>
      </c>
      <c r="AP100" s="1" t="s">
        <v>1</v>
      </c>
      <c r="AQ100" s="1" t="s">
        <v>2</v>
      </c>
      <c r="AR100" s="1" t="s">
        <v>1</v>
      </c>
      <c r="AS100" s="1" t="s">
        <v>2</v>
      </c>
      <c r="AT100" s="1" t="s">
        <v>2</v>
      </c>
      <c r="AU100" s="1" t="s">
        <v>2</v>
      </c>
      <c r="AV100" t="s">
        <v>287</v>
      </c>
      <c r="AW100" s="1" t="s">
        <v>2</v>
      </c>
      <c r="AX100" s="1" t="s">
        <v>2</v>
      </c>
      <c r="AY100" s="1" t="s">
        <v>1</v>
      </c>
      <c r="AZ100" s="1" t="s">
        <v>2</v>
      </c>
      <c r="BA100" s="1" t="s">
        <v>1</v>
      </c>
      <c r="BB100" s="1" t="s">
        <v>2</v>
      </c>
      <c r="BC100" s="1" t="s">
        <v>2</v>
      </c>
      <c r="BD100" s="1" t="s">
        <v>2</v>
      </c>
      <c r="BE100" t="s">
        <v>287</v>
      </c>
      <c r="BF100" t="s">
        <v>287</v>
      </c>
      <c r="BG100" t="s">
        <v>1</v>
      </c>
      <c r="BH100" t="s">
        <v>1</v>
      </c>
      <c r="BI100" t="s">
        <v>2</v>
      </c>
      <c r="BJ100" t="s">
        <v>91</v>
      </c>
      <c r="BK100" s="1" t="s">
        <v>2</v>
      </c>
      <c r="BL100" s="1" t="s">
        <v>1</v>
      </c>
      <c r="BM100" s="1" t="s">
        <v>1</v>
      </c>
      <c r="BN100" s="1" t="s">
        <v>1</v>
      </c>
      <c r="BO100" s="1" t="s">
        <v>1</v>
      </c>
      <c r="BP100" s="1" t="s">
        <v>1</v>
      </c>
      <c r="BQ100" s="1" t="s">
        <v>1</v>
      </c>
      <c r="BR100" s="1" t="s">
        <v>2</v>
      </c>
      <c r="BS100" s="1" t="s">
        <v>2</v>
      </c>
      <c r="BT100" s="1" t="s">
        <v>2</v>
      </c>
      <c r="BU100" s="1" t="s">
        <v>2</v>
      </c>
      <c r="BV100" s="1" t="s">
        <v>1</v>
      </c>
      <c r="BW100" s="1" t="s">
        <v>2</v>
      </c>
      <c r="BX100" s="1" t="s">
        <v>2</v>
      </c>
      <c r="BY100" t="s">
        <v>287</v>
      </c>
      <c r="BZ100" s="1" t="s">
        <v>1</v>
      </c>
      <c r="CA100" s="1" t="s">
        <v>2</v>
      </c>
      <c r="CB100" s="1" t="s">
        <v>1</v>
      </c>
      <c r="CC100" s="1" t="s">
        <v>1</v>
      </c>
      <c r="CD100" s="1" t="s">
        <v>1</v>
      </c>
      <c r="CE100" s="1" t="s">
        <v>1</v>
      </c>
      <c r="CF100" s="1" t="s">
        <v>1</v>
      </c>
      <c r="CG100" s="1" t="s">
        <v>1</v>
      </c>
      <c r="CH100" s="1" t="s">
        <v>1</v>
      </c>
      <c r="CI100" s="1" t="s">
        <v>2</v>
      </c>
      <c r="CJ100" s="1" t="s">
        <v>2</v>
      </c>
      <c r="CK100" s="1" t="s">
        <v>2</v>
      </c>
      <c r="CL100" s="1" t="s">
        <v>2</v>
      </c>
      <c r="CM100" s="1" t="s">
        <v>2</v>
      </c>
      <c r="CN100" t="s">
        <v>287</v>
      </c>
      <c r="CO100" t="s">
        <v>1</v>
      </c>
      <c r="CP100" t="s">
        <v>2</v>
      </c>
      <c r="CQ100" t="s">
        <v>2</v>
      </c>
      <c r="CR100" t="s">
        <v>287</v>
      </c>
      <c r="CS100" t="s">
        <v>16</v>
      </c>
      <c r="CT100" t="s">
        <v>15</v>
      </c>
      <c r="CU100" t="s">
        <v>14</v>
      </c>
      <c r="CV100" t="s">
        <v>287</v>
      </c>
      <c r="CW100" t="s">
        <v>46</v>
      </c>
      <c r="CX100" t="s">
        <v>287</v>
      </c>
      <c r="CY100" t="s">
        <v>1</v>
      </c>
      <c r="CZ100" t="s">
        <v>3</v>
      </c>
      <c r="DA100" t="s">
        <v>2</v>
      </c>
      <c r="DB100" t="s">
        <v>135</v>
      </c>
      <c r="DC100" t="s">
        <v>287</v>
      </c>
      <c r="DD100" t="s">
        <v>287</v>
      </c>
      <c r="DE100" t="s">
        <v>287</v>
      </c>
      <c r="DF100" t="s">
        <v>860</v>
      </c>
      <c r="DG100" t="s">
        <v>861</v>
      </c>
      <c r="DH100" t="s">
        <v>301</v>
      </c>
      <c r="DI100" t="s">
        <v>302</v>
      </c>
      <c r="DJ100" t="s">
        <v>303</v>
      </c>
      <c r="DK100" t="s">
        <v>402</v>
      </c>
      <c r="DL100" t="s">
        <v>294</v>
      </c>
      <c r="DM100" t="s">
        <v>862</v>
      </c>
      <c r="DN100" t="s">
        <v>863</v>
      </c>
      <c r="DO100" s="1">
        <v>0</v>
      </c>
      <c r="DP100" s="1">
        <v>0</v>
      </c>
      <c r="DQ100" s="1">
        <v>0</v>
      </c>
      <c r="DR100" s="1">
        <v>1</v>
      </c>
      <c r="DS100" s="1">
        <v>0</v>
      </c>
    </row>
    <row r="101" spans="1:123" x14ac:dyDescent="0.35">
      <c r="A101" t="s">
        <v>1</v>
      </c>
      <c r="B101" t="s">
        <v>1</v>
      </c>
      <c r="C101" t="s">
        <v>10</v>
      </c>
      <c r="D101" t="s">
        <v>15</v>
      </c>
      <c r="E101" t="s">
        <v>13</v>
      </c>
      <c r="F101" t="s">
        <v>14</v>
      </c>
      <c r="G101" t="s">
        <v>15</v>
      </c>
      <c r="H101" t="s">
        <v>16</v>
      </c>
      <c r="I101" s="1" t="s">
        <v>1</v>
      </c>
      <c r="J101" s="1" t="s">
        <v>1</v>
      </c>
      <c r="K101" s="1" t="s">
        <v>1</v>
      </c>
      <c r="L101" s="1" t="s">
        <v>2</v>
      </c>
      <c r="M101" s="1" t="s">
        <v>1</v>
      </c>
      <c r="N101" s="1" t="s">
        <v>1</v>
      </c>
      <c r="O101" s="1" t="s">
        <v>1</v>
      </c>
      <c r="P101" s="1" t="s">
        <v>2</v>
      </c>
      <c r="Q101" t="s">
        <v>2</v>
      </c>
      <c r="R101" s="1" t="s">
        <v>1</v>
      </c>
      <c r="S101" s="1" t="s">
        <v>1</v>
      </c>
      <c r="T101" s="1" t="s">
        <v>1</v>
      </c>
      <c r="U101" s="1" t="s">
        <v>2</v>
      </c>
      <c r="V101" s="1" t="s">
        <v>1</v>
      </c>
      <c r="W101" s="1" t="s">
        <v>2</v>
      </c>
      <c r="X101" t="s">
        <v>287</v>
      </c>
      <c r="Y101" t="s">
        <v>42</v>
      </c>
      <c r="Z101" t="s">
        <v>47</v>
      </c>
      <c r="AA101" t="s">
        <v>287</v>
      </c>
      <c r="AB101" t="s">
        <v>51</v>
      </c>
      <c r="AC101" s="1"/>
      <c r="AD101" s="1"/>
      <c r="AE101" s="1"/>
      <c r="AF101" s="1"/>
      <c r="AG101" s="1"/>
      <c r="AH101" t="s">
        <v>287</v>
      </c>
      <c r="AI101" t="s">
        <v>287</v>
      </c>
      <c r="AJ101" t="s">
        <v>287</v>
      </c>
      <c r="AK101" t="s">
        <v>287</v>
      </c>
      <c r="AL101" t="s">
        <v>14</v>
      </c>
      <c r="AM101" t="s">
        <v>14</v>
      </c>
      <c r="AN101" s="1" t="s">
        <v>2</v>
      </c>
      <c r="AO101" s="1" t="s">
        <v>1</v>
      </c>
      <c r="AP101" s="1" t="s">
        <v>2</v>
      </c>
      <c r="AQ101" s="1" t="s">
        <v>1</v>
      </c>
      <c r="AR101" s="1" t="s">
        <v>2</v>
      </c>
      <c r="AS101" s="1" t="s">
        <v>2</v>
      </c>
      <c r="AT101" s="1" t="s">
        <v>2</v>
      </c>
      <c r="AU101" s="1" t="s">
        <v>2</v>
      </c>
      <c r="AV101" t="s">
        <v>287</v>
      </c>
      <c r="AW101" s="1" t="s">
        <v>2</v>
      </c>
      <c r="AX101" s="1" t="s">
        <v>1</v>
      </c>
      <c r="AY101" s="1" t="s">
        <v>2</v>
      </c>
      <c r="AZ101" s="1" t="s">
        <v>2</v>
      </c>
      <c r="BA101" s="1" t="s">
        <v>1</v>
      </c>
      <c r="BB101" s="1" t="s">
        <v>2</v>
      </c>
      <c r="BC101" s="1" t="s">
        <v>2</v>
      </c>
      <c r="BD101" s="1" t="s">
        <v>2</v>
      </c>
      <c r="BE101" t="s">
        <v>287</v>
      </c>
      <c r="BF101" t="s">
        <v>287</v>
      </c>
      <c r="BG101" t="s">
        <v>1</v>
      </c>
      <c r="BH101" t="s">
        <v>1</v>
      </c>
      <c r="BI101" t="s">
        <v>1</v>
      </c>
      <c r="BJ101" t="s">
        <v>91</v>
      </c>
      <c r="BK101" s="1" t="s">
        <v>1</v>
      </c>
      <c r="BL101" s="1" t="s">
        <v>1</v>
      </c>
      <c r="BM101" s="1" t="s">
        <v>1</v>
      </c>
      <c r="BN101" s="1" t="s">
        <v>1</v>
      </c>
      <c r="BO101" s="1" t="s">
        <v>1</v>
      </c>
      <c r="BP101" s="1" t="s">
        <v>1</v>
      </c>
      <c r="BQ101" s="1" t="s">
        <v>1</v>
      </c>
      <c r="BR101" s="1" t="s">
        <v>1</v>
      </c>
      <c r="BS101" s="1" t="s">
        <v>1</v>
      </c>
      <c r="BT101" s="1" t="s">
        <v>1</v>
      </c>
      <c r="BU101" s="1" t="s">
        <v>1</v>
      </c>
      <c r="BV101" s="1" t="s">
        <v>1</v>
      </c>
      <c r="BW101" s="1" t="s">
        <v>2</v>
      </c>
      <c r="BX101" s="1" t="s">
        <v>2</v>
      </c>
      <c r="BY101" t="s">
        <v>287</v>
      </c>
      <c r="BZ101" s="1" t="s">
        <v>1</v>
      </c>
      <c r="CA101" s="1" t="s">
        <v>1</v>
      </c>
      <c r="CB101" s="1" t="s">
        <v>1</v>
      </c>
      <c r="CC101" s="1" t="s">
        <v>1</v>
      </c>
      <c r="CD101" s="1" t="s">
        <v>1</v>
      </c>
      <c r="CE101" s="1" t="s">
        <v>1</v>
      </c>
      <c r="CF101" s="1" t="s">
        <v>1</v>
      </c>
      <c r="CG101" s="1" t="s">
        <v>1</v>
      </c>
      <c r="CH101" s="1" t="s">
        <v>1</v>
      </c>
      <c r="CI101" s="1" t="s">
        <v>1</v>
      </c>
      <c r="CJ101" s="1" t="s">
        <v>1</v>
      </c>
      <c r="CK101" s="1" t="s">
        <v>1</v>
      </c>
      <c r="CL101" s="1" t="s">
        <v>2</v>
      </c>
      <c r="CM101" s="1" t="s">
        <v>2</v>
      </c>
      <c r="CN101" t="s">
        <v>287</v>
      </c>
      <c r="CO101" t="s">
        <v>1</v>
      </c>
      <c r="CP101" t="s">
        <v>1</v>
      </c>
      <c r="CQ101" t="s">
        <v>1</v>
      </c>
      <c r="CR101" t="s">
        <v>2</v>
      </c>
      <c r="CS101" t="s">
        <v>16</v>
      </c>
      <c r="CT101" t="s">
        <v>14</v>
      </c>
      <c r="CU101" t="s">
        <v>13</v>
      </c>
      <c r="CV101" t="s">
        <v>287</v>
      </c>
      <c r="CW101" t="s">
        <v>46</v>
      </c>
      <c r="CX101" t="s">
        <v>287</v>
      </c>
      <c r="CY101" t="s">
        <v>2</v>
      </c>
      <c r="CZ101" t="s">
        <v>287</v>
      </c>
      <c r="DA101" t="s">
        <v>2</v>
      </c>
      <c r="DB101" t="s">
        <v>135</v>
      </c>
      <c r="DC101" t="s">
        <v>287</v>
      </c>
      <c r="DD101" t="s">
        <v>287</v>
      </c>
      <c r="DE101" t="s">
        <v>287</v>
      </c>
      <c r="DF101" t="s">
        <v>864</v>
      </c>
      <c r="DG101" t="s">
        <v>865</v>
      </c>
      <c r="DH101" t="s">
        <v>290</v>
      </c>
      <c r="DI101" t="s">
        <v>315</v>
      </c>
      <c r="DJ101" t="s">
        <v>303</v>
      </c>
      <c r="DK101" t="s">
        <v>866</v>
      </c>
      <c r="DL101" t="s">
        <v>330</v>
      </c>
      <c r="DM101" t="s">
        <v>867</v>
      </c>
      <c r="DN101" t="s">
        <v>868</v>
      </c>
      <c r="DO101" s="1">
        <v>0</v>
      </c>
      <c r="DP101" s="1">
        <v>0</v>
      </c>
      <c r="DQ101" s="1">
        <v>0</v>
      </c>
      <c r="DR101" s="1">
        <v>1</v>
      </c>
      <c r="DS101" s="1">
        <v>0</v>
      </c>
    </row>
    <row r="102" spans="1:123" x14ac:dyDescent="0.35">
      <c r="A102" t="s">
        <v>1</v>
      </c>
      <c r="B102" t="s">
        <v>1</v>
      </c>
      <c r="C102" t="s">
        <v>10</v>
      </c>
      <c r="D102" t="s">
        <v>15</v>
      </c>
      <c r="E102" t="s">
        <v>14</v>
      </c>
      <c r="F102" t="s">
        <v>13</v>
      </c>
      <c r="G102" t="s">
        <v>13</v>
      </c>
      <c r="H102" t="s">
        <v>16</v>
      </c>
      <c r="I102" s="1" t="s">
        <v>1</v>
      </c>
      <c r="J102" s="1" t="s">
        <v>2</v>
      </c>
      <c r="K102" s="1" t="s">
        <v>2</v>
      </c>
      <c r="L102" s="1" t="s">
        <v>2</v>
      </c>
      <c r="M102" s="1" t="s">
        <v>2</v>
      </c>
      <c r="N102" s="1" t="s">
        <v>2</v>
      </c>
      <c r="O102" s="1" t="s">
        <v>1</v>
      </c>
      <c r="P102" s="1" t="s">
        <v>2</v>
      </c>
      <c r="Q102" t="s">
        <v>3</v>
      </c>
      <c r="R102" s="1" t="s">
        <v>2</v>
      </c>
      <c r="S102" s="1" t="s">
        <v>2</v>
      </c>
      <c r="T102" s="1" t="s">
        <v>1</v>
      </c>
      <c r="U102" s="1" t="s">
        <v>1</v>
      </c>
      <c r="V102" s="1" t="s">
        <v>1</v>
      </c>
      <c r="W102" s="1" t="s">
        <v>2</v>
      </c>
      <c r="X102" t="s">
        <v>287</v>
      </c>
      <c r="Y102" t="s">
        <v>3</v>
      </c>
      <c r="Z102" t="s">
        <v>47</v>
      </c>
      <c r="AA102" t="s">
        <v>869</v>
      </c>
      <c r="AB102" t="s">
        <v>51</v>
      </c>
      <c r="AC102" s="1"/>
      <c r="AD102" s="1"/>
      <c r="AE102" s="1"/>
      <c r="AF102" s="1"/>
      <c r="AG102" s="1"/>
      <c r="AH102" t="s">
        <v>287</v>
      </c>
      <c r="AI102" t="s">
        <v>287</v>
      </c>
      <c r="AJ102" t="s">
        <v>287</v>
      </c>
      <c r="AK102" t="s">
        <v>287</v>
      </c>
      <c r="AL102" t="s">
        <v>14</v>
      </c>
      <c r="AM102" t="s">
        <v>14</v>
      </c>
      <c r="AN102" s="1" t="s">
        <v>2</v>
      </c>
      <c r="AO102" s="1" t="s">
        <v>2</v>
      </c>
      <c r="AP102" s="1" t="s">
        <v>2</v>
      </c>
      <c r="AQ102" s="1" t="s">
        <v>2</v>
      </c>
      <c r="AR102" s="1" t="s">
        <v>2</v>
      </c>
      <c r="AS102" s="1" t="s">
        <v>2</v>
      </c>
      <c r="AT102" s="1" t="s">
        <v>1</v>
      </c>
      <c r="AU102" s="1" t="s">
        <v>2</v>
      </c>
      <c r="AV102" t="s">
        <v>870</v>
      </c>
      <c r="AW102" s="1" t="s">
        <v>2</v>
      </c>
      <c r="AX102" s="1" t="s">
        <v>2</v>
      </c>
      <c r="AY102" s="1" t="s">
        <v>2</v>
      </c>
      <c r="AZ102" s="1" t="s">
        <v>2</v>
      </c>
      <c r="BA102" s="1" t="s">
        <v>2</v>
      </c>
      <c r="BB102" s="1" t="s">
        <v>2</v>
      </c>
      <c r="BC102" s="1" t="s">
        <v>1</v>
      </c>
      <c r="BD102" s="1" t="s">
        <v>2</v>
      </c>
      <c r="BE102" t="s">
        <v>870</v>
      </c>
      <c r="BF102" t="s">
        <v>871</v>
      </c>
      <c r="BG102" t="s">
        <v>1</v>
      </c>
      <c r="BH102" t="s">
        <v>1</v>
      </c>
      <c r="BI102" t="s">
        <v>1</v>
      </c>
      <c r="BJ102" t="s">
        <v>91</v>
      </c>
      <c r="BK102" s="1" t="s">
        <v>1</v>
      </c>
      <c r="BL102" s="1" t="s">
        <v>1</v>
      </c>
      <c r="BM102" s="1" t="s">
        <v>1</v>
      </c>
      <c r="BN102" s="1" t="s">
        <v>1</v>
      </c>
      <c r="BO102" s="1" t="s">
        <v>1</v>
      </c>
      <c r="BP102" s="1" t="s">
        <v>1</v>
      </c>
      <c r="BQ102" s="1" t="s">
        <v>1</v>
      </c>
      <c r="BR102" s="1" t="s">
        <v>1</v>
      </c>
      <c r="BS102" s="1" t="s">
        <v>1</v>
      </c>
      <c r="BT102" s="1" t="s">
        <v>1</v>
      </c>
      <c r="BU102" s="1" t="s">
        <v>1</v>
      </c>
      <c r="BV102" s="1" t="s">
        <v>1</v>
      </c>
      <c r="BW102" s="1" t="s">
        <v>2</v>
      </c>
      <c r="BX102" s="1" t="s">
        <v>2</v>
      </c>
      <c r="BY102" t="s">
        <v>287</v>
      </c>
      <c r="BZ102" s="1" t="s">
        <v>1</v>
      </c>
      <c r="CA102" s="1" t="s">
        <v>1</v>
      </c>
      <c r="CB102" s="1" t="s">
        <v>1</v>
      </c>
      <c r="CC102" s="1" t="s">
        <v>1</v>
      </c>
      <c r="CD102" s="1" t="s">
        <v>1</v>
      </c>
      <c r="CE102" s="1" t="s">
        <v>1</v>
      </c>
      <c r="CF102" s="1" t="s">
        <v>1</v>
      </c>
      <c r="CG102" s="1" t="s">
        <v>1</v>
      </c>
      <c r="CH102" s="1" t="s">
        <v>1</v>
      </c>
      <c r="CI102" s="1" t="s">
        <v>1</v>
      </c>
      <c r="CJ102" s="1" t="s">
        <v>1</v>
      </c>
      <c r="CK102" s="1" t="s">
        <v>1</v>
      </c>
      <c r="CL102" s="1" t="s">
        <v>2</v>
      </c>
      <c r="CM102" s="1" t="s">
        <v>2</v>
      </c>
      <c r="CN102" t="s">
        <v>287</v>
      </c>
      <c r="CO102" t="s">
        <v>1</v>
      </c>
      <c r="CP102" t="s">
        <v>1</v>
      </c>
      <c r="CQ102" t="s">
        <v>1</v>
      </c>
      <c r="CR102" t="s">
        <v>1</v>
      </c>
      <c r="CS102" t="s">
        <v>13</v>
      </c>
      <c r="CT102" t="s">
        <v>15</v>
      </c>
      <c r="CU102" t="s">
        <v>13</v>
      </c>
      <c r="CV102" t="s">
        <v>287</v>
      </c>
      <c r="CW102" t="s">
        <v>47</v>
      </c>
      <c r="CX102" t="s">
        <v>872</v>
      </c>
      <c r="CY102" t="s">
        <v>1</v>
      </c>
      <c r="CZ102" t="s">
        <v>1</v>
      </c>
      <c r="DA102" t="s">
        <v>1</v>
      </c>
      <c r="DB102" t="s">
        <v>287</v>
      </c>
      <c r="DC102" t="s">
        <v>287</v>
      </c>
      <c r="DD102" t="s">
        <v>60</v>
      </c>
      <c r="DE102" t="s">
        <v>873</v>
      </c>
      <c r="DF102" t="s">
        <v>874</v>
      </c>
      <c r="DG102" t="s">
        <v>875</v>
      </c>
      <c r="DH102" t="s">
        <v>290</v>
      </c>
      <c r="DI102" t="s">
        <v>315</v>
      </c>
      <c r="DJ102" t="s">
        <v>303</v>
      </c>
      <c r="DK102" t="s">
        <v>876</v>
      </c>
      <c r="DL102" t="s">
        <v>305</v>
      </c>
      <c r="DM102" t="s">
        <v>877</v>
      </c>
      <c r="DN102" t="s">
        <v>878</v>
      </c>
      <c r="DO102" s="1">
        <v>0</v>
      </c>
      <c r="DP102" s="1">
        <v>0</v>
      </c>
      <c r="DQ102" s="1">
        <v>0</v>
      </c>
      <c r="DR102" s="1">
        <v>1</v>
      </c>
      <c r="DS102" s="1">
        <v>0</v>
      </c>
    </row>
    <row r="103" spans="1:123" x14ac:dyDescent="0.35">
      <c r="A103" t="s">
        <v>1</v>
      </c>
      <c r="B103" t="s">
        <v>1</v>
      </c>
      <c r="C103" t="s">
        <v>7</v>
      </c>
      <c r="D103" t="s">
        <v>14</v>
      </c>
      <c r="E103" t="s">
        <v>13</v>
      </c>
      <c r="F103" t="s">
        <v>13</v>
      </c>
      <c r="G103" t="s">
        <v>15</v>
      </c>
      <c r="H103" t="s">
        <v>15</v>
      </c>
      <c r="I103" s="1" t="s">
        <v>1</v>
      </c>
      <c r="J103" s="1" t="s">
        <v>1</v>
      </c>
      <c r="K103" s="1" t="s">
        <v>1</v>
      </c>
      <c r="L103" s="1" t="s">
        <v>1</v>
      </c>
      <c r="M103" s="1" t="s">
        <v>1</v>
      </c>
      <c r="N103" s="1" t="s">
        <v>1</v>
      </c>
      <c r="O103" s="1" t="s">
        <v>1</v>
      </c>
      <c r="P103" s="1" t="s">
        <v>2</v>
      </c>
      <c r="Q103" t="s">
        <v>1</v>
      </c>
      <c r="R103" s="1" t="s">
        <v>1</v>
      </c>
      <c r="S103" s="1" t="s">
        <v>2</v>
      </c>
      <c r="T103" s="1" t="s">
        <v>2</v>
      </c>
      <c r="U103" s="1" t="s">
        <v>1</v>
      </c>
      <c r="V103" s="1" t="s">
        <v>1</v>
      </c>
      <c r="W103" s="1" t="s">
        <v>2</v>
      </c>
      <c r="X103" t="s">
        <v>287</v>
      </c>
      <c r="Y103" t="s">
        <v>42</v>
      </c>
      <c r="Z103" t="s">
        <v>45</v>
      </c>
      <c r="AA103" t="s">
        <v>287</v>
      </c>
      <c r="AB103" t="s">
        <v>53</v>
      </c>
      <c r="AC103" s="1"/>
      <c r="AD103" s="1"/>
      <c r="AE103" s="1"/>
      <c r="AF103" s="1"/>
      <c r="AG103" s="1"/>
      <c r="AH103" t="s">
        <v>61</v>
      </c>
      <c r="AI103" t="s">
        <v>61</v>
      </c>
      <c r="AJ103" t="s">
        <v>61</v>
      </c>
      <c r="AK103" t="s">
        <v>61</v>
      </c>
      <c r="AL103" t="s">
        <v>14</v>
      </c>
      <c r="AM103" t="s">
        <v>14</v>
      </c>
      <c r="AN103" s="1" t="s">
        <v>1</v>
      </c>
      <c r="AO103" s="1" t="s">
        <v>1</v>
      </c>
      <c r="AP103" s="1" t="s">
        <v>1</v>
      </c>
      <c r="AQ103" s="1" t="s">
        <v>1</v>
      </c>
      <c r="AR103" s="1" t="s">
        <v>1</v>
      </c>
      <c r="AS103" s="1" t="s">
        <v>1</v>
      </c>
      <c r="AT103" s="1" t="s">
        <v>2</v>
      </c>
      <c r="AU103" s="1" t="s">
        <v>2</v>
      </c>
      <c r="AV103" t="s">
        <v>287</v>
      </c>
      <c r="AW103" s="1" t="s">
        <v>1</v>
      </c>
      <c r="AX103" s="1" t="s">
        <v>1</v>
      </c>
      <c r="AY103" s="1" t="s">
        <v>1</v>
      </c>
      <c r="AZ103" s="1" t="s">
        <v>1</v>
      </c>
      <c r="BA103" s="1" t="s">
        <v>1</v>
      </c>
      <c r="BB103" s="1" t="s">
        <v>1</v>
      </c>
      <c r="BC103" s="1" t="s">
        <v>2</v>
      </c>
      <c r="BD103" s="1" t="s">
        <v>2</v>
      </c>
      <c r="BE103" t="s">
        <v>287</v>
      </c>
      <c r="BF103" t="s">
        <v>287</v>
      </c>
      <c r="BG103" t="s">
        <v>1</v>
      </c>
      <c r="BH103" t="s">
        <v>1</v>
      </c>
      <c r="BI103" t="s">
        <v>1</v>
      </c>
      <c r="BJ103" t="s">
        <v>90</v>
      </c>
      <c r="BK103" s="1" t="s">
        <v>1</v>
      </c>
      <c r="BL103" s="1" t="s">
        <v>1</v>
      </c>
      <c r="BM103" s="1" t="s">
        <v>1</v>
      </c>
      <c r="BN103" s="1" t="s">
        <v>1</v>
      </c>
      <c r="BO103" s="1" t="s">
        <v>1</v>
      </c>
      <c r="BP103" s="1" t="s">
        <v>1</v>
      </c>
      <c r="BQ103" s="1" t="s">
        <v>1</v>
      </c>
      <c r="BR103" s="1" t="s">
        <v>1</v>
      </c>
      <c r="BS103" s="1" t="s">
        <v>2</v>
      </c>
      <c r="BT103" s="1" t="s">
        <v>2</v>
      </c>
      <c r="BU103" s="1" t="s">
        <v>2</v>
      </c>
      <c r="BV103" s="1" t="s">
        <v>1</v>
      </c>
      <c r="BW103" s="1" t="s">
        <v>2</v>
      </c>
      <c r="BX103" s="1" t="s">
        <v>2</v>
      </c>
      <c r="BY103" t="s">
        <v>287</v>
      </c>
      <c r="BZ103" s="1" t="s">
        <v>1</v>
      </c>
      <c r="CA103" s="1" t="s">
        <v>1</v>
      </c>
      <c r="CB103" s="1" t="s">
        <v>1</v>
      </c>
      <c r="CC103" s="1" t="s">
        <v>1</v>
      </c>
      <c r="CD103" s="1" t="s">
        <v>1</v>
      </c>
      <c r="CE103" s="1" t="s">
        <v>1</v>
      </c>
      <c r="CF103" s="1" t="s">
        <v>1</v>
      </c>
      <c r="CG103" s="1" t="s">
        <v>1</v>
      </c>
      <c r="CH103" s="1" t="s">
        <v>1</v>
      </c>
      <c r="CI103" s="1" t="s">
        <v>2</v>
      </c>
      <c r="CJ103" s="1" t="s">
        <v>2</v>
      </c>
      <c r="CK103" s="1" t="s">
        <v>2</v>
      </c>
      <c r="CL103" s="1" t="s">
        <v>2</v>
      </c>
      <c r="CM103" s="1" t="s">
        <v>2</v>
      </c>
      <c r="CN103" t="s">
        <v>287</v>
      </c>
      <c r="CO103" t="s">
        <v>1</v>
      </c>
      <c r="CP103" t="s">
        <v>1</v>
      </c>
      <c r="CQ103" t="s">
        <v>1</v>
      </c>
      <c r="CR103" t="s">
        <v>1</v>
      </c>
      <c r="CS103" t="s">
        <v>14</v>
      </c>
      <c r="CT103" t="s">
        <v>14</v>
      </c>
      <c r="CU103" t="s">
        <v>14</v>
      </c>
      <c r="CV103" t="s">
        <v>287</v>
      </c>
      <c r="CW103" t="s">
        <v>45</v>
      </c>
      <c r="CX103" t="s">
        <v>287</v>
      </c>
      <c r="CY103" t="s">
        <v>1</v>
      </c>
      <c r="CZ103" t="s">
        <v>2</v>
      </c>
      <c r="DA103" t="s">
        <v>2</v>
      </c>
      <c r="DB103" t="s">
        <v>137</v>
      </c>
      <c r="DC103" t="s">
        <v>287</v>
      </c>
      <c r="DD103" t="s">
        <v>287</v>
      </c>
      <c r="DE103" t="s">
        <v>287</v>
      </c>
      <c r="DF103" t="s">
        <v>879</v>
      </c>
      <c r="DG103" t="s">
        <v>880</v>
      </c>
      <c r="DH103" t="s">
        <v>290</v>
      </c>
      <c r="DI103" t="s">
        <v>315</v>
      </c>
      <c r="DJ103" t="s">
        <v>292</v>
      </c>
      <c r="DK103" t="s">
        <v>688</v>
      </c>
      <c r="DL103" t="s">
        <v>341</v>
      </c>
      <c r="DM103" t="s">
        <v>881</v>
      </c>
      <c r="DN103" t="s">
        <v>882</v>
      </c>
      <c r="DO103" s="1">
        <v>0</v>
      </c>
      <c r="DP103" s="1">
        <v>0</v>
      </c>
      <c r="DQ103" s="1">
        <v>0</v>
      </c>
      <c r="DR103" s="1">
        <v>1</v>
      </c>
      <c r="DS103" s="1">
        <v>0</v>
      </c>
    </row>
    <row r="104" spans="1:123" x14ac:dyDescent="0.35">
      <c r="A104" t="s">
        <v>2</v>
      </c>
      <c r="B104" t="s">
        <v>287</v>
      </c>
      <c r="C104" t="s">
        <v>287</v>
      </c>
      <c r="D104" t="s">
        <v>287</v>
      </c>
      <c r="E104" t="s">
        <v>287</v>
      </c>
      <c r="F104" t="s">
        <v>287</v>
      </c>
      <c r="G104" t="s">
        <v>287</v>
      </c>
      <c r="H104" t="s">
        <v>287</v>
      </c>
      <c r="I104" s="1"/>
      <c r="J104" s="1"/>
      <c r="K104" s="1"/>
      <c r="L104" s="1"/>
      <c r="M104" s="1"/>
      <c r="N104" s="1"/>
      <c r="O104" s="1"/>
      <c r="P104" s="1"/>
      <c r="Q104" t="s">
        <v>287</v>
      </c>
      <c r="R104" s="1"/>
      <c r="S104" s="1"/>
      <c r="T104" s="1"/>
      <c r="U104" s="1"/>
      <c r="V104" s="1"/>
      <c r="W104" s="1"/>
      <c r="X104" t="s">
        <v>883</v>
      </c>
      <c r="Y104" t="s">
        <v>43</v>
      </c>
      <c r="Z104" t="s">
        <v>47</v>
      </c>
      <c r="AA104" t="s">
        <v>287</v>
      </c>
      <c r="AB104" t="s">
        <v>52</v>
      </c>
      <c r="AC104" s="1" t="s">
        <v>1</v>
      </c>
      <c r="AD104" s="1" t="s">
        <v>2</v>
      </c>
      <c r="AE104" s="1" t="s">
        <v>2</v>
      </c>
      <c r="AF104" s="1" t="s">
        <v>2</v>
      </c>
      <c r="AG104" s="1" t="s">
        <v>2</v>
      </c>
      <c r="AH104" t="s">
        <v>287</v>
      </c>
      <c r="AI104" t="s">
        <v>287</v>
      </c>
      <c r="AJ104" t="s">
        <v>287</v>
      </c>
      <c r="AK104" t="s">
        <v>287</v>
      </c>
      <c r="AL104" t="s">
        <v>14</v>
      </c>
      <c r="AM104" t="s">
        <v>14</v>
      </c>
      <c r="AN104" s="1" t="s">
        <v>1</v>
      </c>
      <c r="AO104" s="1" t="s">
        <v>1</v>
      </c>
      <c r="AP104" s="1" t="s">
        <v>1</v>
      </c>
      <c r="AQ104" s="1" t="s">
        <v>1</v>
      </c>
      <c r="AR104" s="1" t="s">
        <v>1</v>
      </c>
      <c r="AS104" s="1" t="s">
        <v>1</v>
      </c>
      <c r="AT104" s="1" t="s">
        <v>2</v>
      </c>
      <c r="AU104" s="1" t="s">
        <v>2</v>
      </c>
      <c r="AV104" t="s">
        <v>287</v>
      </c>
      <c r="AW104" s="1" t="s">
        <v>1</v>
      </c>
      <c r="AX104" s="1" t="s">
        <v>1</v>
      </c>
      <c r="AY104" s="1" t="s">
        <v>1</v>
      </c>
      <c r="AZ104" s="1" t="s">
        <v>1</v>
      </c>
      <c r="BA104" s="1" t="s">
        <v>1</v>
      </c>
      <c r="BB104" s="1" t="s">
        <v>2</v>
      </c>
      <c r="BC104" s="1" t="s">
        <v>2</v>
      </c>
      <c r="BD104" s="1" t="s">
        <v>2</v>
      </c>
      <c r="BE104" t="s">
        <v>287</v>
      </c>
      <c r="BF104" t="s">
        <v>287</v>
      </c>
      <c r="BG104" t="s">
        <v>3</v>
      </c>
      <c r="BH104" t="s">
        <v>287</v>
      </c>
      <c r="BI104" t="s">
        <v>287</v>
      </c>
      <c r="BJ104" t="s">
        <v>287</v>
      </c>
      <c r="BK104" s="1"/>
      <c r="BL104" s="1"/>
      <c r="BM104" s="1"/>
      <c r="BN104" s="1"/>
      <c r="BO104" s="1"/>
      <c r="BP104" s="1"/>
      <c r="BQ104" s="1"/>
      <c r="BR104" s="1"/>
      <c r="BS104" s="1"/>
      <c r="BT104" s="1"/>
      <c r="BU104" s="1"/>
      <c r="BV104" s="1"/>
      <c r="BW104" s="1"/>
      <c r="BX104" s="1"/>
      <c r="BY104" t="s">
        <v>287</v>
      </c>
      <c r="BZ104" s="1"/>
      <c r="CA104" s="1"/>
      <c r="CB104" s="1"/>
      <c r="CC104" s="1"/>
      <c r="CD104" s="1"/>
      <c r="CE104" s="1"/>
      <c r="CF104" s="1"/>
      <c r="CG104" s="1"/>
      <c r="CH104" s="1"/>
      <c r="CI104" s="1"/>
      <c r="CJ104" s="1"/>
      <c r="CK104" s="1"/>
      <c r="CL104" s="1"/>
      <c r="CM104" s="1"/>
      <c r="CN104" t="s">
        <v>287</v>
      </c>
      <c r="CO104" t="s">
        <v>287</v>
      </c>
      <c r="CP104" t="s">
        <v>287</v>
      </c>
      <c r="CQ104" t="s">
        <v>287</v>
      </c>
      <c r="CR104" t="s">
        <v>287</v>
      </c>
      <c r="CS104" t="s">
        <v>287</v>
      </c>
      <c r="CT104" t="s">
        <v>287</v>
      </c>
      <c r="CU104" t="s">
        <v>287</v>
      </c>
      <c r="CV104" t="s">
        <v>287</v>
      </c>
      <c r="CW104" t="s">
        <v>46</v>
      </c>
      <c r="CX104" t="s">
        <v>287</v>
      </c>
      <c r="CY104" t="s">
        <v>2</v>
      </c>
      <c r="CZ104" t="s">
        <v>287</v>
      </c>
      <c r="DA104" t="s">
        <v>1</v>
      </c>
      <c r="DB104" t="s">
        <v>287</v>
      </c>
      <c r="DC104" t="s">
        <v>287</v>
      </c>
      <c r="DD104" t="s">
        <v>63</v>
      </c>
      <c r="DE104" t="s">
        <v>287</v>
      </c>
      <c r="DF104" t="s">
        <v>884</v>
      </c>
      <c r="DG104" t="s">
        <v>885</v>
      </c>
      <c r="DH104" t="s">
        <v>290</v>
      </c>
      <c r="DI104" t="s">
        <v>302</v>
      </c>
      <c r="DJ104" t="s">
        <v>292</v>
      </c>
      <c r="DK104" t="s">
        <v>316</v>
      </c>
      <c r="DL104" t="s">
        <v>305</v>
      </c>
      <c r="DM104" t="s">
        <v>886</v>
      </c>
      <c r="DN104" t="s">
        <v>887</v>
      </c>
      <c r="DO104" s="1">
        <v>0</v>
      </c>
      <c r="DP104" s="1">
        <v>0</v>
      </c>
      <c r="DQ104" s="1">
        <v>0</v>
      </c>
      <c r="DR104" s="1">
        <v>1</v>
      </c>
      <c r="DS104" s="1">
        <v>0</v>
      </c>
    </row>
    <row r="105" spans="1:123" x14ac:dyDescent="0.35">
      <c r="A105" t="s">
        <v>1</v>
      </c>
      <c r="B105" t="s">
        <v>1</v>
      </c>
      <c r="C105" t="s">
        <v>11</v>
      </c>
      <c r="D105" t="s">
        <v>15</v>
      </c>
      <c r="E105" t="s">
        <v>13</v>
      </c>
      <c r="F105" t="s">
        <v>14</v>
      </c>
      <c r="G105" t="s">
        <v>13</v>
      </c>
      <c r="H105" t="s">
        <v>16</v>
      </c>
      <c r="I105" s="1" t="s">
        <v>1</v>
      </c>
      <c r="J105" s="1" t="s">
        <v>1</v>
      </c>
      <c r="K105" s="1" t="s">
        <v>1</v>
      </c>
      <c r="L105" s="1" t="s">
        <v>1</v>
      </c>
      <c r="M105" s="1" t="s">
        <v>1</v>
      </c>
      <c r="N105" s="1" t="s">
        <v>1</v>
      </c>
      <c r="O105" s="1" t="s">
        <v>1</v>
      </c>
      <c r="P105" s="1" t="s">
        <v>2</v>
      </c>
      <c r="Q105" t="s">
        <v>1</v>
      </c>
      <c r="R105" s="1" t="s">
        <v>1</v>
      </c>
      <c r="S105" s="1" t="s">
        <v>2</v>
      </c>
      <c r="T105" s="1" t="s">
        <v>1</v>
      </c>
      <c r="U105" s="1" t="s">
        <v>1</v>
      </c>
      <c r="V105" s="1" t="s">
        <v>1</v>
      </c>
      <c r="W105" s="1" t="s">
        <v>2</v>
      </c>
      <c r="X105" t="s">
        <v>287</v>
      </c>
      <c r="Y105" t="s">
        <v>42</v>
      </c>
      <c r="Z105" t="s">
        <v>45</v>
      </c>
      <c r="AA105" t="s">
        <v>287</v>
      </c>
      <c r="AB105" t="s">
        <v>52</v>
      </c>
      <c r="AC105" s="1" t="s">
        <v>1</v>
      </c>
      <c r="AD105" s="1" t="s">
        <v>2</v>
      </c>
      <c r="AE105" s="1" t="s">
        <v>2</v>
      </c>
      <c r="AF105" s="1" t="s">
        <v>1</v>
      </c>
      <c r="AG105" s="1" t="s">
        <v>2</v>
      </c>
      <c r="AH105" t="s">
        <v>287</v>
      </c>
      <c r="AI105" t="s">
        <v>287</v>
      </c>
      <c r="AJ105" t="s">
        <v>287</v>
      </c>
      <c r="AK105" t="s">
        <v>287</v>
      </c>
      <c r="AL105" t="s">
        <v>13</v>
      </c>
      <c r="AM105" t="s">
        <v>13</v>
      </c>
      <c r="AN105" s="1" t="s">
        <v>2</v>
      </c>
      <c r="AO105" s="1" t="s">
        <v>2</v>
      </c>
      <c r="AP105" s="1" t="s">
        <v>1</v>
      </c>
      <c r="AQ105" s="1" t="s">
        <v>1</v>
      </c>
      <c r="AR105" s="1" t="s">
        <v>2</v>
      </c>
      <c r="AS105" s="1" t="s">
        <v>2</v>
      </c>
      <c r="AT105" s="1" t="s">
        <v>2</v>
      </c>
      <c r="AU105" s="1" t="s">
        <v>2</v>
      </c>
      <c r="AV105" t="s">
        <v>287</v>
      </c>
      <c r="AW105" s="1" t="s">
        <v>2</v>
      </c>
      <c r="AX105" s="1" t="s">
        <v>2</v>
      </c>
      <c r="AY105" s="1" t="s">
        <v>2</v>
      </c>
      <c r="AZ105" s="1" t="s">
        <v>2</v>
      </c>
      <c r="BA105" s="1" t="s">
        <v>1</v>
      </c>
      <c r="BB105" s="1" t="s">
        <v>2</v>
      </c>
      <c r="BC105" s="1" t="s">
        <v>2</v>
      </c>
      <c r="BD105" s="1" t="s">
        <v>2</v>
      </c>
      <c r="BE105" t="s">
        <v>287</v>
      </c>
      <c r="BF105" t="s">
        <v>287</v>
      </c>
      <c r="BG105" t="s">
        <v>1</v>
      </c>
      <c r="BH105" t="s">
        <v>1</v>
      </c>
      <c r="BI105" t="s">
        <v>1</v>
      </c>
      <c r="BJ105" t="s">
        <v>91</v>
      </c>
      <c r="BK105" s="1" t="s">
        <v>1</v>
      </c>
      <c r="BL105" s="1" t="s">
        <v>1</v>
      </c>
      <c r="BM105" s="1" t="s">
        <v>1</v>
      </c>
      <c r="BN105" s="1" t="s">
        <v>1</v>
      </c>
      <c r="BO105" s="1" t="s">
        <v>1</v>
      </c>
      <c r="BP105" s="1" t="s">
        <v>1</v>
      </c>
      <c r="BQ105" s="1" t="s">
        <v>1</v>
      </c>
      <c r="BR105" s="1" t="s">
        <v>1</v>
      </c>
      <c r="BS105" s="1" t="s">
        <v>2</v>
      </c>
      <c r="BT105" s="1" t="s">
        <v>2</v>
      </c>
      <c r="BU105" s="1" t="s">
        <v>2</v>
      </c>
      <c r="BV105" s="1" t="s">
        <v>1</v>
      </c>
      <c r="BW105" s="1" t="s">
        <v>2</v>
      </c>
      <c r="BX105" s="1" t="s">
        <v>2</v>
      </c>
      <c r="BY105" t="s">
        <v>287</v>
      </c>
      <c r="BZ105" s="1" t="s">
        <v>1</v>
      </c>
      <c r="CA105" s="1" t="s">
        <v>1</v>
      </c>
      <c r="CB105" s="1" t="s">
        <v>1</v>
      </c>
      <c r="CC105" s="1" t="s">
        <v>1</v>
      </c>
      <c r="CD105" s="1" t="s">
        <v>1</v>
      </c>
      <c r="CE105" s="1" t="s">
        <v>1</v>
      </c>
      <c r="CF105" s="1" t="s">
        <v>1</v>
      </c>
      <c r="CG105" s="1" t="s">
        <v>1</v>
      </c>
      <c r="CH105" s="1" t="s">
        <v>1</v>
      </c>
      <c r="CI105" s="1" t="s">
        <v>1</v>
      </c>
      <c r="CJ105" s="1" t="s">
        <v>1</v>
      </c>
      <c r="CK105" s="1" t="s">
        <v>1</v>
      </c>
      <c r="CL105" s="1" t="s">
        <v>2</v>
      </c>
      <c r="CM105" s="1" t="s">
        <v>2</v>
      </c>
      <c r="CN105" t="s">
        <v>287</v>
      </c>
      <c r="CO105" t="s">
        <v>1</v>
      </c>
      <c r="CP105" t="s">
        <v>1</v>
      </c>
      <c r="CQ105" t="s">
        <v>1</v>
      </c>
      <c r="CR105" t="s">
        <v>2</v>
      </c>
      <c r="CS105" t="s">
        <v>16</v>
      </c>
      <c r="CT105" t="s">
        <v>15</v>
      </c>
      <c r="CU105" t="s">
        <v>15</v>
      </c>
      <c r="CV105" t="s">
        <v>287</v>
      </c>
      <c r="CW105" t="s">
        <v>45</v>
      </c>
      <c r="CX105" t="s">
        <v>287</v>
      </c>
      <c r="CY105" t="s">
        <v>2</v>
      </c>
      <c r="CZ105" t="s">
        <v>287</v>
      </c>
      <c r="DA105" t="s">
        <v>2</v>
      </c>
      <c r="DB105" t="s">
        <v>135</v>
      </c>
      <c r="DC105" t="s">
        <v>287</v>
      </c>
      <c r="DD105" t="s">
        <v>287</v>
      </c>
      <c r="DE105" t="s">
        <v>287</v>
      </c>
      <c r="DF105" t="s">
        <v>888</v>
      </c>
      <c r="DG105" t="s">
        <v>889</v>
      </c>
      <c r="DH105" t="s">
        <v>290</v>
      </c>
      <c r="DI105" t="s">
        <v>315</v>
      </c>
      <c r="DJ105" t="s">
        <v>303</v>
      </c>
      <c r="DK105" t="s">
        <v>647</v>
      </c>
      <c r="DL105" t="s">
        <v>294</v>
      </c>
      <c r="DM105" t="s">
        <v>890</v>
      </c>
      <c r="DN105" t="s">
        <v>891</v>
      </c>
      <c r="DO105" s="1">
        <v>0</v>
      </c>
      <c r="DP105" s="1">
        <v>0</v>
      </c>
      <c r="DQ105" s="1">
        <v>0</v>
      </c>
      <c r="DR105" s="1">
        <v>1</v>
      </c>
      <c r="DS105" s="1">
        <v>0</v>
      </c>
    </row>
    <row r="106" spans="1:123" x14ac:dyDescent="0.35">
      <c r="A106" t="s">
        <v>1</v>
      </c>
      <c r="B106" t="s">
        <v>1</v>
      </c>
      <c r="C106" t="s">
        <v>7</v>
      </c>
      <c r="D106" t="s">
        <v>14</v>
      </c>
      <c r="E106" t="s">
        <v>13</v>
      </c>
      <c r="F106" t="s">
        <v>13</v>
      </c>
      <c r="G106" t="s">
        <v>14</v>
      </c>
      <c r="H106" t="s">
        <v>16</v>
      </c>
      <c r="I106" s="1" t="s">
        <v>1</v>
      </c>
      <c r="J106" s="1" t="s">
        <v>1</v>
      </c>
      <c r="K106" s="1" t="s">
        <v>1</v>
      </c>
      <c r="L106" s="1" t="s">
        <v>1</v>
      </c>
      <c r="M106" s="1" t="s">
        <v>1</v>
      </c>
      <c r="N106" s="1" t="s">
        <v>1</v>
      </c>
      <c r="O106" s="1" t="s">
        <v>1</v>
      </c>
      <c r="P106" s="1" t="s">
        <v>2</v>
      </c>
      <c r="Q106" t="s">
        <v>3</v>
      </c>
      <c r="R106" s="1" t="s">
        <v>1</v>
      </c>
      <c r="S106" s="1" t="s">
        <v>2</v>
      </c>
      <c r="T106" s="1" t="s">
        <v>1</v>
      </c>
      <c r="U106" s="1" t="s">
        <v>2</v>
      </c>
      <c r="V106" s="1" t="s">
        <v>2</v>
      </c>
      <c r="W106" s="1" t="s">
        <v>2</v>
      </c>
      <c r="X106" t="s">
        <v>287</v>
      </c>
      <c r="Y106" t="s">
        <v>42</v>
      </c>
      <c r="Z106" t="s">
        <v>47</v>
      </c>
      <c r="AA106" t="s">
        <v>287</v>
      </c>
      <c r="AB106" t="s">
        <v>3</v>
      </c>
      <c r="AC106" s="1"/>
      <c r="AD106" s="1"/>
      <c r="AE106" s="1"/>
      <c r="AF106" s="1"/>
      <c r="AG106" s="1"/>
      <c r="AH106" t="s">
        <v>287</v>
      </c>
      <c r="AI106" t="s">
        <v>287</v>
      </c>
      <c r="AJ106" t="s">
        <v>287</v>
      </c>
      <c r="AK106" t="s">
        <v>287</v>
      </c>
      <c r="AL106" t="s">
        <v>13</v>
      </c>
      <c r="AM106" t="s">
        <v>13</v>
      </c>
      <c r="AN106" s="1" t="s">
        <v>2</v>
      </c>
      <c r="AO106" s="1" t="s">
        <v>2</v>
      </c>
      <c r="AP106" s="1" t="s">
        <v>2</v>
      </c>
      <c r="AQ106" s="1" t="s">
        <v>1</v>
      </c>
      <c r="AR106" s="1" t="s">
        <v>1</v>
      </c>
      <c r="AS106" s="1" t="s">
        <v>2</v>
      </c>
      <c r="AT106" s="1" t="s">
        <v>2</v>
      </c>
      <c r="AU106" s="1" t="s">
        <v>2</v>
      </c>
      <c r="AV106" t="s">
        <v>287</v>
      </c>
      <c r="AW106" s="1" t="s">
        <v>2</v>
      </c>
      <c r="AX106" s="1" t="s">
        <v>2</v>
      </c>
      <c r="AY106" s="1" t="s">
        <v>2</v>
      </c>
      <c r="AZ106" s="1" t="s">
        <v>1</v>
      </c>
      <c r="BA106" s="1" t="s">
        <v>1</v>
      </c>
      <c r="BB106" s="1" t="s">
        <v>2</v>
      </c>
      <c r="BC106" s="1" t="s">
        <v>2</v>
      </c>
      <c r="BD106" s="1" t="s">
        <v>2</v>
      </c>
      <c r="BE106" t="s">
        <v>287</v>
      </c>
      <c r="BF106" t="s">
        <v>287</v>
      </c>
      <c r="BG106" t="s">
        <v>3</v>
      </c>
      <c r="BH106" t="s">
        <v>287</v>
      </c>
      <c r="BI106" t="s">
        <v>287</v>
      </c>
      <c r="BJ106" t="s">
        <v>287</v>
      </c>
      <c r="BK106" s="1"/>
      <c r="BL106" s="1"/>
      <c r="BM106" s="1"/>
      <c r="BN106" s="1"/>
      <c r="BO106" s="1"/>
      <c r="BP106" s="1"/>
      <c r="BQ106" s="1"/>
      <c r="BR106" s="1"/>
      <c r="BS106" s="1"/>
      <c r="BT106" s="1"/>
      <c r="BU106" s="1"/>
      <c r="BV106" s="1"/>
      <c r="BW106" s="1"/>
      <c r="BX106" s="1"/>
      <c r="BY106" t="s">
        <v>287</v>
      </c>
      <c r="BZ106" s="1"/>
      <c r="CA106" s="1"/>
      <c r="CB106" s="1"/>
      <c r="CC106" s="1"/>
      <c r="CD106" s="1"/>
      <c r="CE106" s="1"/>
      <c r="CF106" s="1"/>
      <c r="CG106" s="1"/>
      <c r="CH106" s="1"/>
      <c r="CI106" s="1"/>
      <c r="CJ106" s="1"/>
      <c r="CK106" s="1"/>
      <c r="CL106" s="1"/>
      <c r="CM106" s="1"/>
      <c r="CN106" t="s">
        <v>287</v>
      </c>
      <c r="CO106" t="s">
        <v>287</v>
      </c>
      <c r="CP106" t="s">
        <v>287</v>
      </c>
      <c r="CQ106" t="s">
        <v>287</v>
      </c>
      <c r="CR106" t="s">
        <v>287</v>
      </c>
      <c r="CS106" t="s">
        <v>287</v>
      </c>
      <c r="CT106" t="s">
        <v>287</v>
      </c>
      <c r="CU106" t="s">
        <v>287</v>
      </c>
      <c r="CV106" t="s">
        <v>287</v>
      </c>
      <c r="CW106" t="s">
        <v>47</v>
      </c>
      <c r="CX106" t="s">
        <v>287</v>
      </c>
      <c r="CY106" t="s">
        <v>1</v>
      </c>
      <c r="CZ106" t="s">
        <v>1</v>
      </c>
      <c r="DA106" t="s">
        <v>1</v>
      </c>
      <c r="DB106" t="s">
        <v>287</v>
      </c>
      <c r="DC106" t="s">
        <v>287</v>
      </c>
      <c r="DD106" t="s">
        <v>61</v>
      </c>
      <c r="DE106" t="s">
        <v>892</v>
      </c>
      <c r="DF106" t="s">
        <v>893</v>
      </c>
      <c r="DG106" t="s">
        <v>894</v>
      </c>
      <c r="DH106" t="s">
        <v>301</v>
      </c>
      <c r="DI106" t="s">
        <v>302</v>
      </c>
      <c r="DJ106" t="s">
        <v>303</v>
      </c>
      <c r="DK106" t="s">
        <v>655</v>
      </c>
      <c r="DL106" t="s">
        <v>294</v>
      </c>
      <c r="DM106" t="s">
        <v>895</v>
      </c>
      <c r="DN106" t="s">
        <v>896</v>
      </c>
      <c r="DO106" s="1">
        <v>0</v>
      </c>
      <c r="DP106" s="1">
        <v>0</v>
      </c>
      <c r="DQ106" s="1">
        <v>0</v>
      </c>
      <c r="DR106" s="1">
        <v>1</v>
      </c>
      <c r="DS106" s="1">
        <v>0</v>
      </c>
    </row>
    <row r="107" spans="1:123" x14ac:dyDescent="0.35">
      <c r="A107" t="s">
        <v>1</v>
      </c>
      <c r="B107" t="s">
        <v>1</v>
      </c>
      <c r="C107" t="s">
        <v>6</v>
      </c>
      <c r="D107" t="s">
        <v>14</v>
      </c>
      <c r="E107" t="s">
        <v>14</v>
      </c>
      <c r="F107" t="s">
        <v>14</v>
      </c>
      <c r="G107" t="s">
        <v>13</v>
      </c>
      <c r="H107" t="s">
        <v>16</v>
      </c>
      <c r="I107" s="1" t="s">
        <v>1</v>
      </c>
      <c r="J107" s="1" t="s">
        <v>1</v>
      </c>
      <c r="K107" s="1" t="s">
        <v>1</v>
      </c>
      <c r="L107" s="1" t="s">
        <v>1</v>
      </c>
      <c r="M107" s="1" t="s">
        <v>1</v>
      </c>
      <c r="N107" s="1" t="s">
        <v>1</v>
      </c>
      <c r="O107" s="1" t="s">
        <v>1</v>
      </c>
      <c r="P107" s="1" t="s">
        <v>2</v>
      </c>
      <c r="Q107" t="s">
        <v>2</v>
      </c>
      <c r="R107" s="1" t="s">
        <v>1</v>
      </c>
      <c r="S107" s="1" t="s">
        <v>1</v>
      </c>
      <c r="T107" s="1" t="s">
        <v>1</v>
      </c>
      <c r="U107" s="1" t="s">
        <v>2</v>
      </c>
      <c r="V107" s="1" t="s">
        <v>1</v>
      </c>
      <c r="W107" s="1" t="s">
        <v>2</v>
      </c>
      <c r="X107" t="s">
        <v>287</v>
      </c>
      <c r="Y107" t="s">
        <v>42</v>
      </c>
      <c r="Z107" t="s">
        <v>45</v>
      </c>
      <c r="AA107" t="s">
        <v>287</v>
      </c>
      <c r="AB107" t="s">
        <v>53</v>
      </c>
      <c r="AC107" s="1"/>
      <c r="AD107" s="1"/>
      <c r="AE107" s="1"/>
      <c r="AF107" s="1"/>
      <c r="AG107" s="1"/>
      <c r="AH107" t="s">
        <v>61</v>
      </c>
      <c r="AI107" t="s">
        <v>62</v>
      </c>
      <c r="AJ107" t="s">
        <v>61</v>
      </c>
      <c r="AK107" t="s">
        <v>61</v>
      </c>
      <c r="AL107" t="s">
        <v>14</v>
      </c>
      <c r="AM107" t="s">
        <v>13</v>
      </c>
      <c r="AN107" s="1" t="s">
        <v>2</v>
      </c>
      <c r="AO107" s="1" t="s">
        <v>2</v>
      </c>
      <c r="AP107" s="1" t="s">
        <v>1</v>
      </c>
      <c r="AQ107" s="1" t="s">
        <v>2</v>
      </c>
      <c r="AR107" s="1" t="s">
        <v>1</v>
      </c>
      <c r="AS107" s="1" t="s">
        <v>2</v>
      </c>
      <c r="AT107" s="1" t="s">
        <v>2</v>
      </c>
      <c r="AU107" s="1" t="s">
        <v>2</v>
      </c>
      <c r="AV107" t="s">
        <v>287</v>
      </c>
      <c r="AW107" s="1" t="s">
        <v>2</v>
      </c>
      <c r="AX107" s="1" t="s">
        <v>2</v>
      </c>
      <c r="AY107" s="1" t="s">
        <v>1</v>
      </c>
      <c r="AZ107" s="1" t="s">
        <v>2</v>
      </c>
      <c r="BA107" s="1" t="s">
        <v>2</v>
      </c>
      <c r="BB107" s="1" t="s">
        <v>2</v>
      </c>
      <c r="BC107" s="1" t="s">
        <v>2</v>
      </c>
      <c r="BD107" s="1" t="s">
        <v>2</v>
      </c>
      <c r="BE107" t="s">
        <v>287</v>
      </c>
      <c r="BF107" t="s">
        <v>287</v>
      </c>
      <c r="BG107" t="s">
        <v>1</v>
      </c>
      <c r="BH107" t="s">
        <v>1</v>
      </c>
      <c r="BI107" t="s">
        <v>1</v>
      </c>
      <c r="BJ107" t="s">
        <v>89</v>
      </c>
      <c r="BK107" s="1" t="s">
        <v>1</v>
      </c>
      <c r="BL107" s="1" t="s">
        <v>2</v>
      </c>
      <c r="BM107" s="1" t="s">
        <v>2</v>
      </c>
      <c r="BN107" s="1" t="s">
        <v>2</v>
      </c>
      <c r="BO107" s="1" t="s">
        <v>1</v>
      </c>
      <c r="BP107" s="1" t="s">
        <v>1</v>
      </c>
      <c r="BQ107" s="1" t="s">
        <v>2</v>
      </c>
      <c r="BR107" s="1" t="s">
        <v>2</v>
      </c>
      <c r="BS107" s="1" t="s">
        <v>2</v>
      </c>
      <c r="BT107" s="1" t="s">
        <v>2</v>
      </c>
      <c r="BU107" s="1" t="s">
        <v>2</v>
      </c>
      <c r="BV107" s="1" t="s">
        <v>1</v>
      </c>
      <c r="BW107" s="1" t="s">
        <v>2</v>
      </c>
      <c r="BX107" s="1" t="s">
        <v>2</v>
      </c>
      <c r="BY107" t="s">
        <v>287</v>
      </c>
      <c r="BZ107" s="1" t="s">
        <v>1</v>
      </c>
      <c r="CA107" s="1" t="s">
        <v>1</v>
      </c>
      <c r="CB107" s="1" t="s">
        <v>1</v>
      </c>
      <c r="CC107" s="1" t="s">
        <v>1</v>
      </c>
      <c r="CD107" s="1" t="s">
        <v>2</v>
      </c>
      <c r="CE107" s="1" t="s">
        <v>1</v>
      </c>
      <c r="CF107" s="1" t="s">
        <v>2</v>
      </c>
      <c r="CG107" s="1" t="s">
        <v>2</v>
      </c>
      <c r="CH107" s="1" t="s">
        <v>2</v>
      </c>
      <c r="CI107" s="1" t="s">
        <v>2</v>
      </c>
      <c r="CJ107" s="1" t="s">
        <v>2</v>
      </c>
      <c r="CK107" s="1" t="s">
        <v>2</v>
      </c>
      <c r="CL107" s="1" t="s">
        <v>2</v>
      </c>
      <c r="CM107" s="1" t="s">
        <v>2</v>
      </c>
      <c r="CN107" t="s">
        <v>287</v>
      </c>
      <c r="CO107" t="s">
        <v>3</v>
      </c>
      <c r="CP107" t="s">
        <v>3</v>
      </c>
      <c r="CQ107" t="s">
        <v>3</v>
      </c>
      <c r="CR107" t="s">
        <v>287</v>
      </c>
      <c r="CS107" t="s">
        <v>14</v>
      </c>
      <c r="CT107" t="s">
        <v>13</v>
      </c>
      <c r="CU107" t="s">
        <v>14</v>
      </c>
      <c r="CV107" t="s">
        <v>287</v>
      </c>
      <c r="CW107" t="s">
        <v>46</v>
      </c>
      <c r="CX107" t="s">
        <v>287</v>
      </c>
      <c r="CY107" t="s">
        <v>2</v>
      </c>
      <c r="CZ107" t="s">
        <v>287</v>
      </c>
      <c r="DA107" t="s">
        <v>2</v>
      </c>
      <c r="DB107" t="s">
        <v>135</v>
      </c>
      <c r="DC107" t="s">
        <v>287</v>
      </c>
      <c r="DD107" t="s">
        <v>287</v>
      </c>
      <c r="DE107" t="s">
        <v>287</v>
      </c>
      <c r="DF107" t="s">
        <v>897</v>
      </c>
      <c r="DG107" t="s">
        <v>898</v>
      </c>
      <c r="DH107" t="s">
        <v>290</v>
      </c>
      <c r="DI107" t="s">
        <v>315</v>
      </c>
      <c r="DJ107" t="s">
        <v>303</v>
      </c>
      <c r="DK107" t="s">
        <v>899</v>
      </c>
      <c r="DL107" t="s">
        <v>341</v>
      </c>
      <c r="DM107" t="s">
        <v>900</v>
      </c>
      <c r="DN107" t="s">
        <v>901</v>
      </c>
      <c r="DO107" s="1">
        <v>0</v>
      </c>
      <c r="DP107" s="1">
        <v>0</v>
      </c>
      <c r="DQ107" s="1">
        <v>0</v>
      </c>
      <c r="DR107" s="1">
        <v>1</v>
      </c>
      <c r="DS107" s="1">
        <v>0</v>
      </c>
    </row>
    <row r="108" spans="1:123" x14ac:dyDescent="0.35">
      <c r="A108" t="s">
        <v>1</v>
      </c>
      <c r="B108" t="s">
        <v>1</v>
      </c>
      <c r="C108" t="s">
        <v>8</v>
      </c>
      <c r="D108" t="s">
        <v>14</v>
      </c>
      <c r="E108" t="s">
        <v>14</v>
      </c>
      <c r="F108" t="s">
        <v>14</v>
      </c>
      <c r="G108" t="s">
        <v>14</v>
      </c>
      <c r="H108" t="s">
        <v>16</v>
      </c>
      <c r="I108" s="1" t="s">
        <v>1</v>
      </c>
      <c r="J108" s="1" t="s">
        <v>1</v>
      </c>
      <c r="K108" s="1" t="s">
        <v>1</v>
      </c>
      <c r="L108" s="1" t="s">
        <v>1</v>
      </c>
      <c r="M108" s="1" t="s">
        <v>1</v>
      </c>
      <c r="N108" s="1" t="s">
        <v>1</v>
      </c>
      <c r="O108" s="1" t="s">
        <v>1</v>
      </c>
      <c r="P108" s="1" t="s">
        <v>2</v>
      </c>
      <c r="Q108" t="s">
        <v>2</v>
      </c>
      <c r="R108" s="1" t="s">
        <v>1</v>
      </c>
      <c r="S108" s="1" t="s">
        <v>2</v>
      </c>
      <c r="T108" s="1" t="s">
        <v>1</v>
      </c>
      <c r="U108" s="1" t="s">
        <v>1</v>
      </c>
      <c r="V108" s="1" t="s">
        <v>1</v>
      </c>
      <c r="W108" s="1" t="s">
        <v>2</v>
      </c>
      <c r="X108" t="s">
        <v>287</v>
      </c>
      <c r="Y108" t="s">
        <v>42</v>
      </c>
      <c r="Z108" t="s">
        <v>46</v>
      </c>
      <c r="AA108" t="s">
        <v>902</v>
      </c>
      <c r="AB108" t="s">
        <v>53</v>
      </c>
      <c r="AC108" s="1"/>
      <c r="AD108" s="1"/>
      <c r="AE108" s="1"/>
      <c r="AF108" s="1"/>
      <c r="AG108" s="1"/>
      <c r="AH108" t="s">
        <v>60</v>
      </c>
      <c r="AI108" t="s">
        <v>60</v>
      </c>
      <c r="AJ108" t="s">
        <v>61</v>
      </c>
      <c r="AK108" t="s">
        <v>60</v>
      </c>
      <c r="AL108" t="s">
        <v>14</v>
      </c>
      <c r="AM108" t="s">
        <v>14</v>
      </c>
      <c r="AN108" s="1" t="s">
        <v>1</v>
      </c>
      <c r="AO108" s="1" t="s">
        <v>1</v>
      </c>
      <c r="AP108" s="1" t="s">
        <v>2</v>
      </c>
      <c r="AQ108" s="1" t="s">
        <v>1</v>
      </c>
      <c r="AR108" s="1" t="s">
        <v>1</v>
      </c>
      <c r="AS108" s="1" t="s">
        <v>2</v>
      </c>
      <c r="AT108" s="1" t="s">
        <v>2</v>
      </c>
      <c r="AU108" s="1" t="s">
        <v>2</v>
      </c>
      <c r="AV108" t="s">
        <v>287</v>
      </c>
      <c r="AW108" s="1" t="s">
        <v>1</v>
      </c>
      <c r="AX108" s="1" t="s">
        <v>1</v>
      </c>
      <c r="AY108" s="1" t="s">
        <v>2</v>
      </c>
      <c r="AZ108" s="1" t="s">
        <v>1</v>
      </c>
      <c r="BA108" s="1" t="s">
        <v>1</v>
      </c>
      <c r="BB108" s="1" t="s">
        <v>2</v>
      </c>
      <c r="BC108" s="1" t="s">
        <v>2</v>
      </c>
      <c r="BD108" s="1" t="s">
        <v>2</v>
      </c>
      <c r="BE108" t="s">
        <v>287</v>
      </c>
      <c r="BF108" t="s">
        <v>287</v>
      </c>
      <c r="BG108" t="s">
        <v>1</v>
      </c>
      <c r="BH108" t="s">
        <v>1</v>
      </c>
      <c r="BI108" t="s">
        <v>1</v>
      </c>
      <c r="BJ108" t="s">
        <v>93</v>
      </c>
      <c r="BK108" s="1" t="s">
        <v>1</v>
      </c>
      <c r="BL108" s="1" t="s">
        <v>1</v>
      </c>
      <c r="BM108" s="1" t="s">
        <v>1</v>
      </c>
      <c r="BN108" s="1" t="s">
        <v>1</v>
      </c>
      <c r="BO108" s="1" t="s">
        <v>1</v>
      </c>
      <c r="BP108" s="1" t="s">
        <v>1</v>
      </c>
      <c r="BQ108" s="1" t="s">
        <v>1</v>
      </c>
      <c r="BR108" s="1" t="s">
        <v>1</v>
      </c>
      <c r="BS108" s="1" t="s">
        <v>1</v>
      </c>
      <c r="BT108" s="1" t="s">
        <v>1</v>
      </c>
      <c r="BU108" s="1" t="s">
        <v>1</v>
      </c>
      <c r="BV108" s="1" t="s">
        <v>1</v>
      </c>
      <c r="BW108" s="1" t="s">
        <v>2</v>
      </c>
      <c r="BX108" s="1" t="s">
        <v>2</v>
      </c>
      <c r="BY108" t="s">
        <v>287</v>
      </c>
      <c r="BZ108" s="1" t="s">
        <v>1</v>
      </c>
      <c r="CA108" s="1" t="s">
        <v>1</v>
      </c>
      <c r="CB108" s="1" t="s">
        <v>1</v>
      </c>
      <c r="CC108" s="1" t="s">
        <v>1</v>
      </c>
      <c r="CD108" s="1" t="s">
        <v>1</v>
      </c>
      <c r="CE108" s="1" t="s">
        <v>1</v>
      </c>
      <c r="CF108" s="1" t="s">
        <v>1</v>
      </c>
      <c r="CG108" s="1" t="s">
        <v>1</v>
      </c>
      <c r="CH108" s="1" t="s">
        <v>1</v>
      </c>
      <c r="CI108" s="1" t="s">
        <v>1</v>
      </c>
      <c r="CJ108" s="1" t="s">
        <v>1</v>
      </c>
      <c r="CK108" s="1" t="s">
        <v>1</v>
      </c>
      <c r="CL108" s="1" t="s">
        <v>2</v>
      </c>
      <c r="CM108" s="1" t="s">
        <v>2</v>
      </c>
      <c r="CN108" t="s">
        <v>287</v>
      </c>
      <c r="CO108" t="s">
        <v>1</v>
      </c>
      <c r="CP108" t="s">
        <v>1</v>
      </c>
      <c r="CQ108" t="s">
        <v>1</v>
      </c>
      <c r="CR108" t="s">
        <v>1</v>
      </c>
      <c r="CS108" t="s">
        <v>14</v>
      </c>
      <c r="CT108" t="s">
        <v>13</v>
      </c>
      <c r="CU108" t="s">
        <v>14</v>
      </c>
      <c r="CV108" t="s">
        <v>287</v>
      </c>
      <c r="CW108" t="s">
        <v>46</v>
      </c>
      <c r="CX108" t="s">
        <v>287</v>
      </c>
      <c r="CY108" t="s">
        <v>1</v>
      </c>
      <c r="CZ108" t="s">
        <v>3</v>
      </c>
      <c r="DA108" t="s">
        <v>1</v>
      </c>
      <c r="DB108" t="s">
        <v>287</v>
      </c>
      <c r="DC108" t="s">
        <v>287</v>
      </c>
      <c r="DD108" t="s">
        <v>60</v>
      </c>
      <c r="DE108" t="s">
        <v>287</v>
      </c>
      <c r="DF108" t="s">
        <v>903</v>
      </c>
      <c r="DG108" t="s">
        <v>904</v>
      </c>
      <c r="DH108" t="s">
        <v>290</v>
      </c>
      <c r="DI108" t="s">
        <v>315</v>
      </c>
      <c r="DJ108" t="s">
        <v>303</v>
      </c>
      <c r="DK108" t="s">
        <v>501</v>
      </c>
      <c r="DL108" t="s">
        <v>341</v>
      </c>
      <c r="DM108" t="s">
        <v>905</v>
      </c>
      <c r="DN108" t="s">
        <v>906</v>
      </c>
      <c r="DO108" s="1">
        <v>0</v>
      </c>
      <c r="DP108" s="1">
        <v>0</v>
      </c>
      <c r="DQ108" s="1">
        <v>0</v>
      </c>
      <c r="DR108" s="1">
        <v>1</v>
      </c>
      <c r="DS108" s="1">
        <v>0</v>
      </c>
    </row>
    <row r="109" spans="1:123" x14ac:dyDescent="0.35">
      <c r="A109" t="s">
        <v>1</v>
      </c>
      <c r="B109" t="s">
        <v>1</v>
      </c>
      <c r="C109" t="s">
        <v>6</v>
      </c>
      <c r="D109" t="s">
        <v>15</v>
      </c>
      <c r="E109" t="s">
        <v>13</v>
      </c>
      <c r="F109" t="s">
        <v>14</v>
      </c>
      <c r="G109" t="s">
        <v>15</v>
      </c>
      <c r="H109" t="s">
        <v>16</v>
      </c>
      <c r="I109" s="1" t="s">
        <v>1</v>
      </c>
      <c r="J109" s="1" t="s">
        <v>2</v>
      </c>
      <c r="K109" s="1" t="s">
        <v>1</v>
      </c>
      <c r="L109" s="1" t="s">
        <v>1</v>
      </c>
      <c r="M109" s="1" t="s">
        <v>2</v>
      </c>
      <c r="N109" s="1" t="s">
        <v>1</v>
      </c>
      <c r="O109" s="1" t="s">
        <v>1</v>
      </c>
      <c r="P109" s="1" t="s">
        <v>2</v>
      </c>
      <c r="Q109" t="s">
        <v>2</v>
      </c>
      <c r="R109" s="1" t="s">
        <v>1</v>
      </c>
      <c r="S109" s="1" t="s">
        <v>1</v>
      </c>
      <c r="T109" s="1" t="s">
        <v>1</v>
      </c>
      <c r="U109" s="1" t="s">
        <v>2</v>
      </c>
      <c r="V109" s="1" t="s">
        <v>1</v>
      </c>
      <c r="W109" s="1" t="s">
        <v>2</v>
      </c>
      <c r="X109" t="s">
        <v>287</v>
      </c>
      <c r="Y109" t="s">
        <v>43</v>
      </c>
      <c r="Z109" t="s">
        <v>45</v>
      </c>
      <c r="AA109" t="s">
        <v>907</v>
      </c>
      <c r="AB109" t="s">
        <v>52</v>
      </c>
      <c r="AC109" s="1" t="s">
        <v>2</v>
      </c>
      <c r="AD109" s="1" t="s">
        <v>2</v>
      </c>
      <c r="AE109" s="1" t="s">
        <v>2</v>
      </c>
      <c r="AF109" s="1" t="s">
        <v>1</v>
      </c>
      <c r="AG109" s="1" t="s">
        <v>2</v>
      </c>
      <c r="AH109" t="s">
        <v>287</v>
      </c>
      <c r="AI109" t="s">
        <v>287</v>
      </c>
      <c r="AJ109" t="s">
        <v>287</v>
      </c>
      <c r="AK109" t="s">
        <v>287</v>
      </c>
      <c r="AL109" t="s">
        <v>13</v>
      </c>
      <c r="AM109" t="s">
        <v>13</v>
      </c>
      <c r="AN109" s="1" t="s">
        <v>2</v>
      </c>
      <c r="AO109" s="1" t="s">
        <v>1</v>
      </c>
      <c r="AP109" s="1" t="s">
        <v>2</v>
      </c>
      <c r="AQ109" s="1" t="s">
        <v>2</v>
      </c>
      <c r="AR109" s="1" t="s">
        <v>2</v>
      </c>
      <c r="AS109" s="1" t="s">
        <v>2</v>
      </c>
      <c r="AT109" s="1" t="s">
        <v>2</v>
      </c>
      <c r="AU109" s="1" t="s">
        <v>2</v>
      </c>
      <c r="AV109" t="s">
        <v>287</v>
      </c>
      <c r="AW109" s="1" t="s">
        <v>2</v>
      </c>
      <c r="AX109" s="1" t="s">
        <v>2</v>
      </c>
      <c r="AY109" s="1" t="s">
        <v>2</v>
      </c>
      <c r="AZ109" s="1" t="s">
        <v>2</v>
      </c>
      <c r="BA109" s="1" t="s">
        <v>2</v>
      </c>
      <c r="BB109" s="1" t="s">
        <v>2</v>
      </c>
      <c r="BC109" s="1" t="s">
        <v>2</v>
      </c>
      <c r="BD109" s="1" t="s">
        <v>1</v>
      </c>
      <c r="BE109" t="s">
        <v>287</v>
      </c>
      <c r="BF109" t="s">
        <v>287</v>
      </c>
      <c r="BG109" t="s">
        <v>1</v>
      </c>
      <c r="BH109" t="s">
        <v>1</v>
      </c>
      <c r="BI109" t="s">
        <v>1</v>
      </c>
      <c r="BJ109" t="s">
        <v>91</v>
      </c>
      <c r="BK109" s="1" t="s">
        <v>1</v>
      </c>
      <c r="BL109" s="1" t="s">
        <v>1</v>
      </c>
      <c r="BM109" s="1" t="s">
        <v>1</v>
      </c>
      <c r="BN109" s="1" t="s">
        <v>1</v>
      </c>
      <c r="BO109" s="1" t="s">
        <v>1</v>
      </c>
      <c r="BP109" s="1" t="s">
        <v>1</v>
      </c>
      <c r="BQ109" s="1" t="s">
        <v>1</v>
      </c>
      <c r="BR109" s="1" t="s">
        <v>1</v>
      </c>
      <c r="BS109" s="1" t="s">
        <v>2</v>
      </c>
      <c r="BT109" s="1" t="s">
        <v>2</v>
      </c>
      <c r="BU109" s="1" t="s">
        <v>2</v>
      </c>
      <c r="BV109" s="1" t="s">
        <v>1</v>
      </c>
      <c r="BW109" s="1" t="s">
        <v>1</v>
      </c>
      <c r="BX109" s="1" t="s">
        <v>2</v>
      </c>
      <c r="BY109" t="s">
        <v>908</v>
      </c>
      <c r="BZ109" s="1" t="s">
        <v>1</v>
      </c>
      <c r="CA109" s="1" t="s">
        <v>2</v>
      </c>
      <c r="CB109" s="1" t="s">
        <v>2</v>
      </c>
      <c r="CC109" s="1" t="s">
        <v>1</v>
      </c>
      <c r="CD109" s="1" t="s">
        <v>2</v>
      </c>
      <c r="CE109" s="1" t="s">
        <v>2</v>
      </c>
      <c r="CF109" s="1" t="s">
        <v>1</v>
      </c>
      <c r="CG109" s="1" t="s">
        <v>2</v>
      </c>
      <c r="CH109" s="1" t="s">
        <v>2</v>
      </c>
      <c r="CI109" s="1" t="s">
        <v>2</v>
      </c>
      <c r="CJ109" s="1" t="s">
        <v>2</v>
      </c>
      <c r="CK109" s="1" t="s">
        <v>2</v>
      </c>
      <c r="CL109" s="1" t="s">
        <v>1</v>
      </c>
      <c r="CM109" s="1" t="s">
        <v>2</v>
      </c>
      <c r="CN109" t="s">
        <v>909</v>
      </c>
      <c r="CO109" t="s">
        <v>1</v>
      </c>
      <c r="CP109" t="s">
        <v>1</v>
      </c>
      <c r="CQ109" t="s">
        <v>1</v>
      </c>
      <c r="CR109" t="s">
        <v>1</v>
      </c>
      <c r="CS109" t="s">
        <v>15</v>
      </c>
      <c r="CT109" t="s">
        <v>13</v>
      </c>
      <c r="CU109" t="s">
        <v>13</v>
      </c>
      <c r="CV109" t="s">
        <v>287</v>
      </c>
      <c r="CW109" t="s">
        <v>46</v>
      </c>
      <c r="CX109" t="s">
        <v>910</v>
      </c>
      <c r="CY109" t="s">
        <v>1</v>
      </c>
      <c r="CZ109" t="s">
        <v>1</v>
      </c>
      <c r="DA109" t="s">
        <v>2</v>
      </c>
      <c r="DB109" t="s">
        <v>135</v>
      </c>
      <c r="DC109" t="s">
        <v>287</v>
      </c>
      <c r="DD109" t="s">
        <v>287</v>
      </c>
      <c r="DE109" t="s">
        <v>911</v>
      </c>
      <c r="DF109" t="s">
        <v>912</v>
      </c>
      <c r="DG109" t="s">
        <v>913</v>
      </c>
      <c r="DH109" t="s">
        <v>301</v>
      </c>
      <c r="DI109" t="s">
        <v>302</v>
      </c>
      <c r="DJ109" t="s">
        <v>303</v>
      </c>
      <c r="DK109" t="s">
        <v>501</v>
      </c>
      <c r="DL109" t="s">
        <v>341</v>
      </c>
      <c r="DM109" t="s">
        <v>914</v>
      </c>
      <c r="DN109" t="s">
        <v>915</v>
      </c>
      <c r="DO109" s="1">
        <v>0</v>
      </c>
      <c r="DP109" s="1">
        <v>0</v>
      </c>
      <c r="DQ109" s="1">
        <v>0</v>
      </c>
      <c r="DR109" s="1">
        <v>1</v>
      </c>
      <c r="DS109" s="1">
        <v>0</v>
      </c>
    </row>
    <row r="110" spans="1:123" x14ac:dyDescent="0.35">
      <c r="A110" t="s">
        <v>2</v>
      </c>
      <c r="B110" t="s">
        <v>287</v>
      </c>
      <c r="C110" t="s">
        <v>287</v>
      </c>
      <c r="D110" t="s">
        <v>287</v>
      </c>
      <c r="E110" t="s">
        <v>287</v>
      </c>
      <c r="F110" t="s">
        <v>287</v>
      </c>
      <c r="G110" t="s">
        <v>287</v>
      </c>
      <c r="H110" t="s">
        <v>287</v>
      </c>
      <c r="I110" s="1"/>
      <c r="J110" s="1"/>
      <c r="K110" s="1"/>
      <c r="L110" s="1"/>
      <c r="M110" s="1"/>
      <c r="N110" s="1"/>
      <c r="O110" s="1"/>
      <c r="P110" s="1"/>
      <c r="Q110" t="s">
        <v>287</v>
      </c>
      <c r="R110" s="1"/>
      <c r="S110" s="1"/>
      <c r="T110" s="1"/>
      <c r="U110" s="1"/>
      <c r="V110" s="1"/>
      <c r="W110" s="1"/>
      <c r="X110" t="s">
        <v>916</v>
      </c>
      <c r="Y110" t="s">
        <v>43</v>
      </c>
      <c r="Z110" t="s">
        <v>47</v>
      </c>
      <c r="AA110" t="s">
        <v>287</v>
      </c>
      <c r="AB110" t="s">
        <v>3</v>
      </c>
      <c r="AC110" s="1"/>
      <c r="AD110" s="1"/>
      <c r="AE110" s="1"/>
      <c r="AF110" s="1"/>
      <c r="AG110" s="1"/>
      <c r="AH110" t="s">
        <v>287</v>
      </c>
      <c r="AI110" t="s">
        <v>287</v>
      </c>
      <c r="AJ110" t="s">
        <v>287</v>
      </c>
      <c r="AK110" t="s">
        <v>287</v>
      </c>
      <c r="AL110" t="s">
        <v>14</v>
      </c>
      <c r="AM110" t="s">
        <v>14</v>
      </c>
      <c r="AN110" s="1" t="s">
        <v>2</v>
      </c>
      <c r="AO110" s="1" t="s">
        <v>1</v>
      </c>
      <c r="AP110" s="1" t="s">
        <v>1</v>
      </c>
      <c r="AQ110" s="1" t="s">
        <v>2</v>
      </c>
      <c r="AR110" s="1" t="s">
        <v>2</v>
      </c>
      <c r="AS110" s="1" t="s">
        <v>1</v>
      </c>
      <c r="AT110" s="1" t="s">
        <v>2</v>
      </c>
      <c r="AU110" s="1" t="s">
        <v>2</v>
      </c>
      <c r="AV110" t="s">
        <v>287</v>
      </c>
      <c r="AW110" s="1" t="s">
        <v>2</v>
      </c>
      <c r="AX110" s="1" t="s">
        <v>2</v>
      </c>
      <c r="AY110" s="1" t="s">
        <v>1</v>
      </c>
      <c r="AZ110" s="1" t="s">
        <v>2</v>
      </c>
      <c r="BA110" s="1" t="s">
        <v>2</v>
      </c>
      <c r="BB110" s="1" t="s">
        <v>1</v>
      </c>
      <c r="BC110" s="1" t="s">
        <v>2</v>
      </c>
      <c r="BD110" s="1" t="s">
        <v>2</v>
      </c>
      <c r="BE110" t="s">
        <v>287</v>
      </c>
      <c r="BF110" t="s">
        <v>287</v>
      </c>
      <c r="BG110" t="s">
        <v>2</v>
      </c>
      <c r="BH110" t="s">
        <v>287</v>
      </c>
      <c r="BI110" t="s">
        <v>287</v>
      </c>
      <c r="BJ110" t="s">
        <v>287</v>
      </c>
      <c r="BK110" s="1"/>
      <c r="BL110" s="1"/>
      <c r="BM110" s="1"/>
      <c r="BN110" s="1"/>
      <c r="BO110" s="1"/>
      <c r="BP110" s="1"/>
      <c r="BQ110" s="1"/>
      <c r="BR110" s="1"/>
      <c r="BS110" s="1"/>
      <c r="BT110" s="1"/>
      <c r="BU110" s="1"/>
      <c r="BV110" s="1"/>
      <c r="BW110" s="1"/>
      <c r="BX110" s="1"/>
      <c r="BY110" t="s">
        <v>287</v>
      </c>
      <c r="BZ110" s="1"/>
      <c r="CA110" s="1"/>
      <c r="CB110" s="1"/>
      <c r="CC110" s="1"/>
      <c r="CD110" s="1"/>
      <c r="CE110" s="1"/>
      <c r="CF110" s="1"/>
      <c r="CG110" s="1"/>
      <c r="CH110" s="1"/>
      <c r="CI110" s="1"/>
      <c r="CJ110" s="1"/>
      <c r="CK110" s="1"/>
      <c r="CL110" s="1"/>
      <c r="CM110" s="1"/>
      <c r="CN110" t="s">
        <v>287</v>
      </c>
      <c r="CO110" t="s">
        <v>287</v>
      </c>
      <c r="CP110" t="s">
        <v>287</v>
      </c>
      <c r="CQ110" t="s">
        <v>287</v>
      </c>
      <c r="CR110" t="s">
        <v>287</v>
      </c>
      <c r="CS110" t="s">
        <v>287</v>
      </c>
      <c r="CT110" t="s">
        <v>287</v>
      </c>
      <c r="CU110" t="s">
        <v>287</v>
      </c>
      <c r="CV110" t="s">
        <v>917</v>
      </c>
      <c r="CW110" t="s">
        <v>47</v>
      </c>
      <c r="CX110" t="s">
        <v>287</v>
      </c>
      <c r="CY110" t="s">
        <v>2</v>
      </c>
      <c r="CZ110" t="s">
        <v>287</v>
      </c>
      <c r="DA110" t="s">
        <v>2</v>
      </c>
      <c r="DB110" t="s">
        <v>135</v>
      </c>
      <c r="DC110" t="s">
        <v>287</v>
      </c>
      <c r="DD110" t="s">
        <v>287</v>
      </c>
      <c r="DE110" t="s">
        <v>287</v>
      </c>
      <c r="DF110" t="s">
        <v>918</v>
      </c>
      <c r="DG110" t="s">
        <v>919</v>
      </c>
      <c r="DH110" t="s">
        <v>290</v>
      </c>
      <c r="DI110" t="s">
        <v>302</v>
      </c>
      <c r="DJ110" t="s">
        <v>303</v>
      </c>
      <c r="DK110" t="s">
        <v>920</v>
      </c>
      <c r="DL110" t="s">
        <v>305</v>
      </c>
      <c r="DM110" t="s">
        <v>921</v>
      </c>
      <c r="DN110" t="s">
        <v>922</v>
      </c>
      <c r="DO110" s="1">
        <v>0</v>
      </c>
      <c r="DP110" s="1">
        <v>0</v>
      </c>
      <c r="DQ110" s="1">
        <v>0</v>
      </c>
      <c r="DR110" s="1">
        <v>1</v>
      </c>
      <c r="DS110" s="1">
        <v>0</v>
      </c>
    </row>
    <row r="111" spans="1:123" x14ac:dyDescent="0.35">
      <c r="A111" t="s">
        <v>1</v>
      </c>
      <c r="B111" t="s">
        <v>2</v>
      </c>
      <c r="C111" t="s">
        <v>6</v>
      </c>
      <c r="D111" t="s">
        <v>15</v>
      </c>
      <c r="E111" t="s">
        <v>13</v>
      </c>
      <c r="F111" t="s">
        <v>14</v>
      </c>
      <c r="G111" t="s">
        <v>15</v>
      </c>
      <c r="H111" t="s">
        <v>16</v>
      </c>
      <c r="I111" s="1" t="s">
        <v>1</v>
      </c>
      <c r="J111" s="1" t="s">
        <v>2</v>
      </c>
      <c r="K111" s="1" t="s">
        <v>2</v>
      </c>
      <c r="L111" s="1" t="s">
        <v>1</v>
      </c>
      <c r="M111" s="1" t="s">
        <v>2</v>
      </c>
      <c r="N111" s="1" t="s">
        <v>1</v>
      </c>
      <c r="O111" s="1" t="s">
        <v>1</v>
      </c>
      <c r="P111" s="1" t="s">
        <v>2</v>
      </c>
      <c r="Q111" t="s">
        <v>3</v>
      </c>
      <c r="R111" s="1" t="s">
        <v>2</v>
      </c>
      <c r="S111" s="1" t="s">
        <v>2</v>
      </c>
      <c r="T111" s="1" t="s">
        <v>2</v>
      </c>
      <c r="U111" s="1" t="s">
        <v>2</v>
      </c>
      <c r="V111" s="1" t="s">
        <v>2</v>
      </c>
      <c r="W111" s="1" t="s">
        <v>1</v>
      </c>
      <c r="X111" t="s">
        <v>287</v>
      </c>
      <c r="Y111" t="s">
        <v>42</v>
      </c>
      <c r="Z111" t="s">
        <v>48</v>
      </c>
      <c r="AA111" t="s">
        <v>923</v>
      </c>
      <c r="AB111" t="s">
        <v>52</v>
      </c>
      <c r="AC111" s="1" t="s">
        <v>1</v>
      </c>
      <c r="AD111" s="1" t="s">
        <v>1</v>
      </c>
      <c r="AE111" s="1" t="s">
        <v>2</v>
      </c>
      <c r="AF111" s="1" t="s">
        <v>1</v>
      </c>
      <c r="AG111" s="1" t="s">
        <v>2</v>
      </c>
      <c r="AH111" t="s">
        <v>287</v>
      </c>
      <c r="AI111" t="s">
        <v>287</v>
      </c>
      <c r="AJ111" t="s">
        <v>287</v>
      </c>
      <c r="AK111" t="s">
        <v>287</v>
      </c>
      <c r="AL111" t="s">
        <v>13</v>
      </c>
      <c r="AM111" t="s">
        <v>13</v>
      </c>
      <c r="AN111" s="1" t="s">
        <v>2</v>
      </c>
      <c r="AO111" s="1" t="s">
        <v>2</v>
      </c>
      <c r="AP111" s="1" t="s">
        <v>2</v>
      </c>
      <c r="AQ111" s="1" t="s">
        <v>1</v>
      </c>
      <c r="AR111" s="1" t="s">
        <v>1</v>
      </c>
      <c r="AS111" s="1" t="s">
        <v>1</v>
      </c>
      <c r="AT111" s="1" t="s">
        <v>2</v>
      </c>
      <c r="AU111" s="1" t="s">
        <v>2</v>
      </c>
      <c r="AV111" t="s">
        <v>287</v>
      </c>
      <c r="AW111" s="1" t="s">
        <v>2</v>
      </c>
      <c r="AX111" s="1" t="s">
        <v>2</v>
      </c>
      <c r="AY111" s="1" t="s">
        <v>1</v>
      </c>
      <c r="AZ111" s="1" t="s">
        <v>1</v>
      </c>
      <c r="BA111" s="1" t="s">
        <v>1</v>
      </c>
      <c r="BB111" s="1" t="s">
        <v>2</v>
      </c>
      <c r="BC111" s="1" t="s">
        <v>2</v>
      </c>
      <c r="BD111" s="1" t="s">
        <v>2</v>
      </c>
      <c r="BE111" t="s">
        <v>287</v>
      </c>
      <c r="BF111" t="s">
        <v>287</v>
      </c>
      <c r="BG111" t="s">
        <v>1</v>
      </c>
      <c r="BH111" t="s">
        <v>1</v>
      </c>
      <c r="BI111" t="s">
        <v>2</v>
      </c>
      <c r="BJ111" t="s">
        <v>91</v>
      </c>
      <c r="BK111" s="1" t="s">
        <v>2</v>
      </c>
      <c r="BL111" s="1" t="s">
        <v>2</v>
      </c>
      <c r="BM111" s="1" t="s">
        <v>2</v>
      </c>
      <c r="BN111" s="1" t="s">
        <v>2</v>
      </c>
      <c r="BO111" s="1" t="s">
        <v>2</v>
      </c>
      <c r="BP111" s="1" t="s">
        <v>2</v>
      </c>
      <c r="BQ111" s="1" t="s">
        <v>2</v>
      </c>
      <c r="BR111" s="1" t="s">
        <v>2</v>
      </c>
      <c r="BS111" s="1" t="s">
        <v>2</v>
      </c>
      <c r="BT111" s="1" t="s">
        <v>2</v>
      </c>
      <c r="BU111" s="1" t="s">
        <v>2</v>
      </c>
      <c r="BV111" s="1" t="s">
        <v>2</v>
      </c>
      <c r="BW111" s="1" t="s">
        <v>1</v>
      </c>
      <c r="BX111" s="1" t="s">
        <v>2</v>
      </c>
      <c r="BY111" t="s">
        <v>924</v>
      </c>
      <c r="BZ111" s="1" t="s">
        <v>2</v>
      </c>
      <c r="CA111" s="1" t="s">
        <v>2</v>
      </c>
      <c r="CB111" s="1" t="s">
        <v>2</v>
      </c>
      <c r="CC111" s="1" t="s">
        <v>2</v>
      </c>
      <c r="CD111" s="1" t="s">
        <v>2</v>
      </c>
      <c r="CE111" s="1" t="s">
        <v>1</v>
      </c>
      <c r="CF111" s="1" t="s">
        <v>2</v>
      </c>
      <c r="CG111" s="1" t="s">
        <v>2</v>
      </c>
      <c r="CH111" s="1" t="s">
        <v>1</v>
      </c>
      <c r="CI111" s="1" t="s">
        <v>2</v>
      </c>
      <c r="CJ111" s="1" t="s">
        <v>2</v>
      </c>
      <c r="CK111" s="1" t="s">
        <v>2</v>
      </c>
      <c r="CL111" s="1" t="s">
        <v>2</v>
      </c>
      <c r="CM111" s="1" t="s">
        <v>2</v>
      </c>
      <c r="CN111" t="s">
        <v>287</v>
      </c>
      <c r="CO111" t="s">
        <v>1</v>
      </c>
      <c r="CP111" t="s">
        <v>2</v>
      </c>
      <c r="CQ111" t="s">
        <v>2</v>
      </c>
      <c r="CR111" t="s">
        <v>287</v>
      </c>
      <c r="CS111" t="s">
        <v>14</v>
      </c>
      <c r="CT111" t="s">
        <v>14</v>
      </c>
      <c r="CU111" t="s">
        <v>14</v>
      </c>
      <c r="CV111" t="s">
        <v>287</v>
      </c>
      <c r="CW111" t="s">
        <v>49</v>
      </c>
      <c r="CX111" t="s">
        <v>287</v>
      </c>
      <c r="CY111" t="s">
        <v>1</v>
      </c>
      <c r="CZ111" t="s">
        <v>2</v>
      </c>
      <c r="DA111" t="s">
        <v>1</v>
      </c>
      <c r="DB111" t="s">
        <v>287</v>
      </c>
      <c r="DC111" t="s">
        <v>287</v>
      </c>
      <c r="DD111" t="s">
        <v>61</v>
      </c>
      <c r="DE111" t="s">
        <v>287</v>
      </c>
      <c r="DF111" t="s">
        <v>925</v>
      </c>
      <c r="DG111" t="s">
        <v>926</v>
      </c>
      <c r="DH111" t="s">
        <v>290</v>
      </c>
      <c r="DI111" t="s">
        <v>315</v>
      </c>
      <c r="DJ111" t="s">
        <v>292</v>
      </c>
      <c r="DK111" t="s">
        <v>479</v>
      </c>
      <c r="DL111" t="s">
        <v>294</v>
      </c>
      <c r="DM111" t="s">
        <v>927</v>
      </c>
      <c r="DN111" t="s">
        <v>928</v>
      </c>
      <c r="DO111" s="1">
        <v>0</v>
      </c>
      <c r="DP111" s="1">
        <v>0</v>
      </c>
      <c r="DQ111" s="1">
        <v>0</v>
      </c>
      <c r="DR111" s="1">
        <v>1</v>
      </c>
      <c r="DS111" s="1">
        <v>0</v>
      </c>
    </row>
    <row r="112" spans="1:123" x14ac:dyDescent="0.35">
      <c r="A112" t="s">
        <v>1</v>
      </c>
      <c r="B112" t="s">
        <v>1</v>
      </c>
      <c r="C112" t="s">
        <v>7</v>
      </c>
      <c r="D112" t="s">
        <v>15</v>
      </c>
      <c r="E112" t="s">
        <v>13</v>
      </c>
      <c r="F112" t="s">
        <v>13</v>
      </c>
      <c r="G112" t="s">
        <v>14</v>
      </c>
      <c r="H112" t="s">
        <v>16</v>
      </c>
      <c r="I112" s="1" t="s">
        <v>1</v>
      </c>
      <c r="J112" s="1" t="s">
        <v>1</v>
      </c>
      <c r="K112" s="1" t="s">
        <v>1</v>
      </c>
      <c r="L112" s="1" t="s">
        <v>1</v>
      </c>
      <c r="M112" s="1" t="s">
        <v>2</v>
      </c>
      <c r="N112" s="1" t="s">
        <v>1</v>
      </c>
      <c r="O112" s="1" t="s">
        <v>1</v>
      </c>
      <c r="P112" s="1" t="s">
        <v>2</v>
      </c>
      <c r="Q112" t="s">
        <v>1</v>
      </c>
      <c r="R112" s="1" t="s">
        <v>1</v>
      </c>
      <c r="S112" s="1" t="s">
        <v>1</v>
      </c>
      <c r="T112" s="1" t="s">
        <v>1</v>
      </c>
      <c r="U112" s="1" t="s">
        <v>1</v>
      </c>
      <c r="V112" s="1" t="s">
        <v>1</v>
      </c>
      <c r="W112" s="1" t="s">
        <v>2</v>
      </c>
      <c r="X112" t="s">
        <v>287</v>
      </c>
      <c r="Y112" t="s">
        <v>42</v>
      </c>
      <c r="Z112" t="s">
        <v>46</v>
      </c>
      <c r="AA112" t="s">
        <v>287</v>
      </c>
      <c r="AB112" t="s">
        <v>53</v>
      </c>
      <c r="AC112" s="1"/>
      <c r="AD112" s="1"/>
      <c r="AE112" s="1"/>
      <c r="AF112" s="1"/>
      <c r="AG112" s="1"/>
      <c r="AH112" t="s">
        <v>60</v>
      </c>
      <c r="AI112" t="s">
        <v>61</v>
      </c>
      <c r="AJ112" t="s">
        <v>61</v>
      </c>
      <c r="AK112" t="s">
        <v>60</v>
      </c>
      <c r="AL112" t="s">
        <v>14</v>
      </c>
      <c r="AM112" t="s">
        <v>14</v>
      </c>
      <c r="AN112" s="1" t="s">
        <v>2</v>
      </c>
      <c r="AO112" s="1" t="s">
        <v>1</v>
      </c>
      <c r="AP112" s="1" t="s">
        <v>1</v>
      </c>
      <c r="AQ112" s="1" t="s">
        <v>1</v>
      </c>
      <c r="AR112" s="1" t="s">
        <v>1</v>
      </c>
      <c r="AS112" s="1" t="s">
        <v>2</v>
      </c>
      <c r="AT112" s="1" t="s">
        <v>2</v>
      </c>
      <c r="AU112" s="1" t="s">
        <v>2</v>
      </c>
      <c r="AV112" t="s">
        <v>287</v>
      </c>
      <c r="AW112" s="1" t="s">
        <v>2</v>
      </c>
      <c r="AX112" s="1" t="s">
        <v>2</v>
      </c>
      <c r="AY112" s="1" t="s">
        <v>2</v>
      </c>
      <c r="AZ112" s="1" t="s">
        <v>1</v>
      </c>
      <c r="BA112" s="1" t="s">
        <v>1</v>
      </c>
      <c r="BB112" s="1" t="s">
        <v>2</v>
      </c>
      <c r="BC112" s="1" t="s">
        <v>2</v>
      </c>
      <c r="BD112" s="1" t="s">
        <v>2</v>
      </c>
      <c r="BE112" t="s">
        <v>287</v>
      </c>
      <c r="BF112" t="s">
        <v>287</v>
      </c>
      <c r="BG112" t="s">
        <v>1</v>
      </c>
      <c r="BH112" t="s">
        <v>1</v>
      </c>
      <c r="BI112" t="s">
        <v>2</v>
      </c>
      <c r="BJ112" t="s">
        <v>90</v>
      </c>
      <c r="BK112" s="1" t="s">
        <v>1</v>
      </c>
      <c r="BL112" s="1" t="s">
        <v>1</v>
      </c>
      <c r="BM112" s="1" t="s">
        <v>1</v>
      </c>
      <c r="BN112" s="1" t="s">
        <v>1</v>
      </c>
      <c r="BO112" s="1" t="s">
        <v>1</v>
      </c>
      <c r="BP112" s="1" t="s">
        <v>1</v>
      </c>
      <c r="BQ112" s="1" t="s">
        <v>1</v>
      </c>
      <c r="BR112" s="1" t="s">
        <v>1</v>
      </c>
      <c r="BS112" s="1" t="s">
        <v>1</v>
      </c>
      <c r="BT112" s="1" t="s">
        <v>2</v>
      </c>
      <c r="BU112" s="1" t="s">
        <v>2</v>
      </c>
      <c r="BV112" s="1" t="s">
        <v>2</v>
      </c>
      <c r="BW112" s="1" t="s">
        <v>2</v>
      </c>
      <c r="BX112" s="1" t="s">
        <v>2</v>
      </c>
      <c r="BY112" t="s">
        <v>287</v>
      </c>
      <c r="BZ112" s="1" t="s">
        <v>1</v>
      </c>
      <c r="CA112" s="1" t="s">
        <v>1</v>
      </c>
      <c r="CB112" s="1" t="s">
        <v>1</v>
      </c>
      <c r="CC112" s="1" t="s">
        <v>2</v>
      </c>
      <c r="CD112" s="1" t="s">
        <v>1</v>
      </c>
      <c r="CE112" s="1" t="s">
        <v>1</v>
      </c>
      <c r="CF112" s="1" t="s">
        <v>2</v>
      </c>
      <c r="CG112" s="1" t="s">
        <v>2</v>
      </c>
      <c r="CH112" s="1" t="s">
        <v>1</v>
      </c>
      <c r="CI112" s="1" t="s">
        <v>1</v>
      </c>
      <c r="CJ112" s="1" t="s">
        <v>1</v>
      </c>
      <c r="CK112" s="1" t="s">
        <v>2</v>
      </c>
      <c r="CL112" s="1" t="s">
        <v>2</v>
      </c>
      <c r="CM112" s="1" t="s">
        <v>2</v>
      </c>
      <c r="CN112" t="s">
        <v>287</v>
      </c>
      <c r="CO112" t="s">
        <v>2</v>
      </c>
      <c r="CP112" t="s">
        <v>1</v>
      </c>
      <c r="CQ112" t="s">
        <v>1</v>
      </c>
      <c r="CR112" t="s">
        <v>2</v>
      </c>
      <c r="CS112" t="s">
        <v>14</v>
      </c>
      <c r="CT112" t="s">
        <v>14</v>
      </c>
      <c r="CU112" t="s">
        <v>15</v>
      </c>
      <c r="CV112" t="s">
        <v>287</v>
      </c>
      <c r="CW112" t="s">
        <v>46</v>
      </c>
      <c r="CX112" t="s">
        <v>287</v>
      </c>
      <c r="CY112" t="s">
        <v>1</v>
      </c>
      <c r="CZ112" t="s">
        <v>2</v>
      </c>
      <c r="DA112" t="s">
        <v>1</v>
      </c>
      <c r="DB112" t="s">
        <v>287</v>
      </c>
      <c r="DC112" t="s">
        <v>287</v>
      </c>
      <c r="DD112" t="s">
        <v>61</v>
      </c>
      <c r="DE112" t="s">
        <v>287</v>
      </c>
      <c r="DF112" t="s">
        <v>929</v>
      </c>
      <c r="DG112" t="s">
        <v>930</v>
      </c>
      <c r="DH112" t="s">
        <v>301</v>
      </c>
      <c r="DI112" t="s">
        <v>302</v>
      </c>
      <c r="DJ112" t="s">
        <v>303</v>
      </c>
      <c r="DK112" t="s">
        <v>363</v>
      </c>
      <c r="DL112" t="s">
        <v>294</v>
      </c>
      <c r="DM112" t="s">
        <v>931</v>
      </c>
      <c r="DN112" t="s">
        <v>932</v>
      </c>
      <c r="DO112" s="1">
        <v>0</v>
      </c>
      <c r="DP112" s="1">
        <v>0</v>
      </c>
      <c r="DQ112" s="1">
        <v>0</v>
      </c>
      <c r="DR112" s="1">
        <v>1</v>
      </c>
      <c r="DS112" s="1">
        <v>0</v>
      </c>
    </row>
    <row r="113" spans="1:123" x14ac:dyDescent="0.35">
      <c r="A113" t="s">
        <v>2</v>
      </c>
      <c r="B113" t="s">
        <v>287</v>
      </c>
      <c r="C113" t="s">
        <v>287</v>
      </c>
      <c r="D113" t="s">
        <v>287</v>
      </c>
      <c r="E113" t="s">
        <v>287</v>
      </c>
      <c r="F113" t="s">
        <v>287</v>
      </c>
      <c r="G113" t="s">
        <v>287</v>
      </c>
      <c r="H113" t="s">
        <v>287</v>
      </c>
      <c r="I113" s="1"/>
      <c r="J113" s="1"/>
      <c r="K113" s="1"/>
      <c r="L113" s="1"/>
      <c r="M113" s="1"/>
      <c r="N113" s="1"/>
      <c r="O113" s="1"/>
      <c r="P113" s="1"/>
      <c r="Q113" t="s">
        <v>287</v>
      </c>
      <c r="R113" s="1"/>
      <c r="S113" s="1"/>
      <c r="T113" s="1"/>
      <c r="U113" s="1"/>
      <c r="V113" s="1"/>
      <c r="W113" s="1"/>
      <c r="X113" t="s">
        <v>933</v>
      </c>
      <c r="Y113" t="s">
        <v>3</v>
      </c>
      <c r="Z113" t="s">
        <v>46</v>
      </c>
      <c r="AA113" t="s">
        <v>287</v>
      </c>
      <c r="AB113" t="s">
        <v>3</v>
      </c>
      <c r="AC113" s="1"/>
      <c r="AD113" s="1"/>
      <c r="AE113" s="1"/>
      <c r="AF113" s="1"/>
      <c r="AG113" s="1"/>
      <c r="AH113" t="s">
        <v>287</v>
      </c>
      <c r="AI113" t="s">
        <v>287</v>
      </c>
      <c r="AJ113" t="s">
        <v>287</v>
      </c>
      <c r="AK113" t="s">
        <v>287</v>
      </c>
      <c r="AL113" t="s">
        <v>14</v>
      </c>
      <c r="AM113" t="s">
        <v>13</v>
      </c>
      <c r="AN113" s="1" t="s">
        <v>2</v>
      </c>
      <c r="AO113" s="1" t="s">
        <v>2</v>
      </c>
      <c r="AP113" s="1" t="s">
        <v>2</v>
      </c>
      <c r="AQ113" s="1" t="s">
        <v>1</v>
      </c>
      <c r="AR113" s="1" t="s">
        <v>2</v>
      </c>
      <c r="AS113" s="1" t="s">
        <v>2</v>
      </c>
      <c r="AT113" s="1" t="s">
        <v>2</v>
      </c>
      <c r="AU113" s="1" t="s">
        <v>2</v>
      </c>
      <c r="AV113" t="s">
        <v>287</v>
      </c>
      <c r="AW113" s="1" t="s">
        <v>2</v>
      </c>
      <c r="AX113" s="1" t="s">
        <v>2</v>
      </c>
      <c r="AY113" s="1" t="s">
        <v>2</v>
      </c>
      <c r="AZ113" s="1" t="s">
        <v>2</v>
      </c>
      <c r="BA113" s="1" t="s">
        <v>1</v>
      </c>
      <c r="BB113" s="1" t="s">
        <v>2</v>
      </c>
      <c r="BC113" s="1" t="s">
        <v>2</v>
      </c>
      <c r="BD113" s="1" t="s">
        <v>2</v>
      </c>
      <c r="BE113" t="s">
        <v>287</v>
      </c>
      <c r="BF113" t="s">
        <v>287</v>
      </c>
      <c r="BG113" t="s">
        <v>2</v>
      </c>
      <c r="BH113" t="s">
        <v>287</v>
      </c>
      <c r="BI113" t="s">
        <v>287</v>
      </c>
      <c r="BJ113" t="s">
        <v>287</v>
      </c>
      <c r="BK113" s="1"/>
      <c r="BL113" s="1"/>
      <c r="BM113" s="1"/>
      <c r="BN113" s="1"/>
      <c r="BO113" s="1"/>
      <c r="BP113" s="1"/>
      <c r="BQ113" s="1"/>
      <c r="BR113" s="1"/>
      <c r="BS113" s="1"/>
      <c r="BT113" s="1"/>
      <c r="BU113" s="1"/>
      <c r="BV113" s="1"/>
      <c r="BW113" s="1"/>
      <c r="BX113" s="1"/>
      <c r="BY113" t="s">
        <v>287</v>
      </c>
      <c r="BZ113" s="1"/>
      <c r="CA113" s="1"/>
      <c r="CB113" s="1"/>
      <c r="CC113" s="1"/>
      <c r="CD113" s="1"/>
      <c r="CE113" s="1"/>
      <c r="CF113" s="1"/>
      <c r="CG113" s="1"/>
      <c r="CH113" s="1"/>
      <c r="CI113" s="1"/>
      <c r="CJ113" s="1"/>
      <c r="CK113" s="1"/>
      <c r="CL113" s="1"/>
      <c r="CM113" s="1"/>
      <c r="CN113" t="s">
        <v>287</v>
      </c>
      <c r="CO113" t="s">
        <v>287</v>
      </c>
      <c r="CP113" t="s">
        <v>287</v>
      </c>
      <c r="CQ113" t="s">
        <v>287</v>
      </c>
      <c r="CR113" t="s">
        <v>287</v>
      </c>
      <c r="CS113" t="s">
        <v>287</v>
      </c>
      <c r="CT113" t="s">
        <v>287</v>
      </c>
      <c r="CU113" t="s">
        <v>287</v>
      </c>
      <c r="CV113" t="s">
        <v>934</v>
      </c>
      <c r="CW113" t="s">
        <v>47</v>
      </c>
      <c r="CX113" t="s">
        <v>935</v>
      </c>
      <c r="CY113" t="s">
        <v>287</v>
      </c>
      <c r="CZ113" t="s">
        <v>287</v>
      </c>
      <c r="DA113" t="s">
        <v>287</v>
      </c>
      <c r="DB113" t="s">
        <v>287</v>
      </c>
      <c r="DC113" t="s">
        <v>287</v>
      </c>
      <c r="DD113" t="s">
        <v>287</v>
      </c>
      <c r="DE113" t="s">
        <v>287</v>
      </c>
      <c r="DF113" t="s">
        <v>936</v>
      </c>
      <c r="DG113" t="s">
        <v>937</v>
      </c>
      <c r="DH113" t="s">
        <v>290</v>
      </c>
      <c r="DI113" t="s">
        <v>302</v>
      </c>
      <c r="DJ113" t="s">
        <v>303</v>
      </c>
      <c r="DK113" t="s">
        <v>501</v>
      </c>
      <c r="DL113" t="s">
        <v>341</v>
      </c>
      <c r="DM113" t="s">
        <v>938</v>
      </c>
      <c r="DN113" t="s">
        <v>939</v>
      </c>
      <c r="DO113" s="1">
        <v>0</v>
      </c>
      <c r="DP113" s="1">
        <v>0</v>
      </c>
      <c r="DQ113" s="1">
        <v>1</v>
      </c>
      <c r="DR113" s="1">
        <v>0</v>
      </c>
      <c r="DS113" s="1">
        <v>0</v>
      </c>
    </row>
    <row r="114" spans="1:123" x14ac:dyDescent="0.35">
      <c r="A114" t="s">
        <v>1</v>
      </c>
      <c r="B114" t="s">
        <v>1</v>
      </c>
      <c r="C114" t="s">
        <v>6</v>
      </c>
      <c r="D114" t="s">
        <v>16</v>
      </c>
      <c r="E114" t="s">
        <v>13</v>
      </c>
      <c r="F114" t="s">
        <v>14</v>
      </c>
      <c r="G114" t="s">
        <v>15</v>
      </c>
      <c r="H114" t="s">
        <v>16</v>
      </c>
      <c r="I114" s="1" t="s">
        <v>1</v>
      </c>
      <c r="J114" s="1" t="s">
        <v>1</v>
      </c>
      <c r="K114" s="1" t="s">
        <v>1</v>
      </c>
      <c r="L114" s="1" t="s">
        <v>1</v>
      </c>
      <c r="M114" s="1" t="s">
        <v>1</v>
      </c>
      <c r="N114" s="1" t="s">
        <v>1</v>
      </c>
      <c r="O114" s="1" t="s">
        <v>1</v>
      </c>
      <c r="P114" s="1" t="s">
        <v>2</v>
      </c>
      <c r="Q114" t="s">
        <v>1</v>
      </c>
      <c r="R114" s="1" t="s">
        <v>1</v>
      </c>
      <c r="S114" s="1" t="s">
        <v>1</v>
      </c>
      <c r="T114" s="1" t="s">
        <v>1</v>
      </c>
      <c r="U114" s="1" t="s">
        <v>1</v>
      </c>
      <c r="V114" s="1" t="s">
        <v>1</v>
      </c>
      <c r="W114" s="1" t="s">
        <v>2</v>
      </c>
      <c r="X114" t="s">
        <v>287</v>
      </c>
      <c r="Y114" t="s">
        <v>40</v>
      </c>
      <c r="Z114" t="s">
        <v>45</v>
      </c>
      <c r="AA114" t="s">
        <v>287</v>
      </c>
      <c r="AB114" t="s">
        <v>52</v>
      </c>
      <c r="AC114" s="1" t="s">
        <v>1</v>
      </c>
      <c r="AD114" s="1" t="s">
        <v>1</v>
      </c>
      <c r="AE114" s="1" t="s">
        <v>2</v>
      </c>
      <c r="AF114" s="1" t="s">
        <v>1</v>
      </c>
      <c r="AG114" s="1" t="s">
        <v>2</v>
      </c>
      <c r="AH114" t="s">
        <v>287</v>
      </c>
      <c r="AI114" t="s">
        <v>287</v>
      </c>
      <c r="AJ114" t="s">
        <v>287</v>
      </c>
      <c r="AK114" t="s">
        <v>287</v>
      </c>
      <c r="AL114" t="s">
        <v>14</v>
      </c>
      <c r="AM114" t="s">
        <v>14</v>
      </c>
      <c r="AN114" s="1" t="s">
        <v>2</v>
      </c>
      <c r="AO114" s="1" t="s">
        <v>1</v>
      </c>
      <c r="AP114" s="1" t="s">
        <v>1</v>
      </c>
      <c r="AQ114" s="1" t="s">
        <v>1</v>
      </c>
      <c r="AR114" s="1" t="s">
        <v>1</v>
      </c>
      <c r="AS114" s="1" t="s">
        <v>2</v>
      </c>
      <c r="AT114" s="1" t="s">
        <v>2</v>
      </c>
      <c r="AU114" s="1" t="s">
        <v>2</v>
      </c>
      <c r="AV114" t="s">
        <v>287</v>
      </c>
      <c r="AW114" s="1" t="s">
        <v>2</v>
      </c>
      <c r="AX114" s="1" t="s">
        <v>2</v>
      </c>
      <c r="AY114" s="1" t="s">
        <v>2</v>
      </c>
      <c r="AZ114" s="1" t="s">
        <v>2</v>
      </c>
      <c r="BA114" s="1" t="s">
        <v>1</v>
      </c>
      <c r="BB114" s="1" t="s">
        <v>2</v>
      </c>
      <c r="BC114" s="1" t="s">
        <v>2</v>
      </c>
      <c r="BD114" s="1" t="s">
        <v>2</v>
      </c>
      <c r="BE114" t="s">
        <v>287</v>
      </c>
      <c r="BF114" t="s">
        <v>287</v>
      </c>
      <c r="BG114" t="s">
        <v>1</v>
      </c>
      <c r="BH114" t="s">
        <v>1</v>
      </c>
      <c r="BI114" t="s">
        <v>1</v>
      </c>
      <c r="BJ114" t="s">
        <v>90</v>
      </c>
      <c r="BK114" s="1" t="s">
        <v>2</v>
      </c>
      <c r="BL114" s="1" t="s">
        <v>1</v>
      </c>
      <c r="BM114" s="1" t="s">
        <v>1</v>
      </c>
      <c r="BN114" s="1" t="s">
        <v>2</v>
      </c>
      <c r="BO114" s="1" t="s">
        <v>1</v>
      </c>
      <c r="BP114" s="1" t="s">
        <v>2</v>
      </c>
      <c r="BQ114" s="1" t="s">
        <v>2</v>
      </c>
      <c r="BR114" s="1" t="s">
        <v>2</v>
      </c>
      <c r="BS114" s="1" t="s">
        <v>1</v>
      </c>
      <c r="BT114" s="1" t="s">
        <v>2</v>
      </c>
      <c r="BU114" s="1" t="s">
        <v>2</v>
      </c>
      <c r="BV114" s="1" t="s">
        <v>2</v>
      </c>
      <c r="BW114" s="1" t="s">
        <v>2</v>
      </c>
      <c r="BX114" s="1" t="s">
        <v>2</v>
      </c>
      <c r="BY114" t="s">
        <v>287</v>
      </c>
      <c r="BZ114" s="1" t="s">
        <v>1</v>
      </c>
      <c r="CA114" s="1" t="s">
        <v>1</v>
      </c>
      <c r="CB114" s="1" t="s">
        <v>1</v>
      </c>
      <c r="CC114" s="1" t="s">
        <v>2</v>
      </c>
      <c r="CD114" s="1" t="s">
        <v>1</v>
      </c>
      <c r="CE114" s="1" t="s">
        <v>1</v>
      </c>
      <c r="CF114" s="1" t="s">
        <v>1</v>
      </c>
      <c r="CG114" s="1" t="s">
        <v>2</v>
      </c>
      <c r="CH114" s="1" t="s">
        <v>1</v>
      </c>
      <c r="CI114" s="1" t="s">
        <v>1</v>
      </c>
      <c r="CJ114" s="1" t="s">
        <v>1</v>
      </c>
      <c r="CK114" s="1" t="s">
        <v>2</v>
      </c>
      <c r="CL114" s="1" t="s">
        <v>2</v>
      </c>
      <c r="CM114" s="1" t="s">
        <v>2</v>
      </c>
      <c r="CN114" t="s">
        <v>287</v>
      </c>
      <c r="CO114" t="s">
        <v>1</v>
      </c>
      <c r="CP114" t="s">
        <v>1</v>
      </c>
      <c r="CQ114" t="s">
        <v>2</v>
      </c>
      <c r="CR114" t="s">
        <v>287</v>
      </c>
      <c r="CS114" t="s">
        <v>15</v>
      </c>
      <c r="CT114" t="s">
        <v>13</v>
      </c>
      <c r="CU114" t="s">
        <v>13</v>
      </c>
      <c r="CV114" t="s">
        <v>287</v>
      </c>
      <c r="CW114" t="s">
        <v>46</v>
      </c>
      <c r="CX114" t="s">
        <v>287</v>
      </c>
      <c r="CY114" t="s">
        <v>2</v>
      </c>
      <c r="CZ114" t="s">
        <v>287</v>
      </c>
      <c r="DA114" t="s">
        <v>2</v>
      </c>
      <c r="DB114" t="s">
        <v>137</v>
      </c>
      <c r="DC114" t="s">
        <v>287</v>
      </c>
      <c r="DD114" t="s">
        <v>287</v>
      </c>
      <c r="DE114" t="s">
        <v>287</v>
      </c>
      <c r="DF114" t="s">
        <v>940</v>
      </c>
      <c r="DG114" t="s">
        <v>941</v>
      </c>
      <c r="DH114" t="s">
        <v>290</v>
      </c>
      <c r="DI114" t="s">
        <v>315</v>
      </c>
      <c r="DJ114" t="s">
        <v>303</v>
      </c>
      <c r="DK114" t="s">
        <v>293</v>
      </c>
      <c r="DL114" t="s">
        <v>294</v>
      </c>
      <c r="DM114" t="s">
        <v>942</v>
      </c>
      <c r="DN114" t="s">
        <v>943</v>
      </c>
      <c r="DO114" s="1">
        <v>0</v>
      </c>
      <c r="DP114" s="1">
        <v>0</v>
      </c>
      <c r="DQ114" s="1">
        <v>0</v>
      </c>
      <c r="DR114" s="1">
        <v>1</v>
      </c>
      <c r="DS114" s="1">
        <v>0</v>
      </c>
    </row>
    <row r="115" spans="1:123" x14ac:dyDescent="0.35">
      <c r="A115" t="s">
        <v>1</v>
      </c>
      <c r="B115" t="s">
        <v>1</v>
      </c>
      <c r="C115" t="s">
        <v>7</v>
      </c>
      <c r="D115" t="s">
        <v>16</v>
      </c>
      <c r="E115" t="s">
        <v>14</v>
      </c>
      <c r="F115" t="s">
        <v>13</v>
      </c>
      <c r="G115" t="s">
        <v>14</v>
      </c>
      <c r="H115" t="s">
        <v>16</v>
      </c>
      <c r="I115" s="1" t="s">
        <v>1</v>
      </c>
      <c r="J115" s="1" t="s">
        <v>2</v>
      </c>
      <c r="K115" s="1" t="s">
        <v>2</v>
      </c>
      <c r="L115" s="1" t="s">
        <v>1</v>
      </c>
      <c r="M115" s="1" t="s">
        <v>2</v>
      </c>
      <c r="N115" s="1" t="s">
        <v>1</v>
      </c>
      <c r="O115" s="1" t="s">
        <v>1</v>
      </c>
      <c r="P115" s="1" t="s">
        <v>2</v>
      </c>
      <c r="Q115" t="s">
        <v>1</v>
      </c>
      <c r="R115" s="1" t="s">
        <v>1</v>
      </c>
      <c r="S115" s="1" t="s">
        <v>1</v>
      </c>
      <c r="T115" s="1" t="s">
        <v>2</v>
      </c>
      <c r="U115" s="1" t="s">
        <v>1</v>
      </c>
      <c r="V115" s="1" t="s">
        <v>1</v>
      </c>
      <c r="W115" s="1" t="s">
        <v>2</v>
      </c>
      <c r="X115" t="s">
        <v>287</v>
      </c>
      <c r="Y115" t="s">
        <v>42</v>
      </c>
      <c r="Z115" t="s">
        <v>45</v>
      </c>
      <c r="AA115" t="s">
        <v>287</v>
      </c>
      <c r="AB115" t="s">
        <v>3</v>
      </c>
      <c r="AC115" s="1"/>
      <c r="AD115" s="1"/>
      <c r="AE115" s="1"/>
      <c r="AF115" s="1"/>
      <c r="AG115" s="1"/>
      <c r="AH115" t="s">
        <v>287</v>
      </c>
      <c r="AI115" t="s">
        <v>287</v>
      </c>
      <c r="AJ115" t="s">
        <v>287</v>
      </c>
      <c r="AK115" t="s">
        <v>287</v>
      </c>
      <c r="AL115" t="s">
        <v>14</v>
      </c>
      <c r="AM115" t="s">
        <v>14</v>
      </c>
      <c r="AN115" s="1" t="s">
        <v>2</v>
      </c>
      <c r="AO115" s="1" t="s">
        <v>2</v>
      </c>
      <c r="AP115" s="1" t="s">
        <v>1</v>
      </c>
      <c r="AQ115" s="1" t="s">
        <v>1</v>
      </c>
      <c r="AR115" s="1" t="s">
        <v>1</v>
      </c>
      <c r="AS115" s="1" t="s">
        <v>2</v>
      </c>
      <c r="AT115" s="1" t="s">
        <v>2</v>
      </c>
      <c r="AU115" s="1" t="s">
        <v>2</v>
      </c>
      <c r="AV115" t="s">
        <v>287</v>
      </c>
      <c r="AW115" s="1" t="s">
        <v>2</v>
      </c>
      <c r="AX115" s="1" t="s">
        <v>2</v>
      </c>
      <c r="AY115" s="1" t="s">
        <v>1</v>
      </c>
      <c r="AZ115" s="1" t="s">
        <v>1</v>
      </c>
      <c r="BA115" s="1" t="s">
        <v>2</v>
      </c>
      <c r="BB115" s="1" t="s">
        <v>2</v>
      </c>
      <c r="BC115" s="1" t="s">
        <v>2</v>
      </c>
      <c r="BD115" s="1" t="s">
        <v>2</v>
      </c>
      <c r="BE115" t="s">
        <v>287</v>
      </c>
      <c r="BF115" t="s">
        <v>287</v>
      </c>
      <c r="BG115" t="s">
        <v>1</v>
      </c>
      <c r="BH115" t="s">
        <v>1</v>
      </c>
      <c r="BI115" t="s">
        <v>1</v>
      </c>
      <c r="BJ115" t="s">
        <v>90</v>
      </c>
      <c r="BK115" s="1" t="s">
        <v>1</v>
      </c>
      <c r="BL115" s="1" t="s">
        <v>1</v>
      </c>
      <c r="BM115" s="1" t="s">
        <v>1</v>
      </c>
      <c r="BN115" s="1" t="s">
        <v>1</v>
      </c>
      <c r="BO115" s="1" t="s">
        <v>1</v>
      </c>
      <c r="BP115" s="1" t="s">
        <v>1</v>
      </c>
      <c r="BQ115" s="1" t="s">
        <v>2</v>
      </c>
      <c r="BR115" s="1" t="s">
        <v>2</v>
      </c>
      <c r="BS115" s="1" t="s">
        <v>1</v>
      </c>
      <c r="BT115" s="1" t="s">
        <v>2</v>
      </c>
      <c r="BU115" s="1" t="s">
        <v>1</v>
      </c>
      <c r="BV115" s="1" t="s">
        <v>1</v>
      </c>
      <c r="BW115" s="1" t="s">
        <v>2</v>
      </c>
      <c r="BX115" s="1" t="s">
        <v>2</v>
      </c>
      <c r="BY115" t="s">
        <v>287</v>
      </c>
      <c r="BZ115" s="1" t="s">
        <v>1</v>
      </c>
      <c r="CA115" s="1" t="s">
        <v>1</v>
      </c>
      <c r="CB115" s="1" t="s">
        <v>1</v>
      </c>
      <c r="CC115" s="1" t="s">
        <v>1</v>
      </c>
      <c r="CD115" s="1" t="s">
        <v>1</v>
      </c>
      <c r="CE115" s="1" t="s">
        <v>2</v>
      </c>
      <c r="CF115" s="1" t="s">
        <v>1</v>
      </c>
      <c r="CG115" s="1" t="s">
        <v>2</v>
      </c>
      <c r="CH115" s="1" t="s">
        <v>1</v>
      </c>
      <c r="CI115" s="1" t="s">
        <v>1</v>
      </c>
      <c r="CJ115" s="1" t="s">
        <v>1</v>
      </c>
      <c r="CK115" s="1" t="s">
        <v>1</v>
      </c>
      <c r="CL115" s="1" t="s">
        <v>2</v>
      </c>
      <c r="CM115" s="1" t="s">
        <v>2</v>
      </c>
      <c r="CN115" t="s">
        <v>287</v>
      </c>
      <c r="CO115" t="s">
        <v>1</v>
      </c>
      <c r="CP115" t="s">
        <v>1</v>
      </c>
      <c r="CQ115" t="s">
        <v>1</v>
      </c>
      <c r="CR115" t="s">
        <v>2</v>
      </c>
      <c r="CS115" t="s">
        <v>14</v>
      </c>
      <c r="CT115" t="s">
        <v>14</v>
      </c>
      <c r="CU115" t="s">
        <v>14</v>
      </c>
      <c r="CV115" t="s">
        <v>287</v>
      </c>
      <c r="CW115" t="s">
        <v>46</v>
      </c>
      <c r="CX115" t="s">
        <v>944</v>
      </c>
      <c r="CY115" t="s">
        <v>1</v>
      </c>
      <c r="CZ115" t="s">
        <v>3</v>
      </c>
      <c r="DA115" t="s">
        <v>2</v>
      </c>
      <c r="DB115" t="s">
        <v>135</v>
      </c>
      <c r="DC115" t="s">
        <v>287</v>
      </c>
      <c r="DD115" t="s">
        <v>287</v>
      </c>
      <c r="DE115" t="s">
        <v>287</v>
      </c>
      <c r="DF115" t="s">
        <v>945</v>
      </c>
      <c r="DG115" t="s">
        <v>946</v>
      </c>
      <c r="DH115" t="s">
        <v>301</v>
      </c>
      <c r="DI115" t="s">
        <v>302</v>
      </c>
      <c r="DJ115" t="s">
        <v>303</v>
      </c>
      <c r="DK115" t="s">
        <v>420</v>
      </c>
      <c r="DL115" t="s">
        <v>330</v>
      </c>
      <c r="DM115" t="s">
        <v>947</v>
      </c>
      <c r="DN115" t="s">
        <v>948</v>
      </c>
      <c r="DO115" s="1">
        <v>0</v>
      </c>
      <c r="DP115" s="1">
        <v>0</v>
      </c>
      <c r="DQ115" s="1">
        <v>0</v>
      </c>
      <c r="DR115" s="1">
        <v>1</v>
      </c>
      <c r="DS115" s="1">
        <v>0</v>
      </c>
    </row>
    <row r="116" spans="1:123" x14ac:dyDescent="0.35">
      <c r="A116" t="s">
        <v>1</v>
      </c>
      <c r="B116" t="s">
        <v>1</v>
      </c>
      <c r="C116" t="s">
        <v>8</v>
      </c>
      <c r="D116" t="s">
        <v>13</v>
      </c>
      <c r="E116" t="s">
        <v>13</v>
      </c>
      <c r="F116" t="s">
        <v>14</v>
      </c>
      <c r="G116" t="s">
        <v>15</v>
      </c>
      <c r="H116" t="s">
        <v>16</v>
      </c>
      <c r="I116" s="1" t="s">
        <v>1</v>
      </c>
      <c r="J116" s="1" t="s">
        <v>1</v>
      </c>
      <c r="K116" s="1" t="s">
        <v>2</v>
      </c>
      <c r="L116" s="1" t="s">
        <v>1</v>
      </c>
      <c r="M116" s="1" t="s">
        <v>1</v>
      </c>
      <c r="N116" s="1" t="s">
        <v>1</v>
      </c>
      <c r="O116" s="1" t="s">
        <v>1</v>
      </c>
      <c r="P116" s="1" t="s">
        <v>2</v>
      </c>
      <c r="Q116" t="s">
        <v>1</v>
      </c>
      <c r="R116" s="1" t="s">
        <v>1</v>
      </c>
      <c r="S116" s="1" t="s">
        <v>2</v>
      </c>
      <c r="T116" s="1" t="s">
        <v>2</v>
      </c>
      <c r="U116" s="1" t="s">
        <v>2</v>
      </c>
      <c r="V116" s="1" t="s">
        <v>1</v>
      </c>
      <c r="W116" s="1" t="s">
        <v>2</v>
      </c>
      <c r="X116" t="s">
        <v>287</v>
      </c>
      <c r="Y116" t="s">
        <v>42</v>
      </c>
      <c r="Z116" t="s">
        <v>46</v>
      </c>
      <c r="AA116" t="s">
        <v>287</v>
      </c>
      <c r="AB116" t="s">
        <v>52</v>
      </c>
      <c r="AC116" s="1" t="s">
        <v>1</v>
      </c>
      <c r="AD116" s="1" t="s">
        <v>1</v>
      </c>
      <c r="AE116" s="1" t="s">
        <v>2</v>
      </c>
      <c r="AF116" s="1" t="s">
        <v>1</v>
      </c>
      <c r="AG116" s="1" t="s">
        <v>2</v>
      </c>
      <c r="AH116" t="s">
        <v>287</v>
      </c>
      <c r="AI116" t="s">
        <v>287</v>
      </c>
      <c r="AJ116" t="s">
        <v>287</v>
      </c>
      <c r="AK116" t="s">
        <v>287</v>
      </c>
      <c r="AL116" t="s">
        <v>14</v>
      </c>
      <c r="AM116" t="s">
        <v>14</v>
      </c>
      <c r="AN116" s="1" t="s">
        <v>2</v>
      </c>
      <c r="AO116" s="1" t="s">
        <v>2</v>
      </c>
      <c r="AP116" s="1" t="s">
        <v>2</v>
      </c>
      <c r="AQ116" s="1" t="s">
        <v>1</v>
      </c>
      <c r="AR116" s="1" t="s">
        <v>1</v>
      </c>
      <c r="AS116" s="1" t="s">
        <v>2</v>
      </c>
      <c r="AT116" s="1" t="s">
        <v>2</v>
      </c>
      <c r="AU116" s="1" t="s">
        <v>2</v>
      </c>
      <c r="AV116" t="s">
        <v>287</v>
      </c>
      <c r="AW116" s="1" t="s">
        <v>2</v>
      </c>
      <c r="AX116" s="1" t="s">
        <v>2</v>
      </c>
      <c r="AY116" s="1" t="s">
        <v>2</v>
      </c>
      <c r="AZ116" s="1" t="s">
        <v>1</v>
      </c>
      <c r="BA116" s="1" t="s">
        <v>1</v>
      </c>
      <c r="BB116" s="1" t="s">
        <v>2</v>
      </c>
      <c r="BC116" s="1" t="s">
        <v>2</v>
      </c>
      <c r="BD116" s="1" t="s">
        <v>2</v>
      </c>
      <c r="BE116" t="s">
        <v>287</v>
      </c>
      <c r="BF116" t="s">
        <v>287</v>
      </c>
      <c r="BG116" t="s">
        <v>1</v>
      </c>
      <c r="BH116" t="s">
        <v>1</v>
      </c>
      <c r="BI116" t="s">
        <v>1</v>
      </c>
      <c r="BJ116" t="s">
        <v>91</v>
      </c>
      <c r="BK116" s="1" t="s">
        <v>1</v>
      </c>
      <c r="BL116" s="1" t="s">
        <v>1</v>
      </c>
      <c r="BM116" s="1" t="s">
        <v>1</v>
      </c>
      <c r="BN116" s="1" t="s">
        <v>1</v>
      </c>
      <c r="BO116" s="1" t="s">
        <v>1</v>
      </c>
      <c r="BP116" s="1" t="s">
        <v>1</v>
      </c>
      <c r="BQ116" s="1" t="s">
        <v>1</v>
      </c>
      <c r="BR116" s="1" t="s">
        <v>1</v>
      </c>
      <c r="BS116" s="1" t="s">
        <v>2</v>
      </c>
      <c r="BT116" s="1" t="s">
        <v>2</v>
      </c>
      <c r="BU116" s="1" t="s">
        <v>1</v>
      </c>
      <c r="BV116" s="1" t="s">
        <v>1</v>
      </c>
      <c r="BW116" s="1" t="s">
        <v>2</v>
      </c>
      <c r="BX116" s="1" t="s">
        <v>2</v>
      </c>
      <c r="BY116" t="s">
        <v>287</v>
      </c>
      <c r="BZ116" s="1" t="s">
        <v>1</v>
      </c>
      <c r="CA116" s="1" t="s">
        <v>1</v>
      </c>
      <c r="CB116" s="1" t="s">
        <v>1</v>
      </c>
      <c r="CC116" s="1" t="s">
        <v>1</v>
      </c>
      <c r="CD116" s="1" t="s">
        <v>1</v>
      </c>
      <c r="CE116" s="1" t="s">
        <v>1</v>
      </c>
      <c r="CF116" s="1" t="s">
        <v>1</v>
      </c>
      <c r="CG116" s="1" t="s">
        <v>2</v>
      </c>
      <c r="CH116" s="1" t="s">
        <v>1</v>
      </c>
      <c r="CI116" s="1" t="s">
        <v>1</v>
      </c>
      <c r="CJ116" s="1" t="s">
        <v>2</v>
      </c>
      <c r="CK116" s="1" t="s">
        <v>1</v>
      </c>
      <c r="CL116" s="1" t="s">
        <v>2</v>
      </c>
      <c r="CM116" s="1" t="s">
        <v>2</v>
      </c>
      <c r="CN116" t="s">
        <v>287</v>
      </c>
      <c r="CO116" t="s">
        <v>1</v>
      </c>
      <c r="CP116" t="s">
        <v>1</v>
      </c>
      <c r="CQ116" t="s">
        <v>1</v>
      </c>
      <c r="CR116" t="s">
        <v>1</v>
      </c>
      <c r="CS116" t="s">
        <v>14</v>
      </c>
      <c r="CT116" t="s">
        <v>13</v>
      </c>
      <c r="CU116" t="s">
        <v>14</v>
      </c>
      <c r="CV116" t="s">
        <v>287</v>
      </c>
      <c r="CW116" t="s">
        <v>45</v>
      </c>
      <c r="CX116" t="s">
        <v>949</v>
      </c>
      <c r="CY116" t="s">
        <v>1</v>
      </c>
      <c r="CZ116" t="s">
        <v>1</v>
      </c>
      <c r="DA116" t="s">
        <v>2</v>
      </c>
      <c r="DB116" t="s">
        <v>134</v>
      </c>
      <c r="DC116" t="s">
        <v>287</v>
      </c>
      <c r="DD116" t="s">
        <v>287</v>
      </c>
      <c r="DE116" t="s">
        <v>287</v>
      </c>
      <c r="DF116" t="s">
        <v>950</v>
      </c>
      <c r="DG116" t="s">
        <v>951</v>
      </c>
      <c r="DH116" t="s">
        <v>290</v>
      </c>
      <c r="DI116" t="s">
        <v>315</v>
      </c>
      <c r="DJ116" t="s">
        <v>303</v>
      </c>
      <c r="DK116" t="s">
        <v>952</v>
      </c>
      <c r="DL116" t="s">
        <v>370</v>
      </c>
      <c r="DM116" t="s">
        <v>953</v>
      </c>
      <c r="DN116" t="s">
        <v>954</v>
      </c>
      <c r="DO116" s="1">
        <v>0</v>
      </c>
      <c r="DP116" s="1">
        <v>0</v>
      </c>
      <c r="DQ116" s="1">
        <v>0</v>
      </c>
      <c r="DR116" s="1">
        <v>1</v>
      </c>
      <c r="DS116" s="1">
        <v>0</v>
      </c>
    </row>
    <row r="117" spans="1:123" x14ac:dyDescent="0.35">
      <c r="A117" t="s">
        <v>1</v>
      </c>
      <c r="B117" t="s">
        <v>1</v>
      </c>
      <c r="C117" t="s">
        <v>6</v>
      </c>
      <c r="D117" t="s">
        <v>15</v>
      </c>
      <c r="E117" t="s">
        <v>13</v>
      </c>
      <c r="F117" t="s">
        <v>13</v>
      </c>
      <c r="G117" t="s">
        <v>14</v>
      </c>
      <c r="H117" t="s">
        <v>16</v>
      </c>
      <c r="I117" s="1" t="s">
        <v>1</v>
      </c>
      <c r="J117" s="1" t="s">
        <v>1</v>
      </c>
      <c r="K117" s="1" t="s">
        <v>2</v>
      </c>
      <c r="L117" s="1" t="s">
        <v>1</v>
      </c>
      <c r="M117" s="1" t="s">
        <v>1</v>
      </c>
      <c r="N117" s="1" t="s">
        <v>1</v>
      </c>
      <c r="O117" s="1" t="s">
        <v>1</v>
      </c>
      <c r="P117" s="1" t="s">
        <v>2</v>
      </c>
      <c r="Q117" t="s">
        <v>1</v>
      </c>
      <c r="R117" s="1" t="s">
        <v>1</v>
      </c>
      <c r="S117" s="1" t="s">
        <v>1</v>
      </c>
      <c r="T117" s="1" t="s">
        <v>1</v>
      </c>
      <c r="U117" s="1" t="s">
        <v>1</v>
      </c>
      <c r="V117" s="1" t="s">
        <v>1</v>
      </c>
      <c r="W117" s="1" t="s">
        <v>2</v>
      </c>
      <c r="X117" t="s">
        <v>287</v>
      </c>
      <c r="Y117" t="s">
        <v>42</v>
      </c>
      <c r="Z117" t="s">
        <v>46</v>
      </c>
      <c r="AA117" t="s">
        <v>287</v>
      </c>
      <c r="AB117" t="s">
        <v>53</v>
      </c>
      <c r="AC117" s="1"/>
      <c r="AD117" s="1"/>
      <c r="AE117" s="1"/>
      <c r="AF117" s="1"/>
      <c r="AG117" s="1"/>
      <c r="AH117" t="s">
        <v>60</v>
      </c>
      <c r="AI117" t="s">
        <v>61</v>
      </c>
      <c r="AJ117" t="s">
        <v>3</v>
      </c>
      <c r="AK117" t="s">
        <v>60</v>
      </c>
      <c r="AL117" t="s">
        <v>14</v>
      </c>
      <c r="AM117" t="s">
        <v>14</v>
      </c>
      <c r="AN117" s="1" t="s">
        <v>2</v>
      </c>
      <c r="AO117" s="1" t="s">
        <v>2</v>
      </c>
      <c r="AP117" s="1" t="s">
        <v>1</v>
      </c>
      <c r="AQ117" s="1" t="s">
        <v>2</v>
      </c>
      <c r="AR117" s="1" t="s">
        <v>1</v>
      </c>
      <c r="AS117" s="1" t="s">
        <v>2</v>
      </c>
      <c r="AT117" s="1" t="s">
        <v>2</v>
      </c>
      <c r="AU117" s="1" t="s">
        <v>2</v>
      </c>
      <c r="AV117" t="s">
        <v>287</v>
      </c>
      <c r="AW117" s="1" t="s">
        <v>2</v>
      </c>
      <c r="AX117" s="1" t="s">
        <v>2</v>
      </c>
      <c r="AY117" s="1" t="s">
        <v>1</v>
      </c>
      <c r="AZ117" s="1" t="s">
        <v>2</v>
      </c>
      <c r="BA117" s="1" t="s">
        <v>1</v>
      </c>
      <c r="BB117" s="1" t="s">
        <v>2</v>
      </c>
      <c r="BC117" s="1" t="s">
        <v>2</v>
      </c>
      <c r="BD117" s="1" t="s">
        <v>2</v>
      </c>
      <c r="BE117" t="s">
        <v>287</v>
      </c>
      <c r="BF117" t="s">
        <v>287</v>
      </c>
      <c r="BG117" t="s">
        <v>1</v>
      </c>
      <c r="BH117" t="s">
        <v>1</v>
      </c>
      <c r="BI117" t="s">
        <v>2</v>
      </c>
      <c r="BJ117" t="s">
        <v>91</v>
      </c>
      <c r="BK117" s="1" t="s">
        <v>1</v>
      </c>
      <c r="BL117" s="1" t="s">
        <v>1</v>
      </c>
      <c r="BM117" s="1" t="s">
        <v>1</v>
      </c>
      <c r="BN117" s="1" t="s">
        <v>1</v>
      </c>
      <c r="BO117" s="1" t="s">
        <v>1</v>
      </c>
      <c r="BP117" s="1" t="s">
        <v>1</v>
      </c>
      <c r="BQ117" s="1" t="s">
        <v>1</v>
      </c>
      <c r="BR117" s="1" t="s">
        <v>1</v>
      </c>
      <c r="BS117" s="1" t="s">
        <v>1</v>
      </c>
      <c r="BT117" s="1" t="s">
        <v>1</v>
      </c>
      <c r="BU117" s="1" t="s">
        <v>1</v>
      </c>
      <c r="BV117" s="1" t="s">
        <v>1</v>
      </c>
      <c r="BW117" s="1" t="s">
        <v>2</v>
      </c>
      <c r="BX117" s="1" t="s">
        <v>2</v>
      </c>
      <c r="BY117" t="s">
        <v>287</v>
      </c>
      <c r="BZ117" s="1" t="s">
        <v>1</v>
      </c>
      <c r="CA117" s="1" t="s">
        <v>1</v>
      </c>
      <c r="CB117" s="1" t="s">
        <v>1</v>
      </c>
      <c r="CC117" s="1" t="s">
        <v>1</v>
      </c>
      <c r="CD117" s="1" t="s">
        <v>1</v>
      </c>
      <c r="CE117" s="1" t="s">
        <v>1</v>
      </c>
      <c r="CF117" s="1" t="s">
        <v>1</v>
      </c>
      <c r="CG117" s="1" t="s">
        <v>1</v>
      </c>
      <c r="CH117" s="1" t="s">
        <v>1</v>
      </c>
      <c r="CI117" s="1" t="s">
        <v>1</v>
      </c>
      <c r="CJ117" s="1" t="s">
        <v>1</v>
      </c>
      <c r="CK117" s="1" t="s">
        <v>1</v>
      </c>
      <c r="CL117" s="1" t="s">
        <v>2</v>
      </c>
      <c r="CM117" s="1" t="s">
        <v>2</v>
      </c>
      <c r="CN117" t="s">
        <v>287</v>
      </c>
      <c r="CO117" t="s">
        <v>1</v>
      </c>
      <c r="CP117" t="s">
        <v>1</v>
      </c>
      <c r="CQ117" t="s">
        <v>1</v>
      </c>
      <c r="CR117" t="s">
        <v>1</v>
      </c>
      <c r="CS117" t="s">
        <v>15</v>
      </c>
      <c r="CT117" t="s">
        <v>15</v>
      </c>
      <c r="CU117" t="s">
        <v>13</v>
      </c>
      <c r="CV117" t="s">
        <v>287</v>
      </c>
      <c r="CW117" t="s">
        <v>46</v>
      </c>
      <c r="CX117" t="s">
        <v>287</v>
      </c>
      <c r="CY117" t="s">
        <v>1</v>
      </c>
      <c r="CZ117" t="s">
        <v>1</v>
      </c>
      <c r="DA117" t="s">
        <v>2</v>
      </c>
      <c r="DB117" t="s">
        <v>135</v>
      </c>
      <c r="DC117" t="s">
        <v>287</v>
      </c>
      <c r="DD117" t="s">
        <v>287</v>
      </c>
      <c r="DE117" t="s">
        <v>287</v>
      </c>
      <c r="DF117" t="s">
        <v>955</v>
      </c>
      <c r="DG117" t="s">
        <v>956</v>
      </c>
      <c r="DH117" t="s">
        <v>301</v>
      </c>
      <c r="DI117" t="s">
        <v>302</v>
      </c>
      <c r="DJ117" t="s">
        <v>303</v>
      </c>
      <c r="DK117" t="s">
        <v>756</v>
      </c>
      <c r="DL117" t="s">
        <v>330</v>
      </c>
      <c r="DM117" t="s">
        <v>957</v>
      </c>
      <c r="DN117" t="s">
        <v>958</v>
      </c>
      <c r="DO117" s="1">
        <v>0</v>
      </c>
      <c r="DP117" s="1">
        <v>0</v>
      </c>
      <c r="DQ117" s="1">
        <v>0</v>
      </c>
      <c r="DR117" s="1">
        <v>1</v>
      </c>
      <c r="DS117" s="1">
        <v>0</v>
      </c>
    </row>
    <row r="118" spans="1:123" x14ac:dyDescent="0.35">
      <c r="A118" t="s">
        <v>1</v>
      </c>
      <c r="B118" t="s">
        <v>1</v>
      </c>
      <c r="C118" t="s">
        <v>10</v>
      </c>
      <c r="D118" t="s">
        <v>15</v>
      </c>
      <c r="E118" t="s">
        <v>13</v>
      </c>
      <c r="F118" t="s">
        <v>14</v>
      </c>
      <c r="G118" t="s">
        <v>14</v>
      </c>
      <c r="H118" t="s">
        <v>16</v>
      </c>
      <c r="I118" s="1" t="s">
        <v>1</v>
      </c>
      <c r="J118" s="1" t="s">
        <v>1</v>
      </c>
      <c r="K118" s="1" t="s">
        <v>2</v>
      </c>
      <c r="L118" s="1" t="s">
        <v>1</v>
      </c>
      <c r="M118" s="1" t="s">
        <v>1</v>
      </c>
      <c r="N118" s="1" t="s">
        <v>1</v>
      </c>
      <c r="O118" s="1" t="s">
        <v>1</v>
      </c>
      <c r="P118" s="1" t="s">
        <v>2</v>
      </c>
      <c r="Q118" t="s">
        <v>2</v>
      </c>
      <c r="R118" s="1" t="s">
        <v>1</v>
      </c>
      <c r="S118" s="1" t="s">
        <v>1</v>
      </c>
      <c r="T118" s="1" t="s">
        <v>1</v>
      </c>
      <c r="U118" s="1" t="s">
        <v>2</v>
      </c>
      <c r="V118" s="1" t="s">
        <v>2</v>
      </c>
      <c r="W118" s="1" t="s">
        <v>2</v>
      </c>
      <c r="X118" t="s">
        <v>287</v>
      </c>
      <c r="Y118" t="s">
        <v>43</v>
      </c>
      <c r="Z118" t="s">
        <v>46</v>
      </c>
      <c r="AA118" t="s">
        <v>287</v>
      </c>
      <c r="AB118" t="s">
        <v>51</v>
      </c>
      <c r="AC118" s="1"/>
      <c r="AD118" s="1"/>
      <c r="AE118" s="1"/>
      <c r="AF118" s="1"/>
      <c r="AG118" s="1"/>
      <c r="AH118" t="s">
        <v>287</v>
      </c>
      <c r="AI118" t="s">
        <v>287</v>
      </c>
      <c r="AJ118" t="s">
        <v>287</v>
      </c>
      <c r="AK118" t="s">
        <v>287</v>
      </c>
      <c r="AL118" t="s">
        <v>13</v>
      </c>
      <c r="AM118" t="s">
        <v>14</v>
      </c>
      <c r="AN118" s="1" t="s">
        <v>2</v>
      </c>
      <c r="AO118" s="1" t="s">
        <v>1</v>
      </c>
      <c r="AP118" s="1" t="s">
        <v>2</v>
      </c>
      <c r="AQ118" s="1" t="s">
        <v>1</v>
      </c>
      <c r="AR118" s="1" t="s">
        <v>2</v>
      </c>
      <c r="AS118" s="1" t="s">
        <v>2</v>
      </c>
      <c r="AT118" s="1" t="s">
        <v>2</v>
      </c>
      <c r="AU118" s="1" t="s">
        <v>2</v>
      </c>
      <c r="AV118" t="s">
        <v>287</v>
      </c>
      <c r="AW118" s="1" t="s">
        <v>2</v>
      </c>
      <c r="AX118" s="1" t="s">
        <v>2</v>
      </c>
      <c r="AY118" s="1" t="s">
        <v>2</v>
      </c>
      <c r="AZ118" s="1" t="s">
        <v>1</v>
      </c>
      <c r="BA118" s="1" t="s">
        <v>2</v>
      </c>
      <c r="BB118" s="1" t="s">
        <v>2</v>
      </c>
      <c r="BC118" s="1" t="s">
        <v>2</v>
      </c>
      <c r="BD118" s="1" t="s">
        <v>2</v>
      </c>
      <c r="BE118" t="s">
        <v>287</v>
      </c>
      <c r="BF118" t="s">
        <v>287</v>
      </c>
      <c r="BG118" t="s">
        <v>1</v>
      </c>
      <c r="BH118" t="s">
        <v>1</v>
      </c>
      <c r="BI118" t="s">
        <v>1</v>
      </c>
      <c r="BJ118" t="s">
        <v>91</v>
      </c>
      <c r="BK118" s="1" t="s">
        <v>1</v>
      </c>
      <c r="BL118" s="1" t="s">
        <v>1</v>
      </c>
      <c r="BM118" s="1" t="s">
        <v>1</v>
      </c>
      <c r="BN118" s="1" t="s">
        <v>1</v>
      </c>
      <c r="BO118" s="1" t="s">
        <v>1</v>
      </c>
      <c r="BP118" s="1" t="s">
        <v>1</v>
      </c>
      <c r="BQ118" s="1" t="s">
        <v>1</v>
      </c>
      <c r="BR118" s="1" t="s">
        <v>1</v>
      </c>
      <c r="BS118" s="1" t="s">
        <v>1</v>
      </c>
      <c r="BT118" s="1" t="s">
        <v>1</v>
      </c>
      <c r="BU118" s="1" t="s">
        <v>1</v>
      </c>
      <c r="BV118" s="1" t="s">
        <v>1</v>
      </c>
      <c r="BW118" s="1" t="s">
        <v>2</v>
      </c>
      <c r="BX118" s="1" t="s">
        <v>2</v>
      </c>
      <c r="BY118" t="s">
        <v>287</v>
      </c>
      <c r="BZ118" s="1" t="s">
        <v>2</v>
      </c>
      <c r="CA118" s="1" t="s">
        <v>2</v>
      </c>
      <c r="CB118" s="1" t="s">
        <v>2</v>
      </c>
      <c r="CC118" s="1" t="s">
        <v>2</v>
      </c>
      <c r="CD118" s="1" t="s">
        <v>2</v>
      </c>
      <c r="CE118" s="1" t="s">
        <v>2</v>
      </c>
      <c r="CF118" s="1" t="s">
        <v>2</v>
      </c>
      <c r="CG118" s="1" t="s">
        <v>2</v>
      </c>
      <c r="CH118" s="1" t="s">
        <v>2</v>
      </c>
      <c r="CI118" s="1" t="s">
        <v>2</v>
      </c>
      <c r="CJ118" s="1" t="s">
        <v>2</v>
      </c>
      <c r="CK118" s="1" t="s">
        <v>2</v>
      </c>
      <c r="CL118" s="1" t="s">
        <v>1</v>
      </c>
      <c r="CM118" s="1" t="s">
        <v>2</v>
      </c>
      <c r="CN118" t="s">
        <v>959</v>
      </c>
      <c r="CO118" t="s">
        <v>1</v>
      </c>
      <c r="CP118" t="s">
        <v>2</v>
      </c>
      <c r="CQ118" t="s">
        <v>2</v>
      </c>
      <c r="CR118" t="s">
        <v>287</v>
      </c>
      <c r="CS118" t="s">
        <v>15</v>
      </c>
      <c r="CT118" t="s">
        <v>15</v>
      </c>
      <c r="CU118" t="s">
        <v>15</v>
      </c>
      <c r="CV118" t="s">
        <v>287</v>
      </c>
      <c r="CW118" t="s">
        <v>47</v>
      </c>
      <c r="CX118" t="s">
        <v>287</v>
      </c>
      <c r="CY118" t="s">
        <v>3</v>
      </c>
      <c r="CZ118" t="s">
        <v>2</v>
      </c>
      <c r="DA118" t="s">
        <v>1</v>
      </c>
      <c r="DB118" t="s">
        <v>287</v>
      </c>
      <c r="DC118" t="s">
        <v>287</v>
      </c>
      <c r="DD118" t="s">
        <v>61</v>
      </c>
      <c r="DE118" t="s">
        <v>287</v>
      </c>
      <c r="DF118" t="s">
        <v>960</v>
      </c>
      <c r="DG118" t="s">
        <v>961</v>
      </c>
      <c r="DH118" t="s">
        <v>290</v>
      </c>
      <c r="DI118" t="s">
        <v>315</v>
      </c>
      <c r="DJ118" t="s">
        <v>303</v>
      </c>
      <c r="DK118" t="s">
        <v>310</v>
      </c>
      <c r="DL118" t="s">
        <v>305</v>
      </c>
      <c r="DM118" t="s">
        <v>962</v>
      </c>
      <c r="DN118" t="s">
        <v>963</v>
      </c>
      <c r="DO118" s="1">
        <v>0</v>
      </c>
      <c r="DP118" s="1">
        <v>0</v>
      </c>
      <c r="DQ118" s="1">
        <v>0</v>
      </c>
      <c r="DR118" s="1">
        <v>1</v>
      </c>
      <c r="DS118" s="1">
        <v>0</v>
      </c>
    </row>
    <row r="119" spans="1:123" x14ac:dyDescent="0.35">
      <c r="A119" t="s">
        <v>1</v>
      </c>
      <c r="B119" t="s">
        <v>1</v>
      </c>
      <c r="C119" t="s">
        <v>3</v>
      </c>
      <c r="D119" t="s">
        <v>16</v>
      </c>
      <c r="E119" t="s">
        <v>13</v>
      </c>
      <c r="F119" t="s">
        <v>16</v>
      </c>
      <c r="G119" t="s">
        <v>13</v>
      </c>
      <c r="H119" t="s">
        <v>16</v>
      </c>
      <c r="I119" s="1" t="s">
        <v>1</v>
      </c>
      <c r="J119" s="1" t="s">
        <v>1</v>
      </c>
      <c r="K119" s="1" t="s">
        <v>1</v>
      </c>
      <c r="L119" s="1" t="s">
        <v>1</v>
      </c>
      <c r="M119" s="1" t="s">
        <v>1</v>
      </c>
      <c r="N119" s="1" t="s">
        <v>1</v>
      </c>
      <c r="O119" s="1" t="s">
        <v>1</v>
      </c>
      <c r="P119" s="1" t="s">
        <v>2</v>
      </c>
      <c r="Q119" t="s">
        <v>2</v>
      </c>
      <c r="R119" s="1" t="s">
        <v>1</v>
      </c>
      <c r="S119" s="1" t="s">
        <v>1</v>
      </c>
      <c r="T119" s="1" t="s">
        <v>1</v>
      </c>
      <c r="U119" s="1" t="s">
        <v>2</v>
      </c>
      <c r="V119" s="1" t="s">
        <v>1</v>
      </c>
      <c r="W119" s="1" t="s">
        <v>2</v>
      </c>
      <c r="X119" t="s">
        <v>287</v>
      </c>
      <c r="Y119" t="s">
        <v>43</v>
      </c>
      <c r="Z119" t="s">
        <v>47</v>
      </c>
      <c r="AA119" t="s">
        <v>287</v>
      </c>
      <c r="AB119" t="s">
        <v>52</v>
      </c>
      <c r="AC119" s="1" t="s">
        <v>1</v>
      </c>
      <c r="AD119" s="1" t="s">
        <v>2</v>
      </c>
      <c r="AE119" s="1" t="s">
        <v>1</v>
      </c>
      <c r="AF119" s="1" t="s">
        <v>1</v>
      </c>
      <c r="AG119" s="1" t="s">
        <v>2</v>
      </c>
      <c r="AH119" t="s">
        <v>287</v>
      </c>
      <c r="AI119" t="s">
        <v>287</v>
      </c>
      <c r="AJ119" t="s">
        <v>287</v>
      </c>
      <c r="AK119" t="s">
        <v>287</v>
      </c>
      <c r="AL119" t="s">
        <v>13</v>
      </c>
      <c r="AM119" t="s">
        <v>15</v>
      </c>
      <c r="AN119" s="1" t="s">
        <v>2</v>
      </c>
      <c r="AO119" s="1" t="s">
        <v>2</v>
      </c>
      <c r="AP119" s="1" t="s">
        <v>2</v>
      </c>
      <c r="AQ119" s="1" t="s">
        <v>2</v>
      </c>
      <c r="AR119" s="1" t="s">
        <v>2</v>
      </c>
      <c r="AS119" s="1" t="s">
        <v>2</v>
      </c>
      <c r="AT119" s="1" t="s">
        <v>2</v>
      </c>
      <c r="AU119" s="1" t="s">
        <v>1</v>
      </c>
      <c r="AV119" t="s">
        <v>287</v>
      </c>
      <c r="AW119" s="1" t="s">
        <v>2</v>
      </c>
      <c r="AX119" s="1" t="s">
        <v>2</v>
      </c>
      <c r="AY119" s="1" t="s">
        <v>2</v>
      </c>
      <c r="AZ119" s="1" t="s">
        <v>2</v>
      </c>
      <c r="BA119" s="1" t="s">
        <v>1</v>
      </c>
      <c r="BB119" s="1" t="s">
        <v>2</v>
      </c>
      <c r="BC119" s="1" t="s">
        <v>2</v>
      </c>
      <c r="BD119" s="1" t="s">
        <v>2</v>
      </c>
      <c r="BE119" t="s">
        <v>287</v>
      </c>
      <c r="BF119" t="s">
        <v>287</v>
      </c>
      <c r="BG119" t="s">
        <v>1</v>
      </c>
      <c r="BH119" t="s">
        <v>1</v>
      </c>
      <c r="BI119" t="s">
        <v>2</v>
      </c>
      <c r="BJ119" t="s">
        <v>91</v>
      </c>
      <c r="BK119" s="1" t="s">
        <v>1</v>
      </c>
      <c r="BL119" s="1" t="s">
        <v>1</v>
      </c>
      <c r="BM119" s="1" t="s">
        <v>1</v>
      </c>
      <c r="BN119" s="1" t="s">
        <v>1</v>
      </c>
      <c r="BO119" s="1" t="s">
        <v>1</v>
      </c>
      <c r="BP119" s="1" t="s">
        <v>1</v>
      </c>
      <c r="BQ119" s="1" t="s">
        <v>1</v>
      </c>
      <c r="BR119" s="1" t="s">
        <v>1</v>
      </c>
      <c r="BS119" s="1" t="s">
        <v>2</v>
      </c>
      <c r="BT119" s="1" t="s">
        <v>2</v>
      </c>
      <c r="BU119" s="1" t="s">
        <v>1</v>
      </c>
      <c r="BV119" s="1" t="s">
        <v>1</v>
      </c>
      <c r="BW119" s="1" t="s">
        <v>2</v>
      </c>
      <c r="BX119" s="1" t="s">
        <v>2</v>
      </c>
      <c r="BY119" t="s">
        <v>287</v>
      </c>
      <c r="BZ119" s="1" t="s">
        <v>1</v>
      </c>
      <c r="CA119" s="1" t="s">
        <v>1</v>
      </c>
      <c r="CB119" s="1" t="s">
        <v>1</v>
      </c>
      <c r="CC119" s="1" t="s">
        <v>1</v>
      </c>
      <c r="CD119" s="1" t="s">
        <v>1</v>
      </c>
      <c r="CE119" s="1" t="s">
        <v>1</v>
      </c>
      <c r="CF119" s="1" t="s">
        <v>1</v>
      </c>
      <c r="CG119" s="1" t="s">
        <v>1</v>
      </c>
      <c r="CH119" s="1" t="s">
        <v>1</v>
      </c>
      <c r="CI119" s="1" t="s">
        <v>1</v>
      </c>
      <c r="CJ119" s="1" t="s">
        <v>1</v>
      </c>
      <c r="CK119" s="1" t="s">
        <v>1</v>
      </c>
      <c r="CL119" s="1" t="s">
        <v>2</v>
      </c>
      <c r="CM119" s="1" t="s">
        <v>2</v>
      </c>
      <c r="CN119" t="s">
        <v>287</v>
      </c>
      <c r="CO119" t="s">
        <v>1</v>
      </c>
      <c r="CP119" t="s">
        <v>1</v>
      </c>
      <c r="CQ119" t="s">
        <v>1</v>
      </c>
      <c r="CR119" t="s">
        <v>1</v>
      </c>
      <c r="CS119" t="s">
        <v>13</v>
      </c>
      <c r="CT119" t="s">
        <v>13</v>
      </c>
      <c r="CU119" t="s">
        <v>13</v>
      </c>
      <c r="CV119" t="s">
        <v>287</v>
      </c>
      <c r="CW119" t="s">
        <v>45</v>
      </c>
      <c r="CX119" t="s">
        <v>287</v>
      </c>
      <c r="CY119" t="s">
        <v>1</v>
      </c>
      <c r="CZ119" t="s">
        <v>1</v>
      </c>
      <c r="DA119" t="s">
        <v>2</v>
      </c>
      <c r="DB119" t="s">
        <v>138</v>
      </c>
      <c r="DC119" t="s">
        <v>964</v>
      </c>
      <c r="DD119" t="s">
        <v>287</v>
      </c>
      <c r="DE119" t="s">
        <v>287</v>
      </c>
      <c r="DF119" t="s">
        <v>965</v>
      </c>
      <c r="DG119" t="s">
        <v>966</v>
      </c>
      <c r="DH119" t="s">
        <v>290</v>
      </c>
      <c r="DI119" t="s">
        <v>315</v>
      </c>
      <c r="DJ119" t="s">
        <v>303</v>
      </c>
      <c r="DK119" t="s">
        <v>920</v>
      </c>
      <c r="DL119" t="s">
        <v>305</v>
      </c>
      <c r="DM119" t="s">
        <v>967</v>
      </c>
      <c r="DN119" t="s">
        <v>968</v>
      </c>
      <c r="DO119" s="1">
        <v>0</v>
      </c>
      <c r="DP119" s="1">
        <v>0</v>
      </c>
      <c r="DQ119" s="1">
        <v>0</v>
      </c>
      <c r="DR119" s="1">
        <v>1</v>
      </c>
      <c r="DS119" s="1">
        <v>0</v>
      </c>
    </row>
    <row r="120" spans="1:123" x14ac:dyDescent="0.35">
      <c r="A120" t="s">
        <v>287</v>
      </c>
      <c r="B120" t="s">
        <v>287</v>
      </c>
      <c r="C120" t="s">
        <v>287</v>
      </c>
      <c r="D120" t="s">
        <v>287</v>
      </c>
      <c r="E120" t="s">
        <v>287</v>
      </c>
      <c r="F120" t="s">
        <v>287</v>
      </c>
      <c r="G120" t="s">
        <v>287</v>
      </c>
      <c r="H120" t="s">
        <v>287</v>
      </c>
      <c r="I120" s="1"/>
      <c r="J120" s="1"/>
      <c r="K120" s="1"/>
      <c r="L120" s="1"/>
      <c r="M120" s="1"/>
      <c r="N120" s="1"/>
      <c r="O120" s="1"/>
      <c r="P120" s="1"/>
      <c r="Q120" t="s">
        <v>287</v>
      </c>
      <c r="R120" s="1"/>
      <c r="S120" s="1"/>
      <c r="T120" s="1"/>
      <c r="U120" s="1"/>
      <c r="V120" s="1"/>
      <c r="W120" s="1"/>
      <c r="X120" t="s">
        <v>287</v>
      </c>
      <c r="Y120" t="s">
        <v>287</v>
      </c>
      <c r="Z120" t="s">
        <v>287</v>
      </c>
      <c r="AA120" t="s">
        <v>287</v>
      </c>
      <c r="AB120" t="s">
        <v>287</v>
      </c>
      <c r="AC120" s="1"/>
      <c r="AD120" s="1"/>
      <c r="AE120" s="1"/>
      <c r="AF120" s="1"/>
      <c r="AG120" s="1"/>
      <c r="AH120" t="s">
        <v>287</v>
      </c>
      <c r="AI120" t="s">
        <v>287</v>
      </c>
      <c r="AJ120" t="s">
        <v>287</v>
      </c>
      <c r="AK120" t="s">
        <v>287</v>
      </c>
      <c r="AL120" t="s">
        <v>287</v>
      </c>
      <c r="AM120" t="s">
        <v>287</v>
      </c>
      <c r="AN120" s="1"/>
      <c r="AO120" s="1"/>
      <c r="AP120" s="1"/>
      <c r="AQ120" s="1"/>
      <c r="AR120" s="1"/>
      <c r="AS120" s="1"/>
      <c r="AT120" s="1"/>
      <c r="AU120" s="1"/>
      <c r="AV120" t="s">
        <v>287</v>
      </c>
      <c r="AW120" s="1"/>
      <c r="AX120" s="1"/>
      <c r="AY120" s="1"/>
      <c r="AZ120" s="1"/>
      <c r="BA120" s="1"/>
      <c r="BB120" s="1"/>
      <c r="BC120" s="1"/>
      <c r="BD120" s="1"/>
      <c r="BE120" t="s">
        <v>287</v>
      </c>
      <c r="BF120" t="s">
        <v>287</v>
      </c>
      <c r="BG120" t="s">
        <v>287</v>
      </c>
      <c r="BH120" t="s">
        <v>287</v>
      </c>
      <c r="BI120" t="s">
        <v>287</v>
      </c>
      <c r="BJ120" t="s">
        <v>287</v>
      </c>
      <c r="BK120" s="1"/>
      <c r="BL120" s="1"/>
      <c r="BM120" s="1"/>
      <c r="BN120" s="1"/>
      <c r="BO120" s="1"/>
      <c r="BP120" s="1"/>
      <c r="BQ120" s="1"/>
      <c r="BR120" s="1"/>
      <c r="BS120" s="1"/>
      <c r="BT120" s="1"/>
      <c r="BU120" s="1"/>
      <c r="BV120" s="1"/>
      <c r="BW120" s="1"/>
      <c r="BX120" s="1"/>
      <c r="BY120" t="s">
        <v>287</v>
      </c>
      <c r="BZ120" s="1"/>
      <c r="CA120" s="1"/>
      <c r="CB120" s="1"/>
      <c r="CC120" s="1"/>
      <c r="CD120" s="1"/>
      <c r="CE120" s="1"/>
      <c r="CF120" s="1"/>
      <c r="CG120" s="1"/>
      <c r="CH120" s="1"/>
      <c r="CI120" s="1"/>
      <c r="CJ120" s="1"/>
      <c r="CK120" s="1"/>
      <c r="CL120" s="1"/>
      <c r="CM120" s="1"/>
      <c r="CN120" t="s">
        <v>287</v>
      </c>
      <c r="CO120" t="s">
        <v>287</v>
      </c>
      <c r="CP120" t="s">
        <v>287</v>
      </c>
      <c r="CQ120" t="s">
        <v>287</v>
      </c>
      <c r="CR120" t="s">
        <v>287</v>
      </c>
      <c r="CS120" t="s">
        <v>287</v>
      </c>
      <c r="CT120" t="s">
        <v>287</v>
      </c>
      <c r="CU120" t="s">
        <v>287</v>
      </c>
      <c r="CV120" t="s">
        <v>287</v>
      </c>
      <c r="CW120" t="s">
        <v>287</v>
      </c>
      <c r="CX120" t="s">
        <v>287</v>
      </c>
      <c r="CY120" t="s">
        <v>287</v>
      </c>
      <c r="CZ120" t="s">
        <v>287</v>
      </c>
      <c r="DA120" t="s">
        <v>287</v>
      </c>
      <c r="DB120" t="s">
        <v>287</v>
      </c>
      <c r="DC120" t="s">
        <v>287</v>
      </c>
      <c r="DD120" t="s">
        <v>287</v>
      </c>
      <c r="DE120" t="s">
        <v>287</v>
      </c>
      <c r="DF120" t="s">
        <v>969</v>
      </c>
      <c r="DG120" t="s">
        <v>970</v>
      </c>
      <c r="DH120" t="s">
        <v>290</v>
      </c>
      <c r="DI120" t="s">
        <v>302</v>
      </c>
      <c r="DJ120" t="s">
        <v>303</v>
      </c>
      <c r="DK120" t="s">
        <v>420</v>
      </c>
      <c r="DL120" t="s">
        <v>330</v>
      </c>
      <c r="DM120" t="s">
        <v>971</v>
      </c>
      <c r="DN120" t="s">
        <v>972</v>
      </c>
      <c r="DO120" s="1">
        <v>0</v>
      </c>
      <c r="DP120" s="1">
        <v>1</v>
      </c>
      <c r="DQ120" s="1">
        <v>0</v>
      </c>
      <c r="DR120" s="1">
        <v>0</v>
      </c>
      <c r="DS120" s="1">
        <v>0</v>
      </c>
    </row>
    <row r="121" spans="1:123" x14ac:dyDescent="0.35">
      <c r="A121" t="s">
        <v>1</v>
      </c>
      <c r="B121" t="s">
        <v>1</v>
      </c>
      <c r="C121" t="s">
        <v>9</v>
      </c>
      <c r="D121" t="s">
        <v>15</v>
      </c>
      <c r="E121" t="s">
        <v>13</v>
      </c>
      <c r="F121" t="s">
        <v>14</v>
      </c>
      <c r="G121" t="s">
        <v>13</v>
      </c>
      <c r="H121" t="s">
        <v>16</v>
      </c>
      <c r="I121" s="1" t="s">
        <v>1</v>
      </c>
      <c r="J121" s="1" t="s">
        <v>1</v>
      </c>
      <c r="K121" s="1" t="s">
        <v>1</v>
      </c>
      <c r="L121" s="1" t="s">
        <v>1</v>
      </c>
      <c r="M121" s="1" t="s">
        <v>1</v>
      </c>
      <c r="N121" s="1" t="s">
        <v>1</v>
      </c>
      <c r="O121" s="1" t="s">
        <v>1</v>
      </c>
      <c r="P121" s="1" t="s">
        <v>2</v>
      </c>
      <c r="Q121" t="s">
        <v>2</v>
      </c>
      <c r="R121" s="1" t="s">
        <v>1</v>
      </c>
      <c r="S121" s="1" t="s">
        <v>1</v>
      </c>
      <c r="T121" s="1" t="s">
        <v>1</v>
      </c>
      <c r="U121" s="1" t="s">
        <v>1</v>
      </c>
      <c r="V121" s="1" t="s">
        <v>1</v>
      </c>
      <c r="W121" s="1" t="s">
        <v>2</v>
      </c>
      <c r="X121" t="s">
        <v>287</v>
      </c>
      <c r="Y121" t="s">
        <v>40</v>
      </c>
      <c r="Z121" t="s">
        <v>45</v>
      </c>
      <c r="AA121" t="s">
        <v>973</v>
      </c>
      <c r="AB121" t="s">
        <v>52</v>
      </c>
      <c r="AC121" s="1" t="s">
        <v>1</v>
      </c>
      <c r="AD121" s="1" t="s">
        <v>2</v>
      </c>
      <c r="AE121" s="1" t="s">
        <v>1</v>
      </c>
      <c r="AF121" s="1" t="s">
        <v>1</v>
      </c>
      <c r="AG121" s="1" t="s">
        <v>2</v>
      </c>
      <c r="AH121" t="s">
        <v>287</v>
      </c>
      <c r="AI121" t="s">
        <v>287</v>
      </c>
      <c r="AJ121" t="s">
        <v>287</v>
      </c>
      <c r="AK121" t="s">
        <v>287</v>
      </c>
      <c r="AL121" t="s">
        <v>13</v>
      </c>
      <c r="AM121" t="s">
        <v>13</v>
      </c>
      <c r="AN121" s="1" t="s">
        <v>2</v>
      </c>
      <c r="AO121" s="1" t="s">
        <v>2</v>
      </c>
      <c r="AP121" s="1" t="s">
        <v>1</v>
      </c>
      <c r="AQ121" s="1" t="s">
        <v>2</v>
      </c>
      <c r="AR121" s="1" t="s">
        <v>2</v>
      </c>
      <c r="AS121" s="1" t="s">
        <v>2</v>
      </c>
      <c r="AT121" s="1" t="s">
        <v>2</v>
      </c>
      <c r="AU121" s="1" t="s">
        <v>2</v>
      </c>
      <c r="AV121" t="s">
        <v>287</v>
      </c>
      <c r="AW121" s="1" t="s">
        <v>2</v>
      </c>
      <c r="AX121" s="1" t="s">
        <v>2</v>
      </c>
      <c r="AY121" s="1" t="s">
        <v>1</v>
      </c>
      <c r="AZ121" s="1" t="s">
        <v>2</v>
      </c>
      <c r="BA121" s="1" t="s">
        <v>2</v>
      </c>
      <c r="BB121" s="1" t="s">
        <v>2</v>
      </c>
      <c r="BC121" s="1" t="s">
        <v>2</v>
      </c>
      <c r="BD121" s="1" t="s">
        <v>2</v>
      </c>
      <c r="BE121" t="s">
        <v>287</v>
      </c>
      <c r="BF121" t="s">
        <v>804</v>
      </c>
      <c r="BG121" t="s">
        <v>1</v>
      </c>
      <c r="BH121" t="s">
        <v>1</v>
      </c>
      <c r="BI121" t="s">
        <v>1</v>
      </c>
      <c r="BJ121" t="s">
        <v>91</v>
      </c>
      <c r="BK121" s="1" t="s">
        <v>1</v>
      </c>
      <c r="BL121" s="1" t="s">
        <v>1</v>
      </c>
      <c r="BM121" s="1" t="s">
        <v>2</v>
      </c>
      <c r="BN121" s="1" t="s">
        <v>2</v>
      </c>
      <c r="BO121" s="1" t="s">
        <v>2</v>
      </c>
      <c r="BP121" s="1" t="s">
        <v>2</v>
      </c>
      <c r="BQ121" s="1" t="s">
        <v>2</v>
      </c>
      <c r="BR121" s="1" t="s">
        <v>2</v>
      </c>
      <c r="BS121" s="1" t="s">
        <v>2</v>
      </c>
      <c r="BT121" s="1" t="s">
        <v>2</v>
      </c>
      <c r="BU121" s="1" t="s">
        <v>2</v>
      </c>
      <c r="BV121" s="1" t="s">
        <v>2</v>
      </c>
      <c r="BW121" s="1" t="s">
        <v>1</v>
      </c>
      <c r="BX121" s="1" t="s">
        <v>2</v>
      </c>
      <c r="BY121" t="s">
        <v>974</v>
      </c>
      <c r="BZ121" s="1" t="s">
        <v>2</v>
      </c>
      <c r="CA121" s="1" t="s">
        <v>2</v>
      </c>
      <c r="CB121" s="1" t="s">
        <v>2</v>
      </c>
      <c r="CC121" s="1" t="s">
        <v>2</v>
      </c>
      <c r="CD121" s="1" t="s">
        <v>2</v>
      </c>
      <c r="CE121" s="1" t="s">
        <v>2</v>
      </c>
      <c r="CF121" s="1" t="s">
        <v>2</v>
      </c>
      <c r="CG121" s="1" t="s">
        <v>2</v>
      </c>
      <c r="CH121" s="1" t="s">
        <v>2</v>
      </c>
      <c r="CI121" s="1" t="s">
        <v>2</v>
      </c>
      <c r="CJ121" s="1" t="s">
        <v>2</v>
      </c>
      <c r="CK121" s="1" t="s">
        <v>2</v>
      </c>
      <c r="CL121" s="1" t="s">
        <v>1</v>
      </c>
      <c r="CM121" s="1" t="s">
        <v>2</v>
      </c>
      <c r="CN121" t="s">
        <v>975</v>
      </c>
      <c r="CO121" t="s">
        <v>1</v>
      </c>
      <c r="CP121" t="s">
        <v>2</v>
      </c>
      <c r="CQ121" t="s">
        <v>2</v>
      </c>
      <c r="CR121" t="s">
        <v>287</v>
      </c>
      <c r="CS121" t="s">
        <v>15</v>
      </c>
      <c r="CT121" t="s">
        <v>13</v>
      </c>
      <c r="CU121" t="s">
        <v>14</v>
      </c>
      <c r="CV121" t="s">
        <v>287</v>
      </c>
      <c r="CW121" t="s">
        <v>46</v>
      </c>
      <c r="CX121" t="s">
        <v>287</v>
      </c>
      <c r="CY121" t="s">
        <v>1</v>
      </c>
      <c r="CZ121" t="s">
        <v>1</v>
      </c>
      <c r="DA121" t="s">
        <v>2</v>
      </c>
      <c r="DB121" t="s">
        <v>135</v>
      </c>
      <c r="DC121" t="s">
        <v>287</v>
      </c>
      <c r="DD121" t="s">
        <v>287</v>
      </c>
      <c r="DE121" t="s">
        <v>287</v>
      </c>
      <c r="DF121" t="s">
        <v>976</v>
      </c>
      <c r="DG121" t="s">
        <v>977</v>
      </c>
      <c r="DH121" t="s">
        <v>290</v>
      </c>
      <c r="DI121" t="s">
        <v>315</v>
      </c>
      <c r="DJ121" t="s">
        <v>303</v>
      </c>
      <c r="DK121" t="s">
        <v>978</v>
      </c>
      <c r="DL121" t="s">
        <v>341</v>
      </c>
      <c r="DM121" t="s">
        <v>979</v>
      </c>
      <c r="DN121" t="s">
        <v>980</v>
      </c>
      <c r="DO121" s="1">
        <v>0</v>
      </c>
      <c r="DP121" s="1">
        <v>0</v>
      </c>
      <c r="DQ121" s="1">
        <v>0</v>
      </c>
      <c r="DR121" s="1">
        <v>1</v>
      </c>
      <c r="DS121" s="1">
        <v>0</v>
      </c>
    </row>
    <row r="122" spans="1:123" x14ac:dyDescent="0.35">
      <c r="A122" t="s">
        <v>1</v>
      </c>
      <c r="B122" t="s">
        <v>1</v>
      </c>
      <c r="C122" t="s">
        <v>7</v>
      </c>
      <c r="D122" t="s">
        <v>16</v>
      </c>
      <c r="E122" t="s">
        <v>13</v>
      </c>
      <c r="F122" t="s">
        <v>15</v>
      </c>
      <c r="G122" t="s">
        <v>15</v>
      </c>
      <c r="H122" t="s">
        <v>16</v>
      </c>
      <c r="I122" s="1" t="s">
        <v>1</v>
      </c>
      <c r="J122" s="1" t="s">
        <v>1</v>
      </c>
      <c r="K122" s="1" t="s">
        <v>2</v>
      </c>
      <c r="L122" s="1" t="s">
        <v>2</v>
      </c>
      <c r="M122" s="1" t="s">
        <v>2</v>
      </c>
      <c r="N122" s="1" t="s">
        <v>2</v>
      </c>
      <c r="O122" s="1" t="s">
        <v>1</v>
      </c>
      <c r="P122" s="1" t="s">
        <v>2</v>
      </c>
      <c r="Q122" t="s">
        <v>2</v>
      </c>
      <c r="R122" s="1" t="s">
        <v>2</v>
      </c>
      <c r="S122" s="1" t="s">
        <v>2</v>
      </c>
      <c r="T122" s="1" t="s">
        <v>2</v>
      </c>
      <c r="U122" s="1" t="s">
        <v>2</v>
      </c>
      <c r="V122" s="1" t="s">
        <v>2</v>
      </c>
      <c r="W122" s="1" t="s">
        <v>1</v>
      </c>
      <c r="X122" t="s">
        <v>287</v>
      </c>
      <c r="Y122" t="s">
        <v>41</v>
      </c>
      <c r="Z122" t="s">
        <v>46</v>
      </c>
      <c r="AA122" t="s">
        <v>287</v>
      </c>
      <c r="AB122" t="s">
        <v>51</v>
      </c>
      <c r="AC122" s="1"/>
      <c r="AD122" s="1"/>
      <c r="AE122" s="1"/>
      <c r="AF122" s="1"/>
      <c r="AG122" s="1"/>
      <c r="AH122" t="s">
        <v>287</v>
      </c>
      <c r="AI122" t="s">
        <v>287</v>
      </c>
      <c r="AJ122" t="s">
        <v>287</v>
      </c>
      <c r="AK122" t="s">
        <v>287</v>
      </c>
      <c r="AL122" t="s">
        <v>14</v>
      </c>
      <c r="AM122" t="s">
        <v>14</v>
      </c>
      <c r="AN122" s="1" t="s">
        <v>2</v>
      </c>
      <c r="AO122" s="1" t="s">
        <v>1</v>
      </c>
      <c r="AP122" s="1" t="s">
        <v>2</v>
      </c>
      <c r="AQ122" s="1" t="s">
        <v>1</v>
      </c>
      <c r="AR122" s="1" t="s">
        <v>1</v>
      </c>
      <c r="AS122" s="1" t="s">
        <v>2</v>
      </c>
      <c r="AT122" s="1" t="s">
        <v>2</v>
      </c>
      <c r="AU122" s="1" t="s">
        <v>2</v>
      </c>
      <c r="AV122" t="s">
        <v>287</v>
      </c>
      <c r="AW122" s="1" t="s">
        <v>2</v>
      </c>
      <c r="AX122" s="1" t="s">
        <v>2</v>
      </c>
      <c r="AY122" s="1" t="s">
        <v>2</v>
      </c>
      <c r="AZ122" s="1" t="s">
        <v>1</v>
      </c>
      <c r="BA122" s="1" t="s">
        <v>1</v>
      </c>
      <c r="BB122" s="1" t="s">
        <v>2</v>
      </c>
      <c r="BC122" s="1" t="s">
        <v>2</v>
      </c>
      <c r="BD122" s="1" t="s">
        <v>2</v>
      </c>
      <c r="BE122" t="s">
        <v>287</v>
      </c>
      <c r="BF122" t="s">
        <v>287</v>
      </c>
      <c r="BG122" t="s">
        <v>1</v>
      </c>
      <c r="BH122" t="s">
        <v>3</v>
      </c>
      <c r="BI122" t="s">
        <v>2</v>
      </c>
      <c r="BJ122" t="s">
        <v>91</v>
      </c>
      <c r="BK122" s="1" t="s">
        <v>1</v>
      </c>
      <c r="BL122" s="1" t="s">
        <v>1</v>
      </c>
      <c r="BM122" s="1" t="s">
        <v>1</v>
      </c>
      <c r="BN122" s="1" t="s">
        <v>1</v>
      </c>
      <c r="BO122" s="1" t="s">
        <v>1</v>
      </c>
      <c r="BP122" s="1" t="s">
        <v>1</v>
      </c>
      <c r="BQ122" s="1" t="s">
        <v>1</v>
      </c>
      <c r="BR122" s="1" t="s">
        <v>2</v>
      </c>
      <c r="BS122" s="1" t="s">
        <v>2</v>
      </c>
      <c r="BT122" s="1" t="s">
        <v>2</v>
      </c>
      <c r="BU122" s="1" t="s">
        <v>2</v>
      </c>
      <c r="BV122" s="1" t="s">
        <v>1</v>
      </c>
      <c r="BW122" s="1" t="s">
        <v>2</v>
      </c>
      <c r="BX122" s="1" t="s">
        <v>2</v>
      </c>
      <c r="BY122" t="s">
        <v>287</v>
      </c>
      <c r="BZ122" s="1" t="s">
        <v>1</v>
      </c>
      <c r="CA122" s="1" t="s">
        <v>1</v>
      </c>
      <c r="CB122" s="1" t="s">
        <v>1</v>
      </c>
      <c r="CC122" s="1" t="s">
        <v>1</v>
      </c>
      <c r="CD122" s="1" t="s">
        <v>1</v>
      </c>
      <c r="CE122" s="1" t="s">
        <v>1</v>
      </c>
      <c r="CF122" s="1" t="s">
        <v>1</v>
      </c>
      <c r="CG122" s="1" t="s">
        <v>1</v>
      </c>
      <c r="CH122" s="1" t="s">
        <v>1</v>
      </c>
      <c r="CI122" s="1" t="s">
        <v>1</v>
      </c>
      <c r="CJ122" s="1" t="s">
        <v>1</v>
      </c>
      <c r="CK122" s="1" t="s">
        <v>1</v>
      </c>
      <c r="CL122" s="1" t="s">
        <v>2</v>
      </c>
      <c r="CM122" s="1" t="s">
        <v>2</v>
      </c>
      <c r="CN122" t="s">
        <v>287</v>
      </c>
      <c r="CO122" t="s">
        <v>2</v>
      </c>
      <c r="CP122" t="s">
        <v>2</v>
      </c>
      <c r="CQ122" t="s">
        <v>2</v>
      </c>
      <c r="CR122" t="s">
        <v>287</v>
      </c>
      <c r="CS122" t="s">
        <v>15</v>
      </c>
      <c r="CT122" t="s">
        <v>13</v>
      </c>
      <c r="CU122" t="s">
        <v>15</v>
      </c>
      <c r="CV122" t="s">
        <v>287</v>
      </c>
      <c r="CW122" t="s">
        <v>46</v>
      </c>
      <c r="CX122" t="s">
        <v>287</v>
      </c>
      <c r="CY122" t="s">
        <v>1</v>
      </c>
      <c r="CZ122" t="s">
        <v>2</v>
      </c>
      <c r="DA122" t="s">
        <v>2</v>
      </c>
      <c r="DB122" t="s">
        <v>135</v>
      </c>
      <c r="DC122" t="s">
        <v>287</v>
      </c>
      <c r="DD122" t="s">
        <v>287</v>
      </c>
      <c r="DE122" t="s">
        <v>287</v>
      </c>
      <c r="DF122" t="s">
        <v>981</v>
      </c>
      <c r="DG122" t="s">
        <v>982</v>
      </c>
      <c r="DH122" t="s">
        <v>290</v>
      </c>
      <c r="DI122" t="s">
        <v>315</v>
      </c>
      <c r="DJ122" t="s">
        <v>303</v>
      </c>
      <c r="DK122" t="s">
        <v>420</v>
      </c>
      <c r="DL122" t="s">
        <v>330</v>
      </c>
      <c r="DM122" t="s">
        <v>983</v>
      </c>
      <c r="DN122" t="s">
        <v>984</v>
      </c>
      <c r="DO122" s="1">
        <v>0</v>
      </c>
      <c r="DP122" s="1">
        <v>0</v>
      </c>
      <c r="DQ122" s="1">
        <v>0</v>
      </c>
      <c r="DR122" s="1">
        <v>1</v>
      </c>
      <c r="DS122" s="1">
        <v>0</v>
      </c>
    </row>
    <row r="123" spans="1:123" x14ac:dyDescent="0.35">
      <c r="A123" t="s">
        <v>1</v>
      </c>
      <c r="B123" t="s">
        <v>1</v>
      </c>
      <c r="C123" t="s">
        <v>6</v>
      </c>
      <c r="D123" t="s">
        <v>3</v>
      </c>
      <c r="E123" t="s">
        <v>3</v>
      </c>
      <c r="F123" t="s">
        <v>3</v>
      </c>
      <c r="G123" t="s">
        <v>3</v>
      </c>
      <c r="H123" t="s">
        <v>3</v>
      </c>
      <c r="I123" s="1" t="s">
        <v>1</v>
      </c>
      <c r="J123" s="1" t="s">
        <v>1</v>
      </c>
      <c r="K123" s="1" t="s">
        <v>1</v>
      </c>
      <c r="L123" s="1" t="s">
        <v>2</v>
      </c>
      <c r="M123" s="1" t="s">
        <v>1</v>
      </c>
      <c r="N123" s="1" t="s">
        <v>1</v>
      </c>
      <c r="O123" s="1" t="s">
        <v>1</v>
      </c>
      <c r="P123" s="1" t="s">
        <v>2</v>
      </c>
      <c r="Q123" t="s">
        <v>1</v>
      </c>
      <c r="R123" s="1" t="s">
        <v>1</v>
      </c>
      <c r="S123" s="1" t="s">
        <v>2</v>
      </c>
      <c r="T123" s="1" t="s">
        <v>1</v>
      </c>
      <c r="U123" s="1" t="s">
        <v>1</v>
      </c>
      <c r="V123" s="1" t="s">
        <v>2</v>
      </c>
      <c r="W123" s="1" t="s">
        <v>2</v>
      </c>
      <c r="X123" t="s">
        <v>287</v>
      </c>
      <c r="Y123" t="s">
        <v>43</v>
      </c>
      <c r="Z123" t="s">
        <v>45</v>
      </c>
      <c r="AA123" t="s">
        <v>985</v>
      </c>
      <c r="AB123" t="s">
        <v>52</v>
      </c>
      <c r="AC123" s="1" t="s">
        <v>1</v>
      </c>
      <c r="AD123" s="1" t="s">
        <v>2</v>
      </c>
      <c r="AE123" s="1" t="s">
        <v>2</v>
      </c>
      <c r="AF123" s="1" t="s">
        <v>2</v>
      </c>
      <c r="AG123" s="1" t="s">
        <v>2</v>
      </c>
      <c r="AH123" t="s">
        <v>287</v>
      </c>
      <c r="AI123" t="s">
        <v>287</v>
      </c>
      <c r="AJ123" t="s">
        <v>287</v>
      </c>
      <c r="AK123" t="s">
        <v>287</v>
      </c>
      <c r="AL123" t="s">
        <v>13</v>
      </c>
      <c r="AM123" t="s">
        <v>13</v>
      </c>
      <c r="AN123" s="1" t="s">
        <v>2</v>
      </c>
      <c r="AO123" s="1" t="s">
        <v>2</v>
      </c>
      <c r="AP123" s="1" t="s">
        <v>1</v>
      </c>
      <c r="AQ123" s="1" t="s">
        <v>2</v>
      </c>
      <c r="AR123" s="1" t="s">
        <v>2</v>
      </c>
      <c r="AS123" s="1" t="s">
        <v>2</v>
      </c>
      <c r="AT123" s="1" t="s">
        <v>2</v>
      </c>
      <c r="AU123" s="1" t="s">
        <v>2</v>
      </c>
      <c r="AV123" t="s">
        <v>287</v>
      </c>
      <c r="AW123" s="1" t="s">
        <v>2</v>
      </c>
      <c r="AX123" s="1" t="s">
        <v>2</v>
      </c>
      <c r="AY123" s="1" t="s">
        <v>1</v>
      </c>
      <c r="AZ123" s="1" t="s">
        <v>2</v>
      </c>
      <c r="BA123" s="1" t="s">
        <v>2</v>
      </c>
      <c r="BB123" s="1" t="s">
        <v>2</v>
      </c>
      <c r="BC123" s="1" t="s">
        <v>2</v>
      </c>
      <c r="BD123" s="1" t="s">
        <v>2</v>
      </c>
      <c r="BE123" t="s">
        <v>287</v>
      </c>
      <c r="BF123" t="s">
        <v>287</v>
      </c>
      <c r="BG123" t="s">
        <v>3</v>
      </c>
      <c r="BH123" t="s">
        <v>287</v>
      </c>
      <c r="BI123" t="s">
        <v>287</v>
      </c>
      <c r="BJ123" t="s">
        <v>287</v>
      </c>
      <c r="BK123" s="1"/>
      <c r="BL123" s="1"/>
      <c r="BM123" s="1"/>
      <c r="BN123" s="1"/>
      <c r="BO123" s="1"/>
      <c r="BP123" s="1"/>
      <c r="BQ123" s="1"/>
      <c r="BR123" s="1"/>
      <c r="BS123" s="1"/>
      <c r="BT123" s="1"/>
      <c r="BU123" s="1"/>
      <c r="BV123" s="1"/>
      <c r="BW123" s="1"/>
      <c r="BX123" s="1"/>
      <c r="BY123" t="s">
        <v>287</v>
      </c>
      <c r="BZ123" s="1"/>
      <c r="CA123" s="1"/>
      <c r="CB123" s="1"/>
      <c r="CC123" s="1"/>
      <c r="CD123" s="1"/>
      <c r="CE123" s="1"/>
      <c r="CF123" s="1"/>
      <c r="CG123" s="1"/>
      <c r="CH123" s="1"/>
      <c r="CI123" s="1"/>
      <c r="CJ123" s="1"/>
      <c r="CK123" s="1"/>
      <c r="CL123" s="1"/>
      <c r="CM123" s="1"/>
      <c r="CN123" t="s">
        <v>287</v>
      </c>
      <c r="CO123" t="s">
        <v>287</v>
      </c>
      <c r="CP123" t="s">
        <v>287</v>
      </c>
      <c r="CQ123" t="s">
        <v>287</v>
      </c>
      <c r="CR123" t="s">
        <v>287</v>
      </c>
      <c r="CS123" t="s">
        <v>287</v>
      </c>
      <c r="CT123" t="s">
        <v>287</v>
      </c>
      <c r="CU123" t="s">
        <v>287</v>
      </c>
      <c r="CV123" t="s">
        <v>287</v>
      </c>
      <c r="CW123" t="s">
        <v>46</v>
      </c>
      <c r="CX123" t="s">
        <v>287</v>
      </c>
      <c r="CY123" t="s">
        <v>3</v>
      </c>
      <c r="CZ123" t="s">
        <v>3</v>
      </c>
      <c r="DA123" t="s">
        <v>3</v>
      </c>
      <c r="DB123" t="s">
        <v>287</v>
      </c>
      <c r="DC123" t="s">
        <v>287</v>
      </c>
      <c r="DD123" t="s">
        <v>287</v>
      </c>
      <c r="DE123" t="s">
        <v>986</v>
      </c>
      <c r="DF123" t="s">
        <v>987</v>
      </c>
      <c r="DG123" t="s">
        <v>988</v>
      </c>
      <c r="DH123" t="s">
        <v>290</v>
      </c>
      <c r="DI123" t="s">
        <v>302</v>
      </c>
      <c r="DJ123" t="s">
        <v>687</v>
      </c>
      <c r="DK123" t="s">
        <v>316</v>
      </c>
      <c r="DL123" t="s">
        <v>305</v>
      </c>
      <c r="DM123" t="s">
        <v>989</v>
      </c>
      <c r="DN123" t="s">
        <v>990</v>
      </c>
      <c r="DO123" s="1">
        <v>0</v>
      </c>
      <c r="DP123" s="1">
        <v>0</v>
      </c>
      <c r="DQ123" s="1">
        <v>0</v>
      </c>
      <c r="DR123" s="1">
        <v>1</v>
      </c>
      <c r="DS123" s="1">
        <v>0</v>
      </c>
    </row>
    <row r="124" spans="1:123" x14ac:dyDescent="0.35">
      <c r="A124" t="s">
        <v>287</v>
      </c>
      <c r="B124" t="s">
        <v>287</v>
      </c>
      <c r="C124" t="s">
        <v>287</v>
      </c>
      <c r="D124" t="s">
        <v>287</v>
      </c>
      <c r="E124" t="s">
        <v>287</v>
      </c>
      <c r="F124" t="s">
        <v>287</v>
      </c>
      <c r="G124" t="s">
        <v>287</v>
      </c>
      <c r="H124" t="s">
        <v>287</v>
      </c>
      <c r="I124" s="1"/>
      <c r="J124" s="1"/>
      <c r="K124" s="1"/>
      <c r="L124" s="1"/>
      <c r="M124" s="1"/>
      <c r="N124" s="1"/>
      <c r="O124" s="1"/>
      <c r="P124" s="1"/>
      <c r="Q124" t="s">
        <v>287</v>
      </c>
      <c r="R124" s="1"/>
      <c r="S124" s="1"/>
      <c r="T124" s="1"/>
      <c r="U124" s="1"/>
      <c r="V124" s="1"/>
      <c r="W124" s="1"/>
      <c r="X124" t="s">
        <v>287</v>
      </c>
      <c r="Y124" t="s">
        <v>287</v>
      </c>
      <c r="Z124" t="s">
        <v>287</v>
      </c>
      <c r="AA124" t="s">
        <v>287</v>
      </c>
      <c r="AB124" t="s">
        <v>287</v>
      </c>
      <c r="AC124" s="1"/>
      <c r="AD124" s="1"/>
      <c r="AE124" s="1"/>
      <c r="AF124" s="1"/>
      <c r="AG124" s="1"/>
      <c r="AH124" t="s">
        <v>287</v>
      </c>
      <c r="AI124" t="s">
        <v>287</v>
      </c>
      <c r="AJ124" t="s">
        <v>287</v>
      </c>
      <c r="AK124" t="s">
        <v>287</v>
      </c>
      <c r="AL124" t="s">
        <v>287</v>
      </c>
      <c r="AM124" t="s">
        <v>287</v>
      </c>
      <c r="AN124" s="1"/>
      <c r="AO124" s="1"/>
      <c r="AP124" s="1"/>
      <c r="AQ124" s="1"/>
      <c r="AR124" s="1"/>
      <c r="AS124" s="1"/>
      <c r="AT124" s="1"/>
      <c r="AU124" s="1"/>
      <c r="AV124" t="s">
        <v>287</v>
      </c>
      <c r="AW124" s="1"/>
      <c r="AX124" s="1"/>
      <c r="AY124" s="1"/>
      <c r="AZ124" s="1"/>
      <c r="BA124" s="1"/>
      <c r="BB124" s="1"/>
      <c r="BC124" s="1"/>
      <c r="BD124" s="1"/>
      <c r="BE124" t="s">
        <v>287</v>
      </c>
      <c r="BF124" t="s">
        <v>287</v>
      </c>
      <c r="BG124" t="s">
        <v>287</v>
      </c>
      <c r="BH124" t="s">
        <v>287</v>
      </c>
      <c r="BI124" t="s">
        <v>287</v>
      </c>
      <c r="BJ124" t="s">
        <v>287</v>
      </c>
      <c r="BK124" s="1"/>
      <c r="BL124" s="1"/>
      <c r="BM124" s="1"/>
      <c r="BN124" s="1"/>
      <c r="BO124" s="1"/>
      <c r="BP124" s="1"/>
      <c r="BQ124" s="1"/>
      <c r="BR124" s="1"/>
      <c r="BS124" s="1"/>
      <c r="BT124" s="1"/>
      <c r="BU124" s="1"/>
      <c r="BV124" s="1"/>
      <c r="BW124" s="1"/>
      <c r="BX124" s="1"/>
      <c r="BY124" t="s">
        <v>287</v>
      </c>
      <c r="BZ124" s="1"/>
      <c r="CA124" s="1"/>
      <c r="CB124" s="1"/>
      <c r="CC124" s="1"/>
      <c r="CD124" s="1"/>
      <c r="CE124" s="1"/>
      <c r="CF124" s="1"/>
      <c r="CG124" s="1"/>
      <c r="CH124" s="1"/>
      <c r="CI124" s="1"/>
      <c r="CJ124" s="1"/>
      <c r="CK124" s="1"/>
      <c r="CL124" s="1"/>
      <c r="CM124" s="1"/>
      <c r="CN124" t="s">
        <v>287</v>
      </c>
      <c r="CO124" t="s">
        <v>287</v>
      </c>
      <c r="CP124" t="s">
        <v>287</v>
      </c>
      <c r="CQ124" t="s">
        <v>287</v>
      </c>
      <c r="CR124" t="s">
        <v>287</v>
      </c>
      <c r="CS124" t="s">
        <v>287</v>
      </c>
      <c r="CT124" t="s">
        <v>287</v>
      </c>
      <c r="CU124" t="s">
        <v>287</v>
      </c>
      <c r="CV124" t="s">
        <v>287</v>
      </c>
      <c r="CW124" t="s">
        <v>287</v>
      </c>
      <c r="CX124" t="s">
        <v>287</v>
      </c>
      <c r="CY124" t="s">
        <v>287</v>
      </c>
      <c r="CZ124" t="s">
        <v>287</v>
      </c>
      <c r="DA124" t="s">
        <v>287</v>
      </c>
      <c r="DB124" t="s">
        <v>287</v>
      </c>
      <c r="DC124" t="s">
        <v>287</v>
      </c>
      <c r="DD124" t="s">
        <v>287</v>
      </c>
      <c r="DE124" t="s">
        <v>287</v>
      </c>
      <c r="DF124" t="s">
        <v>991</v>
      </c>
      <c r="DG124" t="s">
        <v>992</v>
      </c>
      <c r="DH124" t="s">
        <v>290</v>
      </c>
      <c r="DI124" t="s">
        <v>315</v>
      </c>
      <c r="DJ124" t="s">
        <v>292</v>
      </c>
      <c r="DK124" t="s">
        <v>525</v>
      </c>
      <c r="DL124" t="s">
        <v>341</v>
      </c>
      <c r="DM124" t="s">
        <v>993</v>
      </c>
      <c r="DN124" t="s">
        <v>994</v>
      </c>
      <c r="DO124" s="1">
        <v>0</v>
      </c>
      <c r="DP124" s="1">
        <v>1</v>
      </c>
      <c r="DQ124" s="1">
        <v>0</v>
      </c>
      <c r="DR124" s="1">
        <v>0</v>
      </c>
      <c r="DS124" s="1">
        <v>0</v>
      </c>
    </row>
    <row r="125" spans="1:123" x14ac:dyDescent="0.35">
      <c r="A125" t="s">
        <v>287</v>
      </c>
      <c r="B125" t="s">
        <v>287</v>
      </c>
      <c r="C125" t="s">
        <v>287</v>
      </c>
      <c r="D125" t="s">
        <v>287</v>
      </c>
      <c r="E125" t="s">
        <v>287</v>
      </c>
      <c r="F125" t="s">
        <v>287</v>
      </c>
      <c r="G125" t="s">
        <v>287</v>
      </c>
      <c r="H125" t="s">
        <v>287</v>
      </c>
      <c r="I125" s="1"/>
      <c r="J125" s="1"/>
      <c r="K125" s="1"/>
      <c r="L125" s="1"/>
      <c r="M125" s="1"/>
      <c r="N125" s="1"/>
      <c r="O125" s="1"/>
      <c r="P125" s="1"/>
      <c r="Q125" t="s">
        <v>287</v>
      </c>
      <c r="R125" s="1"/>
      <c r="S125" s="1"/>
      <c r="T125" s="1"/>
      <c r="U125" s="1"/>
      <c r="V125" s="1"/>
      <c r="W125" s="1"/>
      <c r="X125" t="s">
        <v>287</v>
      </c>
      <c r="Y125" t="s">
        <v>287</v>
      </c>
      <c r="Z125" t="s">
        <v>287</v>
      </c>
      <c r="AA125" t="s">
        <v>287</v>
      </c>
      <c r="AB125" t="s">
        <v>287</v>
      </c>
      <c r="AC125" s="1"/>
      <c r="AD125" s="1"/>
      <c r="AE125" s="1"/>
      <c r="AF125" s="1"/>
      <c r="AG125" s="1"/>
      <c r="AH125" t="s">
        <v>287</v>
      </c>
      <c r="AI125" t="s">
        <v>287</v>
      </c>
      <c r="AJ125" t="s">
        <v>287</v>
      </c>
      <c r="AK125" t="s">
        <v>287</v>
      </c>
      <c r="AL125" t="s">
        <v>287</v>
      </c>
      <c r="AM125" t="s">
        <v>287</v>
      </c>
      <c r="AN125" s="1"/>
      <c r="AO125" s="1"/>
      <c r="AP125" s="1"/>
      <c r="AQ125" s="1"/>
      <c r="AR125" s="1"/>
      <c r="AS125" s="1"/>
      <c r="AT125" s="1"/>
      <c r="AU125" s="1"/>
      <c r="AV125" t="s">
        <v>287</v>
      </c>
      <c r="AW125" s="1"/>
      <c r="AX125" s="1"/>
      <c r="AY125" s="1"/>
      <c r="AZ125" s="1"/>
      <c r="BA125" s="1"/>
      <c r="BB125" s="1"/>
      <c r="BC125" s="1"/>
      <c r="BD125" s="1"/>
      <c r="BE125" t="s">
        <v>287</v>
      </c>
      <c r="BF125" t="s">
        <v>287</v>
      </c>
      <c r="BG125" t="s">
        <v>287</v>
      </c>
      <c r="BH125" t="s">
        <v>287</v>
      </c>
      <c r="BI125" t="s">
        <v>287</v>
      </c>
      <c r="BJ125" t="s">
        <v>287</v>
      </c>
      <c r="BK125" s="1"/>
      <c r="BL125" s="1"/>
      <c r="BM125" s="1"/>
      <c r="BN125" s="1"/>
      <c r="BO125" s="1"/>
      <c r="BP125" s="1"/>
      <c r="BQ125" s="1"/>
      <c r="BR125" s="1"/>
      <c r="BS125" s="1"/>
      <c r="BT125" s="1"/>
      <c r="BU125" s="1"/>
      <c r="BV125" s="1"/>
      <c r="BW125" s="1"/>
      <c r="BX125" s="1"/>
      <c r="BY125" t="s">
        <v>287</v>
      </c>
      <c r="BZ125" s="1"/>
      <c r="CA125" s="1"/>
      <c r="CB125" s="1"/>
      <c r="CC125" s="1"/>
      <c r="CD125" s="1"/>
      <c r="CE125" s="1"/>
      <c r="CF125" s="1"/>
      <c r="CG125" s="1"/>
      <c r="CH125" s="1"/>
      <c r="CI125" s="1"/>
      <c r="CJ125" s="1"/>
      <c r="CK125" s="1"/>
      <c r="CL125" s="1"/>
      <c r="CM125" s="1"/>
      <c r="CN125" t="s">
        <v>287</v>
      </c>
      <c r="CO125" t="s">
        <v>287</v>
      </c>
      <c r="CP125" t="s">
        <v>287</v>
      </c>
      <c r="CQ125" t="s">
        <v>287</v>
      </c>
      <c r="CR125" t="s">
        <v>287</v>
      </c>
      <c r="CS125" t="s">
        <v>287</v>
      </c>
      <c r="CT125" t="s">
        <v>287</v>
      </c>
      <c r="CU125" t="s">
        <v>287</v>
      </c>
      <c r="CV125" t="s">
        <v>287</v>
      </c>
      <c r="CW125" t="s">
        <v>287</v>
      </c>
      <c r="CX125" t="s">
        <v>287</v>
      </c>
      <c r="CY125" t="s">
        <v>287</v>
      </c>
      <c r="CZ125" t="s">
        <v>287</v>
      </c>
      <c r="DA125" t="s">
        <v>287</v>
      </c>
      <c r="DB125" t="s">
        <v>287</v>
      </c>
      <c r="DC125" t="s">
        <v>287</v>
      </c>
      <c r="DD125" t="s">
        <v>287</v>
      </c>
      <c r="DE125" t="s">
        <v>287</v>
      </c>
      <c r="DF125" t="s">
        <v>995</v>
      </c>
      <c r="DG125" t="s">
        <v>996</v>
      </c>
      <c r="DH125" t="s">
        <v>290</v>
      </c>
      <c r="DI125" t="s">
        <v>315</v>
      </c>
      <c r="DJ125" t="s">
        <v>292</v>
      </c>
      <c r="DK125" t="s">
        <v>316</v>
      </c>
      <c r="DL125" t="s">
        <v>305</v>
      </c>
      <c r="DM125" t="s">
        <v>997</v>
      </c>
      <c r="DN125" t="s">
        <v>998</v>
      </c>
      <c r="DO125" s="1">
        <v>0</v>
      </c>
      <c r="DP125" s="1">
        <v>1</v>
      </c>
      <c r="DQ125" s="1">
        <v>0</v>
      </c>
      <c r="DR125" s="1">
        <v>0</v>
      </c>
      <c r="DS125" s="1">
        <v>0</v>
      </c>
    </row>
    <row r="126" spans="1:123" x14ac:dyDescent="0.35">
      <c r="A126" t="s">
        <v>2</v>
      </c>
      <c r="B126" t="s">
        <v>287</v>
      </c>
      <c r="C126" t="s">
        <v>287</v>
      </c>
      <c r="D126" t="s">
        <v>287</v>
      </c>
      <c r="E126" t="s">
        <v>287</v>
      </c>
      <c r="F126" t="s">
        <v>287</v>
      </c>
      <c r="G126" t="s">
        <v>287</v>
      </c>
      <c r="H126" t="s">
        <v>287</v>
      </c>
      <c r="I126" s="1"/>
      <c r="J126" s="1"/>
      <c r="K126" s="1"/>
      <c r="L126" s="1"/>
      <c r="M126" s="1"/>
      <c r="N126" s="1"/>
      <c r="O126" s="1"/>
      <c r="P126" s="1"/>
      <c r="Q126" t="s">
        <v>287</v>
      </c>
      <c r="R126" s="1"/>
      <c r="S126" s="1"/>
      <c r="T126" s="1"/>
      <c r="U126" s="1"/>
      <c r="V126" s="1"/>
      <c r="W126" s="1"/>
      <c r="X126" t="s">
        <v>999</v>
      </c>
      <c r="Y126" t="s">
        <v>41</v>
      </c>
      <c r="Z126" t="s">
        <v>45</v>
      </c>
      <c r="AA126" t="s">
        <v>1000</v>
      </c>
      <c r="AB126" t="s">
        <v>51</v>
      </c>
      <c r="AC126" s="1"/>
      <c r="AD126" s="1"/>
      <c r="AE126" s="1"/>
      <c r="AF126" s="1"/>
      <c r="AG126" s="1"/>
      <c r="AH126" t="s">
        <v>287</v>
      </c>
      <c r="AI126" t="s">
        <v>287</v>
      </c>
      <c r="AJ126" t="s">
        <v>287</v>
      </c>
      <c r="AK126" t="s">
        <v>287</v>
      </c>
      <c r="AL126" t="s">
        <v>13</v>
      </c>
      <c r="AM126" t="s">
        <v>13</v>
      </c>
      <c r="AN126" s="1" t="s">
        <v>2</v>
      </c>
      <c r="AO126" s="1" t="s">
        <v>2</v>
      </c>
      <c r="AP126" s="1" t="s">
        <v>1</v>
      </c>
      <c r="AQ126" s="1" t="s">
        <v>2</v>
      </c>
      <c r="AR126" s="1" t="s">
        <v>2</v>
      </c>
      <c r="AS126" s="1" t="s">
        <v>2</v>
      </c>
      <c r="AT126" s="1" t="s">
        <v>2</v>
      </c>
      <c r="AU126" s="1" t="s">
        <v>2</v>
      </c>
      <c r="AV126" t="s">
        <v>287</v>
      </c>
      <c r="AW126" s="1" t="s">
        <v>2</v>
      </c>
      <c r="AX126" s="1" t="s">
        <v>2</v>
      </c>
      <c r="AY126" s="1" t="s">
        <v>1</v>
      </c>
      <c r="AZ126" s="1" t="s">
        <v>2</v>
      </c>
      <c r="BA126" s="1" t="s">
        <v>2</v>
      </c>
      <c r="BB126" s="1" t="s">
        <v>2</v>
      </c>
      <c r="BC126" s="1" t="s">
        <v>2</v>
      </c>
      <c r="BD126" s="1" t="s">
        <v>2</v>
      </c>
      <c r="BE126" t="s">
        <v>287</v>
      </c>
      <c r="BF126" t="s">
        <v>287</v>
      </c>
      <c r="BG126" t="s">
        <v>2</v>
      </c>
      <c r="BH126" t="s">
        <v>287</v>
      </c>
      <c r="BI126" t="s">
        <v>287</v>
      </c>
      <c r="BJ126" t="s">
        <v>287</v>
      </c>
      <c r="BK126" s="1"/>
      <c r="BL126" s="1"/>
      <c r="BM126" s="1"/>
      <c r="BN126" s="1"/>
      <c r="BO126" s="1"/>
      <c r="BP126" s="1"/>
      <c r="BQ126" s="1"/>
      <c r="BR126" s="1"/>
      <c r="BS126" s="1"/>
      <c r="BT126" s="1"/>
      <c r="BU126" s="1"/>
      <c r="BV126" s="1"/>
      <c r="BW126" s="1"/>
      <c r="BX126" s="1"/>
      <c r="BY126" t="s">
        <v>287</v>
      </c>
      <c r="BZ126" s="1"/>
      <c r="CA126" s="1"/>
      <c r="CB126" s="1"/>
      <c r="CC126" s="1"/>
      <c r="CD126" s="1"/>
      <c r="CE126" s="1"/>
      <c r="CF126" s="1"/>
      <c r="CG126" s="1"/>
      <c r="CH126" s="1"/>
      <c r="CI126" s="1"/>
      <c r="CJ126" s="1"/>
      <c r="CK126" s="1"/>
      <c r="CL126" s="1"/>
      <c r="CM126" s="1"/>
      <c r="CN126" t="s">
        <v>287</v>
      </c>
      <c r="CO126" t="s">
        <v>287</v>
      </c>
      <c r="CP126" t="s">
        <v>287</v>
      </c>
      <c r="CQ126" t="s">
        <v>287</v>
      </c>
      <c r="CR126" t="s">
        <v>287</v>
      </c>
      <c r="CS126" t="s">
        <v>287</v>
      </c>
      <c r="CT126" t="s">
        <v>287</v>
      </c>
      <c r="CU126" t="s">
        <v>287</v>
      </c>
      <c r="CV126" t="s">
        <v>1001</v>
      </c>
      <c r="CW126" t="s">
        <v>47</v>
      </c>
      <c r="CX126" t="s">
        <v>287</v>
      </c>
      <c r="CY126" t="s">
        <v>2</v>
      </c>
      <c r="CZ126" t="s">
        <v>287</v>
      </c>
      <c r="DA126" t="s">
        <v>2</v>
      </c>
      <c r="DB126" t="s">
        <v>135</v>
      </c>
      <c r="DC126" t="s">
        <v>287</v>
      </c>
      <c r="DD126" t="s">
        <v>287</v>
      </c>
      <c r="DE126" t="s">
        <v>1002</v>
      </c>
      <c r="DF126" t="s">
        <v>1003</v>
      </c>
      <c r="DG126" t="s">
        <v>1004</v>
      </c>
      <c r="DH126" t="s">
        <v>290</v>
      </c>
      <c r="DI126" t="s">
        <v>302</v>
      </c>
      <c r="DJ126" t="s">
        <v>303</v>
      </c>
      <c r="DK126" t="s">
        <v>321</v>
      </c>
      <c r="DL126" t="s">
        <v>294</v>
      </c>
      <c r="DM126" t="s">
        <v>1005</v>
      </c>
      <c r="DN126" t="s">
        <v>1006</v>
      </c>
      <c r="DO126" s="1">
        <v>0</v>
      </c>
      <c r="DP126" s="1">
        <v>0</v>
      </c>
      <c r="DQ126" s="1">
        <v>0</v>
      </c>
      <c r="DR126" s="1">
        <v>1</v>
      </c>
      <c r="DS126" s="1">
        <v>0</v>
      </c>
    </row>
    <row r="127" spans="1:123" x14ac:dyDescent="0.35">
      <c r="A127" t="s">
        <v>1</v>
      </c>
      <c r="B127" t="s">
        <v>1</v>
      </c>
      <c r="C127" t="s">
        <v>8</v>
      </c>
      <c r="D127" t="s">
        <v>16</v>
      </c>
      <c r="E127" t="s">
        <v>13</v>
      </c>
      <c r="F127" t="s">
        <v>13</v>
      </c>
      <c r="G127" t="s">
        <v>13</v>
      </c>
      <c r="H127" t="s">
        <v>16</v>
      </c>
      <c r="I127" s="1" t="s">
        <v>1</v>
      </c>
      <c r="J127" s="1" t="s">
        <v>2</v>
      </c>
      <c r="K127" s="1" t="s">
        <v>1</v>
      </c>
      <c r="L127" s="1" t="s">
        <v>2</v>
      </c>
      <c r="M127" s="1" t="s">
        <v>2</v>
      </c>
      <c r="N127" s="1" t="s">
        <v>1</v>
      </c>
      <c r="O127" s="1" t="s">
        <v>1</v>
      </c>
      <c r="P127" s="1" t="s">
        <v>2</v>
      </c>
      <c r="Q127" t="s">
        <v>2</v>
      </c>
      <c r="R127" s="1" t="s">
        <v>1</v>
      </c>
      <c r="S127" s="1" t="s">
        <v>1</v>
      </c>
      <c r="T127" s="1" t="s">
        <v>1</v>
      </c>
      <c r="U127" s="1" t="s">
        <v>2</v>
      </c>
      <c r="V127" s="1" t="s">
        <v>2</v>
      </c>
      <c r="W127" s="1" t="s">
        <v>2</v>
      </c>
      <c r="X127" t="s">
        <v>287</v>
      </c>
      <c r="Y127" t="s">
        <v>43</v>
      </c>
      <c r="Z127" t="s">
        <v>46</v>
      </c>
      <c r="AA127" t="s">
        <v>1007</v>
      </c>
      <c r="AB127" t="s">
        <v>53</v>
      </c>
      <c r="AC127" s="1"/>
      <c r="AD127" s="1"/>
      <c r="AE127" s="1"/>
      <c r="AF127" s="1"/>
      <c r="AG127" s="1"/>
      <c r="AH127" t="s">
        <v>60</v>
      </c>
      <c r="AI127" t="s">
        <v>62</v>
      </c>
      <c r="AJ127" t="s">
        <v>63</v>
      </c>
      <c r="AK127" t="s">
        <v>60</v>
      </c>
      <c r="AL127" t="s">
        <v>14</v>
      </c>
      <c r="AM127" t="s">
        <v>14</v>
      </c>
      <c r="AN127" s="1" t="s">
        <v>2</v>
      </c>
      <c r="AO127" s="1" t="s">
        <v>1</v>
      </c>
      <c r="AP127" s="1" t="s">
        <v>1</v>
      </c>
      <c r="AQ127" s="1" t="s">
        <v>1</v>
      </c>
      <c r="AR127" s="1" t="s">
        <v>1</v>
      </c>
      <c r="AS127" s="1" t="s">
        <v>2</v>
      </c>
      <c r="AT127" s="1" t="s">
        <v>2</v>
      </c>
      <c r="AU127" s="1" t="s">
        <v>2</v>
      </c>
      <c r="AV127" t="s">
        <v>287</v>
      </c>
      <c r="AW127" s="1" t="s">
        <v>2</v>
      </c>
      <c r="AX127" s="1" t="s">
        <v>2</v>
      </c>
      <c r="AY127" s="1" t="s">
        <v>1</v>
      </c>
      <c r="AZ127" s="1" t="s">
        <v>2</v>
      </c>
      <c r="BA127" s="1" t="s">
        <v>1</v>
      </c>
      <c r="BB127" s="1" t="s">
        <v>2</v>
      </c>
      <c r="BC127" s="1" t="s">
        <v>2</v>
      </c>
      <c r="BD127" s="1" t="s">
        <v>2</v>
      </c>
      <c r="BE127" t="s">
        <v>287</v>
      </c>
      <c r="BF127" t="s">
        <v>1008</v>
      </c>
      <c r="BG127" t="s">
        <v>1</v>
      </c>
      <c r="BH127" t="s">
        <v>2</v>
      </c>
      <c r="BI127" t="s">
        <v>1</v>
      </c>
      <c r="BJ127" t="s">
        <v>89</v>
      </c>
      <c r="BK127" s="1" t="s">
        <v>2</v>
      </c>
      <c r="BL127" s="1" t="s">
        <v>2</v>
      </c>
      <c r="BM127" s="1" t="s">
        <v>2</v>
      </c>
      <c r="BN127" s="1" t="s">
        <v>2</v>
      </c>
      <c r="BO127" s="1" t="s">
        <v>2</v>
      </c>
      <c r="BP127" s="1" t="s">
        <v>2</v>
      </c>
      <c r="BQ127" s="1" t="s">
        <v>2</v>
      </c>
      <c r="BR127" s="1" t="s">
        <v>2</v>
      </c>
      <c r="BS127" s="1" t="s">
        <v>2</v>
      </c>
      <c r="BT127" s="1" t="s">
        <v>2</v>
      </c>
      <c r="BU127" s="1" t="s">
        <v>2</v>
      </c>
      <c r="BV127" s="1" t="s">
        <v>2</v>
      </c>
      <c r="BW127" s="1" t="s">
        <v>2</v>
      </c>
      <c r="BX127" s="1" t="s">
        <v>1</v>
      </c>
      <c r="BY127" t="s">
        <v>287</v>
      </c>
      <c r="BZ127" s="1" t="s">
        <v>1</v>
      </c>
      <c r="CA127" s="1" t="s">
        <v>1</v>
      </c>
      <c r="CB127" s="1" t="s">
        <v>1</v>
      </c>
      <c r="CC127" s="1" t="s">
        <v>1</v>
      </c>
      <c r="CD127" s="1" t="s">
        <v>1</v>
      </c>
      <c r="CE127" s="1" t="s">
        <v>1</v>
      </c>
      <c r="CF127" s="1" t="s">
        <v>1</v>
      </c>
      <c r="CG127" s="1" t="s">
        <v>1</v>
      </c>
      <c r="CH127" s="1" t="s">
        <v>1</v>
      </c>
      <c r="CI127" s="1" t="s">
        <v>1</v>
      </c>
      <c r="CJ127" s="1" t="s">
        <v>1</v>
      </c>
      <c r="CK127" s="1" t="s">
        <v>1</v>
      </c>
      <c r="CL127" s="1" t="s">
        <v>2</v>
      </c>
      <c r="CM127" s="1" t="s">
        <v>2</v>
      </c>
      <c r="CN127" t="s">
        <v>287</v>
      </c>
      <c r="CO127" t="s">
        <v>1</v>
      </c>
      <c r="CP127" t="s">
        <v>2</v>
      </c>
      <c r="CQ127" t="s">
        <v>2</v>
      </c>
      <c r="CR127" t="s">
        <v>287</v>
      </c>
      <c r="CS127" t="s">
        <v>16</v>
      </c>
      <c r="CT127" t="s">
        <v>13</v>
      </c>
      <c r="CU127" t="s">
        <v>15</v>
      </c>
      <c r="CV127" t="s">
        <v>287</v>
      </c>
      <c r="CW127" t="s">
        <v>47</v>
      </c>
      <c r="CX127" t="s">
        <v>287</v>
      </c>
      <c r="CY127" t="s">
        <v>2</v>
      </c>
      <c r="CZ127" t="s">
        <v>287</v>
      </c>
      <c r="DA127" t="s">
        <v>2</v>
      </c>
      <c r="DB127" t="s">
        <v>138</v>
      </c>
      <c r="DC127" t="s">
        <v>1009</v>
      </c>
      <c r="DD127" t="s">
        <v>287</v>
      </c>
      <c r="DE127" t="s">
        <v>287</v>
      </c>
      <c r="DF127" t="s">
        <v>1010</v>
      </c>
      <c r="DG127" t="s">
        <v>1011</v>
      </c>
      <c r="DH127" t="s">
        <v>290</v>
      </c>
      <c r="DI127" t="s">
        <v>315</v>
      </c>
      <c r="DJ127" t="s">
        <v>292</v>
      </c>
      <c r="DK127" t="s">
        <v>501</v>
      </c>
      <c r="DL127" t="s">
        <v>341</v>
      </c>
      <c r="DM127" t="s">
        <v>1012</v>
      </c>
      <c r="DN127" t="s">
        <v>1013</v>
      </c>
      <c r="DO127" s="1">
        <v>0</v>
      </c>
      <c r="DP127" s="1">
        <v>0</v>
      </c>
      <c r="DQ127" s="1">
        <v>0</v>
      </c>
      <c r="DR127" s="1">
        <v>1</v>
      </c>
      <c r="DS127" s="1">
        <v>0</v>
      </c>
    </row>
    <row r="128" spans="1:123" x14ac:dyDescent="0.35">
      <c r="A128" t="s">
        <v>1</v>
      </c>
      <c r="B128" t="s">
        <v>1</v>
      </c>
      <c r="C128" t="s">
        <v>10</v>
      </c>
      <c r="D128" t="s">
        <v>13</v>
      </c>
      <c r="E128" t="s">
        <v>13</v>
      </c>
      <c r="F128" t="s">
        <v>3</v>
      </c>
      <c r="G128" t="s">
        <v>3</v>
      </c>
      <c r="H128" t="s">
        <v>16</v>
      </c>
      <c r="I128" s="1" t="s">
        <v>1</v>
      </c>
      <c r="J128" s="1" t="s">
        <v>2</v>
      </c>
      <c r="K128" s="1" t="s">
        <v>2</v>
      </c>
      <c r="L128" s="1" t="s">
        <v>2</v>
      </c>
      <c r="M128" s="1" t="s">
        <v>2</v>
      </c>
      <c r="N128" s="1" t="s">
        <v>1</v>
      </c>
      <c r="O128" s="1" t="s">
        <v>1</v>
      </c>
      <c r="P128" s="1" t="s">
        <v>2</v>
      </c>
      <c r="Q128" t="s">
        <v>3</v>
      </c>
      <c r="R128" s="1" t="s">
        <v>1</v>
      </c>
      <c r="S128" s="1" t="s">
        <v>1</v>
      </c>
      <c r="T128" s="1" t="s">
        <v>2</v>
      </c>
      <c r="U128" s="1" t="s">
        <v>2</v>
      </c>
      <c r="V128" s="1" t="s">
        <v>2</v>
      </c>
      <c r="W128" s="1" t="s">
        <v>2</v>
      </c>
      <c r="X128" t="s">
        <v>287</v>
      </c>
      <c r="Y128" t="s">
        <v>43</v>
      </c>
      <c r="Z128" t="s">
        <v>45</v>
      </c>
      <c r="AA128" t="s">
        <v>287</v>
      </c>
      <c r="AB128" t="s">
        <v>3</v>
      </c>
      <c r="AC128" s="1"/>
      <c r="AD128" s="1"/>
      <c r="AE128" s="1"/>
      <c r="AF128" s="1"/>
      <c r="AG128" s="1"/>
      <c r="AH128" t="s">
        <v>287</v>
      </c>
      <c r="AI128" t="s">
        <v>287</v>
      </c>
      <c r="AJ128" t="s">
        <v>287</v>
      </c>
      <c r="AK128" t="s">
        <v>287</v>
      </c>
      <c r="AL128" t="s">
        <v>14</v>
      </c>
      <c r="AM128" t="s">
        <v>14</v>
      </c>
      <c r="AN128" s="1" t="s">
        <v>2</v>
      </c>
      <c r="AO128" s="1" t="s">
        <v>1</v>
      </c>
      <c r="AP128" s="1" t="s">
        <v>1</v>
      </c>
      <c r="AQ128" s="1" t="s">
        <v>1</v>
      </c>
      <c r="AR128" s="1" t="s">
        <v>2</v>
      </c>
      <c r="AS128" s="1" t="s">
        <v>2</v>
      </c>
      <c r="AT128" s="1" t="s">
        <v>2</v>
      </c>
      <c r="AU128" s="1" t="s">
        <v>2</v>
      </c>
      <c r="AV128" t="s">
        <v>287</v>
      </c>
      <c r="AW128" s="1" t="s">
        <v>2</v>
      </c>
      <c r="AX128" s="1" t="s">
        <v>1</v>
      </c>
      <c r="AY128" s="1" t="s">
        <v>1</v>
      </c>
      <c r="AZ128" s="1" t="s">
        <v>2</v>
      </c>
      <c r="BA128" s="1" t="s">
        <v>1</v>
      </c>
      <c r="BB128" s="1" t="s">
        <v>2</v>
      </c>
      <c r="BC128" s="1" t="s">
        <v>2</v>
      </c>
      <c r="BD128" s="1" t="s">
        <v>2</v>
      </c>
      <c r="BE128" t="s">
        <v>287</v>
      </c>
      <c r="BF128" t="s">
        <v>287</v>
      </c>
      <c r="BG128" t="s">
        <v>3</v>
      </c>
      <c r="BH128" t="s">
        <v>287</v>
      </c>
      <c r="BI128" t="s">
        <v>287</v>
      </c>
      <c r="BJ128" t="s">
        <v>287</v>
      </c>
      <c r="BK128" s="1"/>
      <c r="BL128" s="1"/>
      <c r="BM128" s="1"/>
      <c r="BN128" s="1"/>
      <c r="BO128" s="1"/>
      <c r="BP128" s="1"/>
      <c r="BQ128" s="1"/>
      <c r="BR128" s="1"/>
      <c r="BS128" s="1"/>
      <c r="BT128" s="1"/>
      <c r="BU128" s="1"/>
      <c r="BV128" s="1"/>
      <c r="BW128" s="1"/>
      <c r="BX128" s="1"/>
      <c r="BY128" t="s">
        <v>287</v>
      </c>
      <c r="BZ128" s="1"/>
      <c r="CA128" s="1"/>
      <c r="CB128" s="1"/>
      <c r="CC128" s="1"/>
      <c r="CD128" s="1"/>
      <c r="CE128" s="1"/>
      <c r="CF128" s="1"/>
      <c r="CG128" s="1"/>
      <c r="CH128" s="1"/>
      <c r="CI128" s="1"/>
      <c r="CJ128" s="1"/>
      <c r="CK128" s="1"/>
      <c r="CL128" s="1"/>
      <c r="CM128" s="1"/>
      <c r="CN128" t="s">
        <v>287</v>
      </c>
      <c r="CO128" t="s">
        <v>287</v>
      </c>
      <c r="CP128" t="s">
        <v>287</v>
      </c>
      <c r="CQ128" t="s">
        <v>287</v>
      </c>
      <c r="CR128" t="s">
        <v>287</v>
      </c>
      <c r="CS128" t="s">
        <v>287</v>
      </c>
      <c r="CT128" t="s">
        <v>287</v>
      </c>
      <c r="CU128" t="s">
        <v>287</v>
      </c>
      <c r="CV128" t="s">
        <v>287</v>
      </c>
      <c r="CW128" t="s">
        <v>45</v>
      </c>
      <c r="CX128" t="s">
        <v>287</v>
      </c>
      <c r="CY128" t="s">
        <v>2</v>
      </c>
      <c r="CZ128" t="s">
        <v>287</v>
      </c>
      <c r="DA128" t="s">
        <v>2</v>
      </c>
      <c r="DB128" t="s">
        <v>135</v>
      </c>
      <c r="DC128" t="s">
        <v>287</v>
      </c>
      <c r="DD128" t="s">
        <v>287</v>
      </c>
      <c r="DE128" t="s">
        <v>287</v>
      </c>
      <c r="DF128" t="s">
        <v>1014</v>
      </c>
      <c r="DG128" t="s">
        <v>1015</v>
      </c>
      <c r="DH128" t="s">
        <v>290</v>
      </c>
      <c r="DI128" t="s">
        <v>315</v>
      </c>
      <c r="DJ128" t="s">
        <v>303</v>
      </c>
      <c r="DK128" t="s">
        <v>1016</v>
      </c>
      <c r="DL128" t="s">
        <v>294</v>
      </c>
      <c r="DM128" t="s">
        <v>1017</v>
      </c>
      <c r="DN128" t="s">
        <v>1018</v>
      </c>
      <c r="DO128" s="1">
        <v>0</v>
      </c>
      <c r="DP128" s="1">
        <v>0</v>
      </c>
      <c r="DQ128" s="1">
        <v>0</v>
      </c>
      <c r="DR128" s="1">
        <v>1</v>
      </c>
      <c r="DS128" s="1">
        <v>0</v>
      </c>
    </row>
    <row r="129" spans="1:123" x14ac:dyDescent="0.35">
      <c r="A129" t="s">
        <v>1</v>
      </c>
      <c r="B129" t="s">
        <v>2</v>
      </c>
      <c r="C129" t="s">
        <v>6</v>
      </c>
      <c r="D129" t="s">
        <v>16</v>
      </c>
      <c r="E129" t="s">
        <v>13</v>
      </c>
      <c r="F129" t="s">
        <v>16</v>
      </c>
      <c r="G129" t="s">
        <v>16</v>
      </c>
      <c r="H129" t="s">
        <v>16</v>
      </c>
      <c r="I129" s="1" t="s">
        <v>1</v>
      </c>
      <c r="J129" s="1" t="s">
        <v>2</v>
      </c>
      <c r="K129" s="1" t="s">
        <v>1</v>
      </c>
      <c r="L129" s="1" t="s">
        <v>2</v>
      </c>
      <c r="M129" s="1" t="s">
        <v>2</v>
      </c>
      <c r="N129" s="1" t="s">
        <v>1</v>
      </c>
      <c r="O129" s="1" t="s">
        <v>1</v>
      </c>
      <c r="P129" s="1" t="s">
        <v>2</v>
      </c>
      <c r="Q129" t="s">
        <v>1</v>
      </c>
      <c r="R129" s="1" t="s">
        <v>2</v>
      </c>
      <c r="S129" s="1" t="s">
        <v>2</v>
      </c>
      <c r="T129" s="1" t="s">
        <v>2</v>
      </c>
      <c r="U129" s="1" t="s">
        <v>2</v>
      </c>
      <c r="V129" s="1" t="s">
        <v>2</v>
      </c>
      <c r="W129" s="1" t="s">
        <v>1</v>
      </c>
      <c r="X129" t="s">
        <v>287</v>
      </c>
      <c r="Y129" t="s">
        <v>40</v>
      </c>
      <c r="Z129" t="s">
        <v>45</v>
      </c>
      <c r="AA129" t="s">
        <v>287</v>
      </c>
      <c r="AB129" t="s">
        <v>53</v>
      </c>
      <c r="AC129" s="1"/>
      <c r="AD129" s="1"/>
      <c r="AE129" s="1"/>
      <c r="AF129" s="1"/>
      <c r="AG129" s="1"/>
      <c r="AH129" t="s">
        <v>60</v>
      </c>
      <c r="AI129" t="s">
        <v>60</v>
      </c>
      <c r="AJ129" t="s">
        <v>63</v>
      </c>
      <c r="AK129" t="s">
        <v>63</v>
      </c>
      <c r="AL129" t="s">
        <v>14</v>
      </c>
      <c r="AM129" t="s">
        <v>14</v>
      </c>
      <c r="AN129" s="1" t="s">
        <v>2</v>
      </c>
      <c r="AO129" s="1" t="s">
        <v>2</v>
      </c>
      <c r="AP129" s="1" t="s">
        <v>2</v>
      </c>
      <c r="AQ129" s="1" t="s">
        <v>2</v>
      </c>
      <c r="AR129" s="1" t="s">
        <v>2</v>
      </c>
      <c r="AS129" s="1" t="s">
        <v>2</v>
      </c>
      <c r="AT129" s="1" t="s">
        <v>2</v>
      </c>
      <c r="AU129" s="1" t="s">
        <v>1</v>
      </c>
      <c r="AV129" t="s">
        <v>287</v>
      </c>
      <c r="AW129" s="1" t="s">
        <v>2</v>
      </c>
      <c r="AX129" s="1" t="s">
        <v>2</v>
      </c>
      <c r="AY129" s="1" t="s">
        <v>2</v>
      </c>
      <c r="AZ129" s="1" t="s">
        <v>2</v>
      </c>
      <c r="BA129" s="1" t="s">
        <v>2</v>
      </c>
      <c r="BB129" s="1" t="s">
        <v>2</v>
      </c>
      <c r="BC129" s="1" t="s">
        <v>2</v>
      </c>
      <c r="BD129" s="1" t="s">
        <v>1</v>
      </c>
      <c r="BE129" t="s">
        <v>287</v>
      </c>
      <c r="BF129" t="s">
        <v>287</v>
      </c>
      <c r="BG129" t="s">
        <v>2</v>
      </c>
      <c r="BH129" t="s">
        <v>287</v>
      </c>
      <c r="BI129" t="s">
        <v>287</v>
      </c>
      <c r="BJ129" t="s">
        <v>287</v>
      </c>
      <c r="BK129" s="1"/>
      <c r="BL129" s="1"/>
      <c r="BM129" s="1"/>
      <c r="BN129" s="1"/>
      <c r="BO129" s="1"/>
      <c r="BP129" s="1"/>
      <c r="BQ129" s="1"/>
      <c r="BR129" s="1"/>
      <c r="BS129" s="1"/>
      <c r="BT129" s="1"/>
      <c r="BU129" s="1"/>
      <c r="BV129" s="1"/>
      <c r="BW129" s="1"/>
      <c r="BX129" s="1"/>
      <c r="BY129" t="s">
        <v>287</v>
      </c>
      <c r="BZ129" s="1"/>
      <c r="CA129" s="1"/>
      <c r="CB129" s="1"/>
      <c r="CC129" s="1"/>
      <c r="CD129" s="1"/>
      <c r="CE129" s="1"/>
      <c r="CF129" s="1"/>
      <c r="CG129" s="1"/>
      <c r="CH129" s="1"/>
      <c r="CI129" s="1"/>
      <c r="CJ129" s="1"/>
      <c r="CK129" s="1"/>
      <c r="CL129" s="1"/>
      <c r="CM129" s="1"/>
      <c r="CN129" t="s">
        <v>287</v>
      </c>
      <c r="CO129" t="s">
        <v>287</v>
      </c>
      <c r="CP129" t="s">
        <v>287</v>
      </c>
      <c r="CQ129" t="s">
        <v>287</v>
      </c>
      <c r="CR129" t="s">
        <v>287</v>
      </c>
      <c r="CS129" t="s">
        <v>287</v>
      </c>
      <c r="CT129" t="s">
        <v>287</v>
      </c>
      <c r="CU129" t="s">
        <v>287</v>
      </c>
      <c r="CV129" t="s">
        <v>1019</v>
      </c>
      <c r="CW129" t="s">
        <v>47</v>
      </c>
      <c r="CX129" t="s">
        <v>287</v>
      </c>
      <c r="CY129" t="s">
        <v>2</v>
      </c>
      <c r="CZ129" t="s">
        <v>287</v>
      </c>
      <c r="DA129" t="s">
        <v>2</v>
      </c>
      <c r="DB129" t="s">
        <v>138</v>
      </c>
      <c r="DC129" t="s">
        <v>1019</v>
      </c>
      <c r="DD129" t="s">
        <v>287</v>
      </c>
      <c r="DE129" t="s">
        <v>287</v>
      </c>
      <c r="DF129" t="s">
        <v>1020</v>
      </c>
      <c r="DG129" t="s">
        <v>1021</v>
      </c>
      <c r="DH129" t="s">
        <v>290</v>
      </c>
      <c r="DI129" t="s">
        <v>302</v>
      </c>
      <c r="DJ129" t="s">
        <v>687</v>
      </c>
      <c r="DK129" t="s">
        <v>558</v>
      </c>
      <c r="DL129" t="s">
        <v>305</v>
      </c>
      <c r="DM129" t="s">
        <v>1022</v>
      </c>
      <c r="DN129" t="s">
        <v>1023</v>
      </c>
      <c r="DO129" s="1">
        <v>0</v>
      </c>
      <c r="DP129" s="1">
        <v>0</v>
      </c>
      <c r="DQ129" s="1">
        <v>0</v>
      </c>
      <c r="DR129" s="1">
        <v>1</v>
      </c>
      <c r="DS129" s="1">
        <v>0</v>
      </c>
    </row>
    <row r="130" spans="1:123" x14ac:dyDescent="0.35">
      <c r="A130" t="s">
        <v>287</v>
      </c>
      <c r="B130" t="s">
        <v>287</v>
      </c>
      <c r="C130" t="s">
        <v>287</v>
      </c>
      <c r="D130" t="s">
        <v>287</v>
      </c>
      <c r="E130" t="s">
        <v>287</v>
      </c>
      <c r="F130" t="s">
        <v>287</v>
      </c>
      <c r="G130" t="s">
        <v>287</v>
      </c>
      <c r="H130" t="s">
        <v>287</v>
      </c>
      <c r="I130" s="1"/>
      <c r="J130" s="1"/>
      <c r="K130" s="1"/>
      <c r="L130" s="1"/>
      <c r="M130" s="1"/>
      <c r="N130" s="1"/>
      <c r="O130" s="1"/>
      <c r="P130" s="1"/>
      <c r="Q130" t="s">
        <v>287</v>
      </c>
      <c r="R130" s="1"/>
      <c r="S130" s="1"/>
      <c r="T130" s="1"/>
      <c r="U130" s="1"/>
      <c r="V130" s="1"/>
      <c r="W130" s="1"/>
      <c r="X130" t="s">
        <v>287</v>
      </c>
      <c r="Y130" t="s">
        <v>287</v>
      </c>
      <c r="Z130" t="s">
        <v>287</v>
      </c>
      <c r="AA130" t="s">
        <v>287</v>
      </c>
      <c r="AB130" t="s">
        <v>287</v>
      </c>
      <c r="AC130" s="1"/>
      <c r="AD130" s="1"/>
      <c r="AE130" s="1"/>
      <c r="AF130" s="1"/>
      <c r="AG130" s="1"/>
      <c r="AH130" t="s">
        <v>287</v>
      </c>
      <c r="AI130" t="s">
        <v>287</v>
      </c>
      <c r="AJ130" t="s">
        <v>287</v>
      </c>
      <c r="AK130" t="s">
        <v>287</v>
      </c>
      <c r="AL130" t="s">
        <v>287</v>
      </c>
      <c r="AM130" t="s">
        <v>287</v>
      </c>
      <c r="AN130" s="1"/>
      <c r="AO130" s="1"/>
      <c r="AP130" s="1"/>
      <c r="AQ130" s="1"/>
      <c r="AR130" s="1"/>
      <c r="AS130" s="1"/>
      <c r="AT130" s="1"/>
      <c r="AU130" s="1"/>
      <c r="AV130" t="s">
        <v>287</v>
      </c>
      <c r="AW130" s="1"/>
      <c r="AX130" s="1"/>
      <c r="AY130" s="1"/>
      <c r="AZ130" s="1"/>
      <c r="BA130" s="1"/>
      <c r="BB130" s="1"/>
      <c r="BC130" s="1"/>
      <c r="BD130" s="1"/>
      <c r="BE130" t="s">
        <v>287</v>
      </c>
      <c r="BF130" t="s">
        <v>287</v>
      </c>
      <c r="BG130" t="s">
        <v>287</v>
      </c>
      <c r="BH130" t="s">
        <v>287</v>
      </c>
      <c r="BI130" t="s">
        <v>287</v>
      </c>
      <c r="BJ130" t="s">
        <v>287</v>
      </c>
      <c r="BK130" s="1"/>
      <c r="BL130" s="1"/>
      <c r="BM130" s="1"/>
      <c r="BN130" s="1"/>
      <c r="BO130" s="1"/>
      <c r="BP130" s="1"/>
      <c r="BQ130" s="1"/>
      <c r="BR130" s="1"/>
      <c r="BS130" s="1"/>
      <c r="BT130" s="1"/>
      <c r="BU130" s="1"/>
      <c r="BV130" s="1"/>
      <c r="BW130" s="1"/>
      <c r="BX130" s="1"/>
      <c r="BY130" t="s">
        <v>287</v>
      </c>
      <c r="BZ130" s="1"/>
      <c r="CA130" s="1"/>
      <c r="CB130" s="1"/>
      <c r="CC130" s="1"/>
      <c r="CD130" s="1"/>
      <c r="CE130" s="1"/>
      <c r="CF130" s="1"/>
      <c r="CG130" s="1"/>
      <c r="CH130" s="1"/>
      <c r="CI130" s="1"/>
      <c r="CJ130" s="1"/>
      <c r="CK130" s="1"/>
      <c r="CL130" s="1"/>
      <c r="CM130" s="1"/>
      <c r="CN130" t="s">
        <v>287</v>
      </c>
      <c r="CO130" t="s">
        <v>287</v>
      </c>
      <c r="CP130" t="s">
        <v>287</v>
      </c>
      <c r="CQ130" t="s">
        <v>287</v>
      </c>
      <c r="CR130" t="s">
        <v>287</v>
      </c>
      <c r="CS130" t="s">
        <v>287</v>
      </c>
      <c r="CT130" t="s">
        <v>287</v>
      </c>
      <c r="CU130" t="s">
        <v>287</v>
      </c>
      <c r="CV130" t="s">
        <v>287</v>
      </c>
      <c r="CW130" t="s">
        <v>287</v>
      </c>
      <c r="CX130" t="s">
        <v>287</v>
      </c>
      <c r="CY130" t="s">
        <v>287</v>
      </c>
      <c r="CZ130" t="s">
        <v>287</v>
      </c>
      <c r="DA130" t="s">
        <v>287</v>
      </c>
      <c r="DB130" t="s">
        <v>287</v>
      </c>
      <c r="DC130" t="s">
        <v>287</v>
      </c>
      <c r="DD130" t="s">
        <v>287</v>
      </c>
      <c r="DE130" t="s">
        <v>287</v>
      </c>
      <c r="DF130" t="s">
        <v>1024</v>
      </c>
      <c r="DG130" t="s">
        <v>1025</v>
      </c>
      <c r="DH130" t="s">
        <v>290</v>
      </c>
      <c r="DI130" t="s">
        <v>302</v>
      </c>
      <c r="DJ130" t="s">
        <v>687</v>
      </c>
      <c r="DK130" t="s">
        <v>1026</v>
      </c>
      <c r="DL130" t="s">
        <v>370</v>
      </c>
      <c r="DM130" t="s">
        <v>1022</v>
      </c>
      <c r="DN130" t="s">
        <v>1027</v>
      </c>
      <c r="DO130" s="1">
        <v>0</v>
      </c>
      <c r="DP130" s="1">
        <v>1</v>
      </c>
      <c r="DQ130" s="1">
        <v>0</v>
      </c>
      <c r="DR130" s="1">
        <v>0</v>
      </c>
      <c r="DS130" s="1">
        <v>0</v>
      </c>
    </row>
    <row r="131" spans="1:123" x14ac:dyDescent="0.35">
      <c r="A131" t="s">
        <v>287</v>
      </c>
      <c r="B131" t="s">
        <v>287</v>
      </c>
      <c r="C131" t="s">
        <v>287</v>
      </c>
      <c r="D131" t="s">
        <v>287</v>
      </c>
      <c r="E131" t="s">
        <v>287</v>
      </c>
      <c r="F131" t="s">
        <v>287</v>
      </c>
      <c r="G131" t="s">
        <v>287</v>
      </c>
      <c r="H131" t="s">
        <v>287</v>
      </c>
      <c r="I131" s="1"/>
      <c r="J131" s="1"/>
      <c r="K131" s="1"/>
      <c r="L131" s="1"/>
      <c r="M131" s="1"/>
      <c r="N131" s="1"/>
      <c r="O131" s="1"/>
      <c r="P131" s="1"/>
      <c r="Q131" t="s">
        <v>287</v>
      </c>
      <c r="R131" s="1"/>
      <c r="S131" s="1"/>
      <c r="T131" s="1"/>
      <c r="U131" s="1"/>
      <c r="V131" s="1"/>
      <c r="W131" s="1"/>
      <c r="X131" t="s">
        <v>287</v>
      </c>
      <c r="Y131" t="s">
        <v>287</v>
      </c>
      <c r="Z131" t="s">
        <v>287</v>
      </c>
      <c r="AA131" t="s">
        <v>287</v>
      </c>
      <c r="AB131" t="s">
        <v>287</v>
      </c>
      <c r="AC131" s="1"/>
      <c r="AD131" s="1"/>
      <c r="AE131" s="1"/>
      <c r="AF131" s="1"/>
      <c r="AG131" s="1"/>
      <c r="AH131" t="s">
        <v>287</v>
      </c>
      <c r="AI131" t="s">
        <v>287</v>
      </c>
      <c r="AJ131" t="s">
        <v>287</v>
      </c>
      <c r="AK131" t="s">
        <v>287</v>
      </c>
      <c r="AL131" t="s">
        <v>287</v>
      </c>
      <c r="AM131" t="s">
        <v>287</v>
      </c>
      <c r="AN131" s="1"/>
      <c r="AO131" s="1"/>
      <c r="AP131" s="1"/>
      <c r="AQ131" s="1"/>
      <c r="AR131" s="1"/>
      <c r="AS131" s="1"/>
      <c r="AT131" s="1"/>
      <c r="AU131" s="1"/>
      <c r="AV131" t="s">
        <v>287</v>
      </c>
      <c r="AW131" s="1"/>
      <c r="AX131" s="1"/>
      <c r="AY131" s="1"/>
      <c r="AZ131" s="1"/>
      <c r="BA131" s="1"/>
      <c r="BB131" s="1"/>
      <c r="BC131" s="1"/>
      <c r="BD131" s="1"/>
      <c r="BE131" t="s">
        <v>287</v>
      </c>
      <c r="BF131" t="s">
        <v>287</v>
      </c>
      <c r="BG131" t="s">
        <v>287</v>
      </c>
      <c r="BH131" t="s">
        <v>287</v>
      </c>
      <c r="BI131" t="s">
        <v>287</v>
      </c>
      <c r="BJ131" t="s">
        <v>287</v>
      </c>
      <c r="BK131" s="1"/>
      <c r="BL131" s="1"/>
      <c r="BM131" s="1"/>
      <c r="BN131" s="1"/>
      <c r="BO131" s="1"/>
      <c r="BP131" s="1"/>
      <c r="BQ131" s="1"/>
      <c r="BR131" s="1"/>
      <c r="BS131" s="1"/>
      <c r="BT131" s="1"/>
      <c r="BU131" s="1"/>
      <c r="BV131" s="1"/>
      <c r="BW131" s="1"/>
      <c r="BX131" s="1"/>
      <c r="BY131" t="s">
        <v>287</v>
      </c>
      <c r="BZ131" s="1"/>
      <c r="CA131" s="1"/>
      <c r="CB131" s="1"/>
      <c r="CC131" s="1"/>
      <c r="CD131" s="1"/>
      <c r="CE131" s="1"/>
      <c r="CF131" s="1"/>
      <c r="CG131" s="1"/>
      <c r="CH131" s="1"/>
      <c r="CI131" s="1"/>
      <c r="CJ131" s="1"/>
      <c r="CK131" s="1"/>
      <c r="CL131" s="1"/>
      <c r="CM131" s="1"/>
      <c r="CN131" t="s">
        <v>287</v>
      </c>
      <c r="CO131" t="s">
        <v>287</v>
      </c>
      <c r="CP131" t="s">
        <v>287</v>
      </c>
      <c r="CQ131" t="s">
        <v>287</v>
      </c>
      <c r="CR131" t="s">
        <v>287</v>
      </c>
      <c r="CS131" t="s">
        <v>287</v>
      </c>
      <c r="CT131" t="s">
        <v>287</v>
      </c>
      <c r="CU131" t="s">
        <v>287</v>
      </c>
      <c r="CV131" t="s">
        <v>287</v>
      </c>
      <c r="CW131" t="s">
        <v>287</v>
      </c>
      <c r="CX131" t="s">
        <v>287</v>
      </c>
      <c r="CY131" t="s">
        <v>287</v>
      </c>
      <c r="CZ131" t="s">
        <v>287</v>
      </c>
      <c r="DA131" t="s">
        <v>287</v>
      </c>
      <c r="DB131" t="s">
        <v>287</v>
      </c>
      <c r="DC131" t="s">
        <v>287</v>
      </c>
      <c r="DD131" t="s">
        <v>287</v>
      </c>
      <c r="DE131" t="s">
        <v>287</v>
      </c>
      <c r="DF131" t="s">
        <v>1028</v>
      </c>
      <c r="DG131" t="s">
        <v>1029</v>
      </c>
      <c r="DH131" t="s">
        <v>290</v>
      </c>
      <c r="DI131" t="s">
        <v>302</v>
      </c>
      <c r="DJ131" t="s">
        <v>687</v>
      </c>
      <c r="DK131" t="s">
        <v>316</v>
      </c>
      <c r="DL131" t="s">
        <v>305</v>
      </c>
      <c r="DM131" t="s">
        <v>1030</v>
      </c>
      <c r="DN131" t="s">
        <v>1031</v>
      </c>
      <c r="DO131" s="1">
        <v>0</v>
      </c>
      <c r="DP131" s="1">
        <v>1</v>
      </c>
      <c r="DQ131" s="1">
        <v>0</v>
      </c>
      <c r="DR131" s="1">
        <v>0</v>
      </c>
      <c r="DS131" s="1">
        <v>0</v>
      </c>
    </row>
    <row r="132" spans="1:123" x14ac:dyDescent="0.35">
      <c r="A132" t="s">
        <v>1</v>
      </c>
      <c r="B132" t="s">
        <v>3</v>
      </c>
      <c r="C132" t="s">
        <v>3</v>
      </c>
      <c r="D132" t="s">
        <v>15</v>
      </c>
      <c r="E132" t="s">
        <v>14</v>
      </c>
      <c r="F132" t="s">
        <v>14</v>
      </c>
      <c r="G132" t="s">
        <v>14</v>
      </c>
      <c r="H132" t="s">
        <v>15</v>
      </c>
      <c r="I132" s="1" t="s">
        <v>1</v>
      </c>
      <c r="J132" s="1" t="s">
        <v>2</v>
      </c>
      <c r="K132" s="1" t="s">
        <v>1</v>
      </c>
      <c r="L132" s="1" t="s">
        <v>2</v>
      </c>
      <c r="M132" s="1" t="s">
        <v>2</v>
      </c>
      <c r="N132" s="1" t="s">
        <v>1</v>
      </c>
      <c r="O132" s="1" t="s">
        <v>1</v>
      </c>
      <c r="P132" s="1" t="s">
        <v>2</v>
      </c>
      <c r="Q132" t="s">
        <v>2</v>
      </c>
      <c r="R132" s="1" t="s">
        <v>1</v>
      </c>
      <c r="S132" s="1" t="s">
        <v>1</v>
      </c>
      <c r="T132" s="1" t="s">
        <v>2</v>
      </c>
      <c r="U132" s="1" t="s">
        <v>2</v>
      </c>
      <c r="V132" s="1" t="s">
        <v>2</v>
      </c>
      <c r="W132" s="1" t="s">
        <v>2</v>
      </c>
      <c r="X132" t="s">
        <v>287</v>
      </c>
      <c r="Y132" t="s">
        <v>41</v>
      </c>
      <c r="Z132" t="s">
        <v>46</v>
      </c>
      <c r="AA132" t="s">
        <v>287</v>
      </c>
      <c r="AB132" t="s">
        <v>51</v>
      </c>
      <c r="AC132" s="1"/>
      <c r="AD132" s="1"/>
      <c r="AE132" s="1"/>
      <c r="AF132" s="1"/>
      <c r="AG132" s="1"/>
      <c r="AH132" t="s">
        <v>287</v>
      </c>
      <c r="AI132" t="s">
        <v>287</v>
      </c>
      <c r="AJ132" t="s">
        <v>287</v>
      </c>
      <c r="AK132" t="s">
        <v>287</v>
      </c>
      <c r="AL132" t="s">
        <v>14</v>
      </c>
      <c r="AM132" t="s">
        <v>14</v>
      </c>
      <c r="AN132" s="1" t="s">
        <v>2</v>
      </c>
      <c r="AO132" s="1" t="s">
        <v>2</v>
      </c>
      <c r="AP132" s="1" t="s">
        <v>2</v>
      </c>
      <c r="AQ132" s="1" t="s">
        <v>2</v>
      </c>
      <c r="AR132" s="1" t="s">
        <v>2</v>
      </c>
      <c r="AS132" s="1" t="s">
        <v>2</v>
      </c>
      <c r="AT132" s="1" t="s">
        <v>2</v>
      </c>
      <c r="AU132" s="1" t="s">
        <v>1</v>
      </c>
      <c r="AV132" t="s">
        <v>287</v>
      </c>
      <c r="AW132" s="1" t="s">
        <v>2</v>
      </c>
      <c r="AX132" s="1" t="s">
        <v>2</v>
      </c>
      <c r="AY132" s="1" t="s">
        <v>2</v>
      </c>
      <c r="AZ132" s="1" t="s">
        <v>2</v>
      </c>
      <c r="BA132" s="1" t="s">
        <v>2</v>
      </c>
      <c r="BB132" s="1" t="s">
        <v>2</v>
      </c>
      <c r="BC132" s="1" t="s">
        <v>2</v>
      </c>
      <c r="BD132" s="1" t="s">
        <v>1</v>
      </c>
      <c r="BE132" t="s">
        <v>287</v>
      </c>
      <c r="BF132" t="s">
        <v>287</v>
      </c>
      <c r="BG132" t="s">
        <v>3</v>
      </c>
      <c r="BH132" t="s">
        <v>287</v>
      </c>
      <c r="BI132" t="s">
        <v>287</v>
      </c>
      <c r="BJ132" t="s">
        <v>287</v>
      </c>
      <c r="BK132" s="1"/>
      <c r="BL132" s="1"/>
      <c r="BM132" s="1"/>
      <c r="BN132" s="1"/>
      <c r="BO132" s="1"/>
      <c r="BP132" s="1"/>
      <c r="BQ132" s="1"/>
      <c r="BR132" s="1"/>
      <c r="BS132" s="1"/>
      <c r="BT132" s="1"/>
      <c r="BU132" s="1"/>
      <c r="BV132" s="1"/>
      <c r="BW132" s="1"/>
      <c r="BX132" s="1"/>
      <c r="BY132" t="s">
        <v>287</v>
      </c>
      <c r="BZ132" s="1"/>
      <c r="CA132" s="1"/>
      <c r="CB132" s="1"/>
      <c r="CC132" s="1"/>
      <c r="CD132" s="1"/>
      <c r="CE132" s="1"/>
      <c r="CF132" s="1"/>
      <c r="CG132" s="1"/>
      <c r="CH132" s="1"/>
      <c r="CI132" s="1"/>
      <c r="CJ132" s="1"/>
      <c r="CK132" s="1"/>
      <c r="CL132" s="1"/>
      <c r="CM132" s="1"/>
      <c r="CN132" t="s">
        <v>287</v>
      </c>
      <c r="CO132" t="s">
        <v>287</v>
      </c>
      <c r="CP132" t="s">
        <v>287</v>
      </c>
      <c r="CQ132" t="s">
        <v>287</v>
      </c>
      <c r="CR132" t="s">
        <v>287</v>
      </c>
      <c r="CS132" t="s">
        <v>287</v>
      </c>
      <c r="CT132" t="s">
        <v>287</v>
      </c>
      <c r="CU132" t="s">
        <v>287</v>
      </c>
      <c r="CV132" t="s">
        <v>287</v>
      </c>
      <c r="CW132" t="s">
        <v>47</v>
      </c>
      <c r="CX132" t="s">
        <v>287</v>
      </c>
      <c r="CY132" t="s">
        <v>2</v>
      </c>
      <c r="CZ132" t="s">
        <v>287</v>
      </c>
      <c r="DA132" t="s">
        <v>3</v>
      </c>
      <c r="DB132" t="s">
        <v>287</v>
      </c>
      <c r="DC132" t="s">
        <v>287</v>
      </c>
      <c r="DD132" t="s">
        <v>287</v>
      </c>
      <c r="DE132" t="s">
        <v>287</v>
      </c>
      <c r="DF132" t="s">
        <v>1032</v>
      </c>
      <c r="DG132" t="s">
        <v>1033</v>
      </c>
      <c r="DH132" t="s">
        <v>301</v>
      </c>
      <c r="DI132" t="s">
        <v>302</v>
      </c>
      <c r="DJ132" t="s">
        <v>303</v>
      </c>
      <c r="DK132" t="s">
        <v>625</v>
      </c>
      <c r="DL132" t="s">
        <v>305</v>
      </c>
      <c r="DM132" t="s">
        <v>1034</v>
      </c>
      <c r="DN132" t="s">
        <v>1035</v>
      </c>
      <c r="DO132" s="1">
        <v>0</v>
      </c>
      <c r="DP132" s="1">
        <v>0</v>
      </c>
      <c r="DQ132" s="1">
        <v>0</v>
      </c>
      <c r="DR132" s="1">
        <v>1</v>
      </c>
      <c r="DS132" s="1">
        <v>0</v>
      </c>
    </row>
    <row r="133" spans="1:123" x14ac:dyDescent="0.35">
      <c r="A133" t="s">
        <v>1</v>
      </c>
      <c r="B133" t="s">
        <v>1</v>
      </c>
      <c r="C133" t="s">
        <v>10</v>
      </c>
      <c r="D133" t="s">
        <v>13</v>
      </c>
      <c r="E133" t="s">
        <v>13</v>
      </c>
      <c r="F133" t="s">
        <v>13</v>
      </c>
      <c r="G133" t="s">
        <v>13</v>
      </c>
      <c r="H133" t="s">
        <v>16</v>
      </c>
      <c r="I133" s="1" t="s">
        <v>1</v>
      </c>
      <c r="J133" s="1" t="s">
        <v>1</v>
      </c>
      <c r="K133" s="1" t="s">
        <v>2</v>
      </c>
      <c r="L133" s="1" t="s">
        <v>1</v>
      </c>
      <c r="M133" s="1" t="s">
        <v>2</v>
      </c>
      <c r="N133" s="1" t="s">
        <v>1</v>
      </c>
      <c r="O133" s="1" t="s">
        <v>1</v>
      </c>
      <c r="P133" s="1" t="s">
        <v>2</v>
      </c>
      <c r="Q133" t="s">
        <v>2</v>
      </c>
      <c r="R133" s="1" t="s">
        <v>1</v>
      </c>
      <c r="S133" s="1" t="s">
        <v>1</v>
      </c>
      <c r="T133" s="1" t="s">
        <v>1</v>
      </c>
      <c r="U133" s="1" t="s">
        <v>1</v>
      </c>
      <c r="V133" s="1" t="s">
        <v>1</v>
      </c>
      <c r="W133" s="1" t="s">
        <v>2</v>
      </c>
      <c r="X133" t="s">
        <v>287</v>
      </c>
      <c r="Y133" t="s">
        <v>42</v>
      </c>
      <c r="Z133" t="s">
        <v>45</v>
      </c>
      <c r="AA133" t="s">
        <v>287</v>
      </c>
      <c r="AB133" t="s">
        <v>51</v>
      </c>
      <c r="AC133" s="1"/>
      <c r="AD133" s="1"/>
      <c r="AE133" s="1"/>
      <c r="AF133" s="1"/>
      <c r="AG133" s="1"/>
      <c r="AH133" t="s">
        <v>287</v>
      </c>
      <c r="AI133" t="s">
        <v>287</v>
      </c>
      <c r="AJ133" t="s">
        <v>287</v>
      </c>
      <c r="AK133" t="s">
        <v>287</v>
      </c>
      <c r="AL133" t="s">
        <v>13</v>
      </c>
      <c r="AM133" t="s">
        <v>13</v>
      </c>
      <c r="AN133" s="1" t="s">
        <v>2</v>
      </c>
      <c r="AO133" s="1" t="s">
        <v>1</v>
      </c>
      <c r="AP133" s="1" t="s">
        <v>1</v>
      </c>
      <c r="AQ133" s="1" t="s">
        <v>1</v>
      </c>
      <c r="AR133" s="1" t="s">
        <v>2</v>
      </c>
      <c r="AS133" s="1" t="s">
        <v>2</v>
      </c>
      <c r="AT133" s="1" t="s">
        <v>1</v>
      </c>
      <c r="AU133" s="1" t="s">
        <v>2</v>
      </c>
      <c r="AV133" t="s">
        <v>1036</v>
      </c>
      <c r="AW133" s="1" t="s">
        <v>2</v>
      </c>
      <c r="AX133" s="1" t="s">
        <v>1</v>
      </c>
      <c r="AY133" s="1" t="s">
        <v>1</v>
      </c>
      <c r="AZ133" s="1" t="s">
        <v>1</v>
      </c>
      <c r="BA133" s="1" t="s">
        <v>2</v>
      </c>
      <c r="BB133" s="1" t="s">
        <v>2</v>
      </c>
      <c r="BC133" s="1" t="s">
        <v>1</v>
      </c>
      <c r="BD133" s="1" t="s">
        <v>2</v>
      </c>
      <c r="BE133" t="s">
        <v>1037</v>
      </c>
      <c r="BF133" t="s">
        <v>287</v>
      </c>
      <c r="BG133" t="s">
        <v>1</v>
      </c>
      <c r="BH133" t="s">
        <v>1</v>
      </c>
      <c r="BI133" t="s">
        <v>1</v>
      </c>
      <c r="BJ133" t="s">
        <v>91</v>
      </c>
      <c r="BK133" s="1" t="s">
        <v>2</v>
      </c>
      <c r="BL133" s="1" t="s">
        <v>1</v>
      </c>
      <c r="BM133" s="1" t="s">
        <v>2</v>
      </c>
      <c r="BN133" s="1" t="s">
        <v>2</v>
      </c>
      <c r="BO133" s="1" t="s">
        <v>2</v>
      </c>
      <c r="BP133" s="1" t="s">
        <v>2</v>
      </c>
      <c r="BQ133" s="1" t="s">
        <v>2</v>
      </c>
      <c r="BR133" s="1" t="s">
        <v>2</v>
      </c>
      <c r="BS133" s="1" t="s">
        <v>2</v>
      </c>
      <c r="BT133" s="1" t="s">
        <v>2</v>
      </c>
      <c r="BU133" s="1" t="s">
        <v>2</v>
      </c>
      <c r="BV133" s="1" t="s">
        <v>1</v>
      </c>
      <c r="BW133" s="1" t="s">
        <v>1</v>
      </c>
      <c r="BX133" s="1" t="s">
        <v>2</v>
      </c>
      <c r="BY133" t="s">
        <v>1038</v>
      </c>
      <c r="BZ133" s="1" t="s">
        <v>2</v>
      </c>
      <c r="CA133" s="1" t="s">
        <v>2</v>
      </c>
      <c r="CB133" s="1" t="s">
        <v>2</v>
      </c>
      <c r="CC133" s="1" t="s">
        <v>2</v>
      </c>
      <c r="CD133" s="1" t="s">
        <v>2</v>
      </c>
      <c r="CE133" s="1" t="s">
        <v>2</v>
      </c>
      <c r="CF133" s="1" t="s">
        <v>2</v>
      </c>
      <c r="CG133" s="1" t="s">
        <v>2</v>
      </c>
      <c r="CH133" s="1" t="s">
        <v>2</v>
      </c>
      <c r="CI133" s="1" t="s">
        <v>2</v>
      </c>
      <c r="CJ133" s="1" t="s">
        <v>2</v>
      </c>
      <c r="CK133" s="1" t="s">
        <v>2</v>
      </c>
      <c r="CL133" s="1" t="s">
        <v>2</v>
      </c>
      <c r="CM133" s="1" t="s">
        <v>1</v>
      </c>
      <c r="CN133" t="s">
        <v>287</v>
      </c>
      <c r="CO133" t="s">
        <v>1</v>
      </c>
      <c r="CP133" t="s">
        <v>1</v>
      </c>
      <c r="CQ133" t="s">
        <v>1</v>
      </c>
      <c r="CR133" t="s">
        <v>1</v>
      </c>
      <c r="CS133" t="s">
        <v>13</v>
      </c>
      <c r="CT133" t="s">
        <v>15</v>
      </c>
      <c r="CU133" t="s">
        <v>13</v>
      </c>
      <c r="CV133" t="s">
        <v>287</v>
      </c>
      <c r="CW133" t="s">
        <v>45</v>
      </c>
      <c r="CX133" t="s">
        <v>287</v>
      </c>
      <c r="CY133" t="s">
        <v>2</v>
      </c>
      <c r="CZ133" t="s">
        <v>287</v>
      </c>
      <c r="DA133" t="s">
        <v>2</v>
      </c>
      <c r="DB133" t="s">
        <v>138</v>
      </c>
      <c r="DC133" t="s">
        <v>1039</v>
      </c>
      <c r="DD133" t="s">
        <v>287</v>
      </c>
      <c r="DE133" t="s">
        <v>287</v>
      </c>
      <c r="DF133" t="s">
        <v>1040</v>
      </c>
      <c r="DG133" t="s">
        <v>1041</v>
      </c>
      <c r="DH133" t="s">
        <v>290</v>
      </c>
      <c r="DI133" t="s">
        <v>315</v>
      </c>
      <c r="DJ133" t="s">
        <v>303</v>
      </c>
      <c r="DK133" t="s">
        <v>397</v>
      </c>
      <c r="DL133" t="s">
        <v>305</v>
      </c>
      <c r="DM133" t="s">
        <v>1042</v>
      </c>
      <c r="DN133" t="s">
        <v>1043</v>
      </c>
      <c r="DO133" s="1">
        <v>0</v>
      </c>
      <c r="DP133" s="1">
        <v>0</v>
      </c>
      <c r="DQ133" s="1">
        <v>0</v>
      </c>
      <c r="DR133" s="1">
        <v>1</v>
      </c>
      <c r="DS133" s="1">
        <v>0</v>
      </c>
    </row>
    <row r="134" spans="1:123" x14ac:dyDescent="0.35">
      <c r="A134" t="s">
        <v>1</v>
      </c>
      <c r="B134" t="s">
        <v>1</v>
      </c>
      <c r="C134" t="s">
        <v>10</v>
      </c>
      <c r="D134" t="s">
        <v>3</v>
      </c>
      <c r="E134" t="s">
        <v>3</v>
      </c>
      <c r="F134" t="s">
        <v>3</v>
      </c>
      <c r="G134" t="s">
        <v>3</v>
      </c>
      <c r="H134" t="s">
        <v>3</v>
      </c>
      <c r="I134" s="1" t="s">
        <v>1</v>
      </c>
      <c r="J134" s="1" t="s">
        <v>1</v>
      </c>
      <c r="K134" s="1" t="s">
        <v>1</v>
      </c>
      <c r="L134" s="1" t="s">
        <v>1</v>
      </c>
      <c r="M134" s="1" t="s">
        <v>1</v>
      </c>
      <c r="N134" s="1" t="s">
        <v>1</v>
      </c>
      <c r="O134" s="1" t="s">
        <v>1</v>
      </c>
      <c r="P134" s="1" t="s">
        <v>2</v>
      </c>
      <c r="Q134" t="s">
        <v>1</v>
      </c>
      <c r="R134" s="1" t="s">
        <v>1</v>
      </c>
      <c r="S134" s="1" t="s">
        <v>1</v>
      </c>
      <c r="T134" s="1" t="s">
        <v>2</v>
      </c>
      <c r="U134" s="1" t="s">
        <v>2</v>
      </c>
      <c r="V134" s="1" t="s">
        <v>2</v>
      </c>
      <c r="W134" s="1" t="s">
        <v>2</v>
      </c>
      <c r="X134" t="s">
        <v>287</v>
      </c>
      <c r="Y134" t="s">
        <v>3</v>
      </c>
      <c r="Z134" t="s">
        <v>46</v>
      </c>
      <c r="AA134" t="s">
        <v>1044</v>
      </c>
      <c r="AB134" t="s">
        <v>3</v>
      </c>
      <c r="AC134" s="1"/>
      <c r="AD134" s="1"/>
      <c r="AE134" s="1"/>
      <c r="AF134" s="1"/>
      <c r="AG134" s="1"/>
      <c r="AH134" t="s">
        <v>287</v>
      </c>
      <c r="AI134" t="s">
        <v>287</v>
      </c>
      <c r="AJ134" t="s">
        <v>287</v>
      </c>
      <c r="AK134" t="s">
        <v>287</v>
      </c>
      <c r="AL134" t="s">
        <v>14</v>
      </c>
      <c r="AM134" t="s">
        <v>13</v>
      </c>
      <c r="AN134" s="1" t="s">
        <v>2</v>
      </c>
      <c r="AO134" s="1" t="s">
        <v>2</v>
      </c>
      <c r="AP134" s="1" t="s">
        <v>1</v>
      </c>
      <c r="AQ134" s="1" t="s">
        <v>1</v>
      </c>
      <c r="AR134" s="1" t="s">
        <v>1</v>
      </c>
      <c r="AS134" s="1" t="s">
        <v>2</v>
      </c>
      <c r="AT134" s="1" t="s">
        <v>2</v>
      </c>
      <c r="AU134" s="1" t="s">
        <v>2</v>
      </c>
      <c r="AV134" t="s">
        <v>287</v>
      </c>
      <c r="AW134" s="1" t="s">
        <v>2</v>
      </c>
      <c r="AX134" s="1" t="s">
        <v>2</v>
      </c>
      <c r="AY134" s="1" t="s">
        <v>2</v>
      </c>
      <c r="AZ134" s="1" t="s">
        <v>1</v>
      </c>
      <c r="BA134" s="1" t="s">
        <v>1</v>
      </c>
      <c r="BB134" s="1" t="s">
        <v>2</v>
      </c>
      <c r="BC134" s="1" t="s">
        <v>2</v>
      </c>
      <c r="BD134" s="1" t="s">
        <v>2</v>
      </c>
      <c r="BE134" t="s">
        <v>287</v>
      </c>
      <c r="BF134" t="s">
        <v>1045</v>
      </c>
      <c r="BG134" t="s">
        <v>1</v>
      </c>
      <c r="BH134" t="s">
        <v>1</v>
      </c>
      <c r="BI134" t="s">
        <v>3</v>
      </c>
      <c r="BJ134" t="s">
        <v>89</v>
      </c>
      <c r="BK134" s="1" t="s">
        <v>2</v>
      </c>
      <c r="BL134" s="1" t="s">
        <v>1</v>
      </c>
      <c r="BM134" s="1" t="s">
        <v>2</v>
      </c>
      <c r="BN134" s="1" t="s">
        <v>2</v>
      </c>
      <c r="BO134" s="1" t="s">
        <v>2</v>
      </c>
      <c r="BP134" s="1" t="s">
        <v>2</v>
      </c>
      <c r="BQ134" s="1" t="s">
        <v>1</v>
      </c>
      <c r="BR134" s="1" t="s">
        <v>2</v>
      </c>
      <c r="BS134" s="1" t="s">
        <v>2</v>
      </c>
      <c r="BT134" s="1" t="s">
        <v>2</v>
      </c>
      <c r="BU134" s="1" t="s">
        <v>2</v>
      </c>
      <c r="BV134" s="1" t="s">
        <v>1</v>
      </c>
      <c r="BW134" s="1" t="s">
        <v>1</v>
      </c>
      <c r="BX134" s="1" t="s">
        <v>2</v>
      </c>
      <c r="BY134" t="s">
        <v>1046</v>
      </c>
      <c r="BZ134" s="1" t="s">
        <v>1</v>
      </c>
      <c r="CA134" s="1" t="s">
        <v>1</v>
      </c>
      <c r="CB134" s="1" t="s">
        <v>1</v>
      </c>
      <c r="CC134" s="1" t="s">
        <v>1</v>
      </c>
      <c r="CD134" s="1" t="s">
        <v>1</v>
      </c>
      <c r="CE134" s="1" t="s">
        <v>1</v>
      </c>
      <c r="CF134" s="1" t="s">
        <v>1</v>
      </c>
      <c r="CG134" s="1" t="s">
        <v>1</v>
      </c>
      <c r="CH134" s="1" t="s">
        <v>1</v>
      </c>
      <c r="CI134" s="1" t="s">
        <v>1</v>
      </c>
      <c r="CJ134" s="1" t="s">
        <v>2</v>
      </c>
      <c r="CK134" s="1" t="s">
        <v>2</v>
      </c>
      <c r="CL134" s="1" t="s">
        <v>1</v>
      </c>
      <c r="CM134" s="1" t="s">
        <v>2</v>
      </c>
      <c r="CN134" t="s">
        <v>1047</v>
      </c>
      <c r="CO134" t="s">
        <v>1</v>
      </c>
      <c r="CP134" t="s">
        <v>1</v>
      </c>
      <c r="CQ134" t="s">
        <v>1</v>
      </c>
      <c r="CR134" t="s">
        <v>1</v>
      </c>
      <c r="CS134" t="s">
        <v>15</v>
      </c>
      <c r="CT134" t="s">
        <v>13</v>
      </c>
      <c r="CU134" t="s">
        <v>13</v>
      </c>
      <c r="CV134" t="s">
        <v>287</v>
      </c>
      <c r="CW134" t="s">
        <v>46</v>
      </c>
      <c r="CX134" t="s">
        <v>1048</v>
      </c>
      <c r="CY134" t="s">
        <v>1</v>
      </c>
      <c r="CZ134" t="s">
        <v>3</v>
      </c>
      <c r="DA134" t="s">
        <v>2</v>
      </c>
      <c r="DB134" t="s">
        <v>135</v>
      </c>
      <c r="DC134" t="s">
        <v>287</v>
      </c>
      <c r="DD134" t="s">
        <v>287</v>
      </c>
      <c r="DE134" t="s">
        <v>287</v>
      </c>
      <c r="DF134" t="s">
        <v>1049</v>
      </c>
      <c r="DG134" t="s">
        <v>1050</v>
      </c>
      <c r="DH134" t="s">
        <v>301</v>
      </c>
      <c r="DI134" t="s">
        <v>302</v>
      </c>
      <c r="DJ134" t="s">
        <v>303</v>
      </c>
      <c r="DK134" t="s">
        <v>669</v>
      </c>
      <c r="DL134" t="s">
        <v>370</v>
      </c>
      <c r="DM134" t="s">
        <v>1051</v>
      </c>
      <c r="DN134" t="s">
        <v>1052</v>
      </c>
      <c r="DO134" s="1">
        <v>0</v>
      </c>
      <c r="DP134" s="1">
        <v>0</v>
      </c>
      <c r="DQ134" s="1">
        <v>0</v>
      </c>
      <c r="DR134" s="1">
        <v>1</v>
      </c>
      <c r="DS134" s="1">
        <v>0</v>
      </c>
    </row>
    <row r="135" spans="1:123" x14ac:dyDescent="0.35">
      <c r="A135" t="s">
        <v>287</v>
      </c>
      <c r="B135" t="s">
        <v>287</v>
      </c>
      <c r="C135" t="s">
        <v>287</v>
      </c>
      <c r="D135" t="s">
        <v>287</v>
      </c>
      <c r="E135" t="s">
        <v>287</v>
      </c>
      <c r="F135" t="s">
        <v>287</v>
      </c>
      <c r="G135" t="s">
        <v>287</v>
      </c>
      <c r="H135" t="s">
        <v>287</v>
      </c>
      <c r="I135" s="1"/>
      <c r="J135" s="1"/>
      <c r="K135" s="1"/>
      <c r="L135" s="1"/>
      <c r="M135" s="1"/>
      <c r="N135" s="1"/>
      <c r="O135" s="1"/>
      <c r="P135" s="1"/>
      <c r="Q135" t="s">
        <v>287</v>
      </c>
      <c r="R135" s="1"/>
      <c r="S135" s="1"/>
      <c r="T135" s="1"/>
      <c r="U135" s="1"/>
      <c r="V135" s="1"/>
      <c r="W135" s="1"/>
      <c r="X135" t="s">
        <v>287</v>
      </c>
      <c r="Y135" t="s">
        <v>287</v>
      </c>
      <c r="Z135" t="s">
        <v>287</v>
      </c>
      <c r="AA135" t="s">
        <v>287</v>
      </c>
      <c r="AB135" t="s">
        <v>287</v>
      </c>
      <c r="AC135" s="1"/>
      <c r="AD135" s="1"/>
      <c r="AE135" s="1"/>
      <c r="AF135" s="1"/>
      <c r="AG135" s="1"/>
      <c r="AH135" t="s">
        <v>287</v>
      </c>
      <c r="AI135" t="s">
        <v>287</v>
      </c>
      <c r="AJ135" t="s">
        <v>287</v>
      </c>
      <c r="AK135" t="s">
        <v>287</v>
      </c>
      <c r="AL135" t="s">
        <v>287</v>
      </c>
      <c r="AM135" t="s">
        <v>287</v>
      </c>
      <c r="AN135" s="1"/>
      <c r="AO135" s="1"/>
      <c r="AP135" s="1"/>
      <c r="AQ135" s="1"/>
      <c r="AR135" s="1"/>
      <c r="AS135" s="1"/>
      <c r="AT135" s="1"/>
      <c r="AU135" s="1"/>
      <c r="AV135" t="s">
        <v>287</v>
      </c>
      <c r="AW135" s="1"/>
      <c r="AX135" s="1"/>
      <c r="AY135" s="1"/>
      <c r="AZ135" s="1"/>
      <c r="BA135" s="1"/>
      <c r="BB135" s="1"/>
      <c r="BC135" s="1"/>
      <c r="BD135" s="1"/>
      <c r="BE135" t="s">
        <v>287</v>
      </c>
      <c r="BF135" t="s">
        <v>287</v>
      </c>
      <c r="BG135" t="s">
        <v>287</v>
      </c>
      <c r="BH135" t="s">
        <v>287</v>
      </c>
      <c r="BI135" t="s">
        <v>287</v>
      </c>
      <c r="BJ135" t="s">
        <v>287</v>
      </c>
      <c r="BK135" s="1"/>
      <c r="BL135" s="1"/>
      <c r="BM135" s="1"/>
      <c r="BN135" s="1"/>
      <c r="BO135" s="1"/>
      <c r="BP135" s="1"/>
      <c r="BQ135" s="1"/>
      <c r="BR135" s="1"/>
      <c r="BS135" s="1"/>
      <c r="BT135" s="1"/>
      <c r="BU135" s="1"/>
      <c r="BV135" s="1"/>
      <c r="BW135" s="1"/>
      <c r="BX135" s="1"/>
      <c r="BY135" t="s">
        <v>287</v>
      </c>
      <c r="BZ135" s="1"/>
      <c r="CA135" s="1"/>
      <c r="CB135" s="1"/>
      <c r="CC135" s="1"/>
      <c r="CD135" s="1"/>
      <c r="CE135" s="1"/>
      <c r="CF135" s="1"/>
      <c r="CG135" s="1"/>
      <c r="CH135" s="1"/>
      <c r="CI135" s="1"/>
      <c r="CJ135" s="1"/>
      <c r="CK135" s="1"/>
      <c r="CL135" s="1"/>
      <c r="CM135" s="1"/>
      <c r="CN135" t="s">
        <v>287</v>
      </c>
      <c r="CO135" t="s">
        <v>287</v>
      </c>
      <c r="CP135" t="s">
        <v>287</v>
      </c>
      <c r="CQ135" t="s">
        <v>287</v>
      </c>
      <c r="CR135" t="s">
        <v>287</v>
      </c>
      <c r="CS135" t="s">
        <v>287</v>
      </c>
      <c r="CT135" t="s">
        <v>287</v>
      </c>
      <c r="CU135" t="s">
        <v>287</v>
      </c>
      <c r="CV135" t="s">
        <v>287</v>
      </c>
      <c r="CW135" t="s">
        <v>287</v>
      </c>
      <c r="CX135" t="s">
        <v>287</v>
      </c>
      <c r="CY135" t="s">
        <v>287</v>
      </c>
      <c r="CZ135" t="s">
        <v>287</v>
      </c>
      <c r="DA135" t="s">
        <v>287</v>
      </c>
      <c r="DB135" t="s">
        <v>287</v>
      </c>
      <c r="DC135" t="s">
        <v>287</v>
      </c>
      <c r="DD135" t="s">
        <v>287</v>
      </c>
      <c r="DE135" t="s">
        <v>287</v>
      </c>
      <c r="DF135" t="s">
        <v>1053</v>
      </c>
      <c r="DG135" t="s">
        <v>1054</v>
      </c>
      <c r="DH135" t="s">
        <v>290</v>
      </c>
      <c r="DI135" t="s">
        <v>315</v>
      </c>
      <c r="DJ135" t="s">
        <v>303</v>
      </c>
      <c r="DK135" t="s">
        <v>1055</v>
      </c>
      <c r="DL135" t="s">
        <v>341</v>
      </c>
      <c r="DM135" t="s">
        <v>1056</v>
      </c>
      <c r="DN135" t="s">
        <v>1057</v>
      </c>
      <c r="DO135" s="1">
        <v>0</v>
      </c>
      <c r="DP135" s="1">
        <v>1</v>
      </c>
      <c r="DQ135" s="1">
        <v>0</v>
      </c>
      <c r="DR135" s="1">
        <v>0</v>
      </c>
      <c r="DS135" s="1">
        <v>0</v>
      </c>
    </row>
    <row r="136" spans="1:123" x14ac:dyDescent="0.35">
      <c r="A136" t="s">
        <v>287</v>
      </c>
      <c r="B136" t="s">
        <v>287</v>
      </c>
      <c r="C136" t="s">
        <v>287</v>
      </c>
      <c r="D136" t="s">
        <v>287</v>
      </c>
      <c r="E136" t="s">
        <v>287</v>
      </c>
      <c r="F136" t="s">
        <v>287</v>
      </c>
      <c r="G136" t="s">
        <v>287</v>
      </c>
      <c r="H136" t="s">
        <v>287</v>
      </c>
      <c r="I136" s="1"/>
      <c r="J136" s="1"/>
      <c r="K136" s="1"/>
      <c r="L136" s="1"/>
      <c r="M136" s="1"/>
      <c r="N136" s="1"/>
      <c r="O136" s="1"/>
      <c r="P136" s="1"/>
      <c r="Q136" t="s">
        <v>287</v>
      </c>
      <c r="R136" s="1"/>
      <c r="S136" s="1"/>
      <c r="T136" s="1"/>
      <c r="U136" s="1"/>
      <c r="V136" s="1"/>
      <c r="W136" s="1"/>
      <c r="X136" t="s">
        <v>287</v>
      </c>
      <c r="Y136" t="s">
        <v>287</v>
      </c>
      <c r="Z136" t="s">
        <v>287</v>
      </c>
      <c r="AA136" t="s">
        <v>287</v>
      </c>
      <c r="AB136" t="s">
        <v>287</v>
      </c>
      <c r="AC136" s="1"/>
      <c r="AD136" s="1"/>
      <c r="AE136" s="1"/>
      <c r="AF136" s="1"/>
      <c r="AG136" s="1"/>
      <c r="AH136" t="s">
        <v>287</v>
      </c>
      <c r="AI136" t="s">
        <v>287</v>
      </c>
      <c r="AJ136" t="s">
        <v>287</v>
      </c>
      <c r="AK136" t="s">
        <v>287</v>
      </c>
      <c r="AL136" t="s">
        <v>287</v>
      </c>
      <c r="AM136" t="s">
        <v>287</v>
      </c>
      <c r="AN136" s="1"/>
      <c r="AO136" s="1"/>
      <c r="AP136" s="1"/>
      <c r="AQ136" s="1"/>
      <c r="AR136" s="1"/>
      <c r="AS136" s="1"/>
      <c r="AT136" s="1"/>
      <c r="AU136" s="1"/>
      <c r="AV136" t="s">
        <v>287</v>
      </c>
      <c r="AW136" s="1"/>
      <c r="AX136" s="1"/>
      <c r="AY136" s="1"/>
      <c r="AZ136" s="1"/>
      <c r="BA136" s="1"/>
      <c r="BB136" s="1"/>
      <c r="BC136" s="1"/>
      <c r="BD136" s="1"/>
      <c r="BE136" t="s">
        <v>287</v>
      </c>
      <c r="BF136" t="s">
        <v>287</v>
      </c>
      <c r="BG136" t="s">
        <v>287</v>
      </c>
      <c r="BH136" t="s">
        <v>287</v>
      </c>
      <c r="BI136" t="s">
        <v>287</v>
      </c>
      <c r="BJ136" t="s">
        <v>287</v>
      </c>
      <c r="BK136" s="1"/>
      <c r="BL136" s="1"/>
      <c r="BM136" s="1"/>
      <c r="BN136" s="1"/>
      <c r="BO136" s="1"/>
      <c r="BP136" s="1"/>
      <c r="BQ136" s="1"/>
      <c r="BR136" s="1"/>
      <c r="BS136" s="1"/>
      <c r="BT136" s="1"/>
      <c r="BU136" s="1"/>
      <c r="BV136" s="1"/>
      <c r="BW136" s="1"/>
      <c r="BX136" s="1"/>
      <c r="BY136" t="s">
        <v>287</v>
      </c>
      <c r="BZ136" s="1"/>
      <c r="CA136" s="1"/>
      <c r="CB136" s="1"/>
      <c r="CC136" s="1"/>
      <c r="CD136" s="1"/>
      <c r="CE136" s="1"/>
      <c r="CF136" s="1"/>
      <c r="CG136" s="1"/>
      <c r="CH136" s="1"/>
      <c r="CI136" s="1"/>
      <c r="CJ136" s="1"/>
      <c r="CK136" s="1"/>
      <c r="CL136" s="1"/>
      <c r="CM136" s="1"/>
      <c r="CN136" t="s">
        <v>287</v>
      </c>
      <c r="CO136" t="s">
        <v>287</v>
      </c>
      <c r="CP136" t="s">
        <v>287</v>
      </c>
      <c r="CQ136" t="s">
        <v>287</v>
      </c>
      <c r="CR136" t="s">
        <v>287</v>
      </c>
      <c r="CS136" t="s">
        <v>287</v>
      </c>
      <c r="CT136" t="s">
        <v>287</v>
      </c>
      <c r="CU136" t="s">
        <v>287</v>
      </c>
      <c r="CV136" t="s">
        <v>287</v>
      </c>
      <c r="CW136" t="s">
        <v>287</v>
      </c>
      <c r="CX136" t="s">
        <v>287</v>
      </c>
      <c r="CY136" t="s">
        <v>287</v>
      </c>
      <c r="CZ136" t="s">
        <v>287</v>
      </c>
      <c r="DA136" t="s">
        <v>287</v>
      </c>
      <c r="DB136" t="s">
        <v>287</v>
      </c>
      <c r="DC136" t="s">
        <v>287</v>
      </c>
      <c r="DD136" t="s">
        <v>287</v>
      </c>
      <c r="DE136" t="s">
        <v>287</v>
      </c>
      <c r="DF136" t="s">
        <v>1058</v>
      </c>
      <c r="DG136" t="s">
        <v>1059</v>
      </c>
      <c r="DH136" t="s">
        <v>290</v>
      </c>
      <c r="DI136" t="s">
        <v>302</v>
      </c>
      <c r="DJ136" t="s">
        <v>1060</v>
      </c>
      <c r="DK136" t="s">
        <v>316</v>
      </c>
      <c r="DL136" t="s">
        <v>305</v>
      </c>
      <c r="DM136" t="s">
        <v>1061</v>
      </c>
      <c r="DN136" t="s">
        <v>1062</v>
      </c>
      <c r="DO136" s="1">
        <v>0</v>
      </c>
      <c r="DP136" s="1">
        <v>1</v>
      </c>
      <c r="DQ136" s="1">
        <v>0</v>
      </c>
      <c r="DR136" s="1">
        <v>0</v>
      </c>
      <c r="DS136" s="1">
        <v>0</v>
      </c>
    </row>
    <row r="137" spans="1:123" x14ac:dyDescent="0.35">
      <c r="A137" t="s">
        <v>1</v>
      </c>
      <c r="B137" t="s">
        <v>1</v>
      </c>
      <c r="C137" t="s">
        <v>10</v>
      </c>
      <c r="D137" t="s">
        <v>13</v>
      </c>
      <c r="E137" t="s">
        <v>13</v>
      </c>
      <c r="F137" t="s">
        <v>13</v>
      </c>
      <c r="G137" t="s">
        <v>13</v>
      </c>
      <c r="H137" t="s">
        <v>16</v>
      </c>
      <c r="I137" s="1" t="s">
        <v>1</v>
      </c>
      <c r="J137" s="1" t="s">
        <v>1</v>
      </c>
      <c r="K137" s="1" t="s">
        <v>2</v>
      </c>
      <c r="L137" s="1" t="s">
        <v>1</v>
      </c>
      <c r="M137" s="1" t="s">
        <v>2</v>
      </c>
      <c r="N137" s="1" t="s">
        <v>1</v>
      </c>
      <c r="O137" s="1" t="s">
        <v>1</v>
      </c>
      <c r="P137" s="1" t="s">
        <v>2</v>
      </c>
      <c r="Q137" t="s">
        <v>2</v>
      </c>
      <c r="R137" s="1" t="s">
        <v>1</v>
      </c>
      <c r="S137" s="1" t="s">
        <v>1</v>
      </c>
      <c r="T137" s="1" t="s">
        <v>1</v>
      </c>
      <c r="U137" s="1" t="s">
        <v>1</v>
      </c>
      <c r="V137" s="1" t="s">
        <v>1</v>
      </c>
      <c r="W137" s="1" t="s">
        <v>2</v>
      </c>
      <c r="X137" t="s">
        <v>287</v>
      </c>
      <c r="Y137" t="s">
        <v>43</v>
      </c>
      <c r="Z137" t="s">
        <v>46</v>
      </c>
      <c r="AA137" t="s">
        <v>287</v>
      </c>
      <c r="AB137" t="s">
        <v>51</v>
      </c>
      <c r="AC137" s="1"/>
      <c r="AD137" s="1"/>
      <c r="AE137" s="1"/>
      <c r="AF137" s="1"/>
      <c r="AG137" s="1"/>
      <c r="AH137" t="s">
        <v>287</v>
      </c>
      <c r="AI137" t="s">
        <v>287</v>
      </c>
      <c r="AJ137" t="s">
        <v>287</v>
      </c>
      <c r="AK137" t="s">
        <v>287</v>
      </c>
      <c r="AL137" t="s">
        <v>14</v>
      </c>
      <c r="AM137" t="s">
        <v>14</v>
      </c>
      <c r="AN137" s="1" t="s">
        <v>2</v>
      </c>
      <c r="AO137" s="1" t="s">
        <v>2</v>
      </c>
      <c r="AP137" s="1" t="s">
        <v>2</v>
      </c>
      <c r="AQ137" s="1" t="s">
        <v>2</v>
      </c>
      <c r="AR137" s="1" t="s">
        <v>1</v>
      </c>
      <c r="AS137" s="1" t="s">
        <v>2</v>
      </c>
      <c r="AT137" s="1" t="s">
        <v>2</v>
      </c>
      <c r="AU137" s="1" t="s">
        <v>2</v>
      </c>
      <c r="AV137" t="s">
        <v>287</v>
      </c>
      <c r="AW137" s="1" t="s">
        <v>2</v>
      </c>
      <c r="AX137" s="1" t="s">
        <v>2</v>
      </c>
      <c r="AY137" s="1" t="s">
        <v>2</v>
      </c>
      <c r="AZ137" s="1" t="s">
        <v>1</v>
      </c>
      <c r="BA137" s="1" t="s">
        <v>1</v>
      </c>
      <c r="BB137" s="1" t="s">
        <v>2</v>
      </c>
      <c r="BC137" s="1" t="s">
        <v>2</v>
      </c>
      <c r="BD137" s="1" t="s">
        <v>2</v>
      </c>
      <c r="BE137" t="s">
        <v>287</v>
      </c>
      <c r="BF137" t="s">
        <v>287</v>
      </c>
      <c r="BG137" t="s">
        <v>1</v>
      </c>
      <c r="BH137" t="s">
        <v>2</v>
      </c>
      <c r="BI137" t="s">
        <v>2</v>
      </c>
      <c r="BJ137" t="s">
        <v>91</v>
      </c>
      <c r="BK137" s="1" t="s">
        <v>1</v>
      </c>
      <c r="BL137" s="1" t="s">
        <v>1</v>
      </c>
      <c r="BM137" s="1" t="s">
        <v>1</v>
      </c>
      <c r="BN137" s="1" t="s">
        <v>1</v>
      </c>
      <c r="BO137" s="1" t="s">
        <v>1</v>
      </c>
      <c r="BP137" s="1" t="s">
        <v>1</v>
      </c>
      <c r="BQ137" s="1" t="s">
        <v>1</v>
      </c>
      <c r="BR137" s="1" t="s">
        <v>1</v>
      </c>
      <c r="BS137" s="1" t="s">
        <v>2</v>
      </c>
      <c r="BT137" s="1" t="s">
        <v>2</v>
      </c>
      <c r="BU137" s="1" t="s">
        <v>1</v>
      </c>
      <c r="BV137" s="1" t="s">
        <v>1</v>
      </c>
      <c r="BW137" s="1" t="s">
        <v>2</v>
      </c>
      <c r="BX137" s="1" t="s">
        <v>2</v>
      </c>
      <c r="BY137" t="s">
        <v>287</v>
      </c>
      <c r="BZ137" s="1" t="s">
        <v>1</v>
      </c>
      <c r="CA137" s="1" t="s">
        <v>2</v>
      </c>
      <c r="CB137" s="1" t="s">
        <v>2</v>
      </c>
      <c r="CC137" s="1" t="s">
        <v>1</v>
      </c>
      <c r="CD137" s="1" t="s">
        <v>1</v>
      </c>
      <c r="CE137" s="1" t="s">
        <v>1</v>
      </c>
      <c r="CF137" s="1" t="s">
        <v>2</v>
      </c>
      <c r="CG137" s="1" t="s">
        <v>1</v>
      </c>
      <c r="CH137" s="1" t="s">
        <v>1</v>
      </c>
      <c r="CI137" s="1" t="s">
        <v>1</v>
      </c>
      <c r="CJ137" s="1" t="s">
        <v>1</v>
      </c>
      <c r="CK137" s="1" t="s">
        <v>2</v>
      </c>
      <c r="CL137" s="1" t="s">
        <v>2</v>
      </c>
      <c r="CM137" s="1" t="s">
        <v>2</v>
      </c>
      <c r="CN137" t="s">
        <v>287</v>
      </c>
      <c r="CO137" t="s">
        <v>1</v>
      </c>
      <c r="CP137" t="s">
        <v>1</v>
      </c>
      <c r="CQ137" t="s">
        <v>1</v>
      </c>
      <c r="CR137" t="s">
        <v>1</v>
      </c>
      <c r="CS137" t="s">
        <v>13</v>
      </c>
      <c r="CT137" t="s">
        <v>15</v>
      </c>
      <c r="CU137" t="s">
        <v>13</v>
      </c>
      <c r="CV137" t="s">
        <v>287</v>
      </c>
      <c r="CW137" t="s">
        <v>46</v>
      </c>
      <c r="CX137" t="s">
        <v>287</v>
      </c>
      <c r="CY137" t="s">
        <v>2</v>
      </c>
      <c r="CZ137" t="s">
        <v>287</v>
      </c>
      <c r="DA137" t="s">
        <v>2</v>
      </c>
      <c r="DB137" t="s">
        <v>137</v>
      </c>
      <c r="DC137" t="s">
        <v>287</v>
      </c>
      <c r="DD137" t="s">
        <v>287</v>
      </c>
      <c r="DE137" t="s">
        <v>287</v>
      </c>
      <c r="DF137" t="s">
        <v>1063</v>
      </c>
      <c r="DG137" t="s">
        <v>1064</v>
      </c>
      <c r="DH137" t="s">
        <v>290</v>
      </c>
      <c r="DI137" t="s">
        <v>315</v>
      </c>
      <c r="DJ137" t="s">
        <v>303</v>
      </c>
      <c r="DK137" t="s">
        <v>1065</v>
      </c>
      <c r="DL137" t="s">
        <v>341</v>
      </c>
      <c r="DM137" t="s">
        <v>1066</v>
      </c>
      <c r="DN137" t="s">
        <v>1067</v>
      </c>
      <c r="DO137" s="1">
        <v>0</v>
      </c>
      <c r="DP137" s="1">
        <v>0</v>
      </c>
      <c r="DQ137" s="1">
        <v>0</v>
      </c>
      <c r="DR137" s="1">
        <v>1</v>
      </c>
      <c r="DS137" s="1">
        <v>0</v>
      </c>
    </row>
    <row r="138" spans="1:123" x14ac:dyDescent="0.35">
      <c r="A138" t="s">
        <v>287</v>
      </c>
      <c r="B138" t="s">
        <v>287</v>
      </c>
      <c r="C138" t="s">
        <v>287</v>
      </c>
      <c r="D138" t="s">
        <v>287</v>
      </c>
      <c r="E138" t="s">
        <v>287</v>
      </c>
      <c r="F138" t="s">
        <v>287</v>
      </c>
      <c r="G138" t="s">
        <v>287</v>
      </c>
      <c r="H138" t="s">
        <v>287</v>
      </c>
      <c r="I138" s="1"/>
      <c r="J138" s="1"/>
      <c r="K138" s="1"/>
      <c r="L138" s="1"/>
      <c r="M138" s="1"/>
      <c r="N138" s="1"/>
      <c r="O138" s="1"/>
      <c r="P138" s="1"/>
      <c r="Q138" t="s">
        <v>287</v>
      </c>
      <c r="R138" s="1"/>
      <c r="S138" s="1"/>
      <c r="T138" s="1"/>
      <c r="U138" s="1"/>
      <c r="V138" s="1"/>
      <c r="W138" s="1"/>
      <c r="X138" t="s">
        <v>287</v>
      </c>
      <c r="Y138" t="s">
        <v>287</v>
      </c>
      <c r="Z138" t="s">
        <v>287</v>
      </c>
      <c r="AA138" t="s">
        <v>287</v>
      </c>
      <c r="AB138" t="s">
        <v>287</v>
      </c>
      <c r="AC138" s="1"/>
      <c r="AD138" s="1"/>
      <c r="AE138" s="1"/>
      <c r="AF138" s="1"/>
      <c r="AG138" s="1"/>
      <c r="AH138" t="s">
        <v>287</v>
      </c>
      <c r="AI138" t="s">
        <v>287</v>
      </c>
      <c r="AJ138" t="s">
        <v>287</v>
      </c>
      <c r="AK138" t="s">
        <v>287</v>
      </c>
      <c r="AL138" t="s">
        <v>287</v>
      </c>
      <c r="AM138" t="s">
        <v>287</v>
      </c>
      <c r="AN138" s="1"/>
      <c r="AO138" s="1"/>
      <c r="AP138" s="1"/>
      <c r="AQ138" s="1"/>
      <c r="AR138" s="1"/>
      <c r="AS138" s="1"/>
      <c r="AT138" s="1"/>
      <c r="AU138" s="1"/>
      <c r="AV138" t="s">
        <v>287</v>
      </c>
      <c r="AW138" s="1"/>
      <c r="AX138" s="1"/>
      <c r="AY138" s="1"/>
      <c r="AZ138" s="1"/>
      <c r="BA138" s="1"/>
      <c r="BB138" s="1"/>
      <c r="BC138" s="1"/>
      <c r="BD138" s="1"/>
      <c r="BE138" t="s">
        <v>287</v>
      </c>
      <c r="BF138" t="s">
        <v>287</v>
      </c>
      <c r="BG138" t="s">
        <v>287</v>
      </c>
      <c r="BH138" t="s">
        <v>287</v>
      </c>
      <c r="BI138" t="s">
        <v>287</v>
      </c>
      <c r="BJ138" t="s">
        <v>287</v>
      </c>
      <c r="BK138" s="1"/>
      <c r="BL138" s="1"/>
      <c r="BM138" s="1"/>
      <c r="BN138" s="1"/>
      <c r="BO138" s="1"/>
      <c r="BP138" s="1"/>
      <c r="BQ138" s="1"/>
      <c r="BR138" s="1"/>
      <c r="BS138" s="1"/>
      <c r="BT138" s="1"/>
      <c r="BU138" s="1"/>
      <c r="BV138" s="1"/>
      <c r="BW138" s="1"/>
      <c r="BX138" s="1"/>
      <c r="BY138" t="s">
        <v>287</v>
      </c>
      <c r="BZ138" s="1"/>
      <c r="CA138" s="1"/>
      <c r="CB138" s="1"/>
      <c r="CC138" s="1"/>
      <c r="CD138" s="1"/>
      <c r="CE138" s="1"/>
      <c r="CF138" s="1"/>
      <c r="CG138" s="1"/>
      <c r="CH138" s="1"/>
      <c r="CI138" s="1"/>
      <c r="CJ138" s="1"/>
      <c r="CK138" s="1"/>
      <c r="CL138" s="1"/>
      <c r="CM138" s="1"/>
      <c r="CN138" t="s">
        <v>287</v>
      </c>
      <c r="CO138" t="s">
        <v>287</v>
      </c>
      <c r="CP138" t="s">
        <v>287</v>
      </c>
      <c r="CQ138" t="s">
        <v>287</v>
      </c>
      <c r="CR138" t="s">
        <v>287</v>
      </c>
      <c r="CS138" t="s">
        <v>287</v>
      </c>
      <c r="CT138" t="s">
        <v>287</v>
      </c>
      <c r="CU138" t="s">
        <v>287</v>
      </c>
      <c r="CV138" t="s">
        <v>287</v>
      </c>
      <c r="CW138" t="s">
        <v>287</v>
      </c>
      <c r="CX138" t="s">
        <v>287</v>
      </c>
      <c r="CY138" t="s">
        <v>287</v>
      </c>
      <c r="CZ138" t="s">
        <v>287</v>
      </c>
      <c r="DA138" t="s">
        <v>287</v>
      </c>
      <c r="DB138" t="s">
        <v>287</v>
      </c>
      <c r="DC138" t="s">
        <v>287</v>
      </c>
      <c r="DD138" t="s">
        <v>287</v>
      </c>
      <c r="DE138" t="s">
        <v>287</v>
      </c>
      <c r="DF138" t="s">
        <v>1068</v>
      </c>
      <c r="DG138" t="s">
        <v>1069</v>
      </c>
      <c r="DH138" t="s">
        <v>301</v>
      </c>
      <c r="DI138" t="s">
        <v>302</v>
      </c>
      <c r="DJ138" t="s">
        <v>303</v>
      </c>
      <c r="DK138" t="s">
        <v>293</v>
      </c>
      <c r="DL138" t="s">
        <v>294</v>
      </c>
      <c r="DM138" t="s">
        <v>1070</v>
      </c>
      <c r="DN138" t="s">
        <v>1071</v>
      </c>
      <c r="DO138" s="1">
        <v>0</v>
      </c>
      <c r="DP138" s="1">
        <v>1</v>
      </c>
      <c r="DQ138" s="1">
        <v>0</v>
      </c>
      <c r="DR138" s="1">
        <v>0</v>
      </c>
      <c r="DS138" s="1">
        <v>0</v>
      </c>
    </row>
    <row r="139" spans="1:123" x14ac:dyDescent="0.35">
      <c r="A139" t="s">
        <v>287</v>
      </c>
      <c r="B139" t="s">
        <v>287</v>
      </c>
      <c r="C139" t="s">
        <v>287</v>
      </c>
      <c r="D139" t="s">
        <v>287</v>
      </c>
      <c r="E139" t="s">
        <v>287</v>
      </c>
      <c r="F139" t="s">
        <v>287</v>
      </c>
      <c r="G139" t="s">
        <v>287</v>
      </c>
      <c r="H139" t="s">
        <v>287</v>
      </c>
      <c r="I139" s="1"/>
      <c r="J139" s="1"/>
      <c r="K139" s="1"/>
      <c r="L139" s="1"/>
      <c r="M139" s="1"/>
      <c r="N139" s="1"/>
      <c r="O139" s="1"/>
      <c r="P139" s="1"/>
      <c r="Q139" t="s">
        <v>287</v>
      </c>
      <c r="R139" s="1"/>
      <c r="S139" s="1"/>
      <c r="T139" s="1"/>
      <c r="U139" s="1"/>
      <c r="V139" s="1"/>
      <c r="W139" s="1"/>
      <c r="X139" t="s">
        <v>287</v>
      </c>
      <c r="Y139" t="s">
        <v>287</v>
      </c>
      <c r="Z139" t="s">
        <v>287</v>
      </c>
      <c r="AA139" t="s">
        <v>287</v>
      </c>
      <c r="AB139" t="s">
        <v>287</v>
      </c>
      <c r="AC139" s="1"/>
      <c r="AD139" s="1"/>
      <c r="AE139" s="1"/>
      <c r="AF139" s="1"/>
      <c r="AG139" s="1"/>
      <c r="AH139" t="s">
        <v>287</v>
      </c>
      <c r="AI139" t="s">
        <v>287</v>
      </c>
      <c r="AJ139" t="s">
        <v>287</v>
      </c>
      <c r="AK139" t="s">
        <v>287</v>
      </c>
      <c r="AL139" t="s">
        <v>287</v>
      </c>
      <c r="AM139" t="s">
        <v>287</v>
      </c>
      <c r="AN139" s="1"/>
      <c r="AO139" s="1"/>
      <c r="AP139" s="1"/>
      <c r="AQ139" s="1"/>
      <c r="AR139" s="1"/>
      <c r="AS139" s="1"/>
      <c r="AT139" s="1"/>
      <c r="AU139" s="1"/>
      <c r="AV139" t="s">
        <v>287</v>
      </c>
      <c r="AW139" s="1"/>
      <c r="AX139" s="1"/>
      <c r="AY139" s="1"/>
      <c r="AZ139" s="1"/>
      <c r="BA139" s="1"/>
      <c r="BB139" s="1"/>
      <c r="BC139" s="1"/>
      <c r="BD139" s="1"/>
      <c r="BE139" t="s">
        <v>287</v>
      </c>
      <c r="BF139" t="s">
        <v>287</v>
      </c>
      <c r="BG139" t="s">
        <v>287</v>
      </c>
      <c r="BH139" t="s">
        <v>287</v>
      </c>
      <c r="BI139" t="s">
        <v>287</v>
      </c>
      <c r="BJ139" t="s">
        <v>287</v>
      </c>
      <c r="BK139" s="1"/>
      <c r="BL139" s="1"/>
      <c r="BM139" s="1"/>
      <c r="BN139" s="1"/>
      <c r="BO139" s="1"/>
      <c r="BP139" s="1"/>
      <c r="BQ139" s="1"/>
      <c r="BR139" s="1"/>
      <c r="BS139" s="1"/>
      <c r="BT139" s="1"/>
      <c r="BU139" s="1"/>
      <c r="BV139" s="1"/>
      <c r="BW139" s="1"/>
      <c r="BX139" s="1"/>
      <c r="BY139" t="s">
        <v>287</v>
      </c>
      <c r="BZ139" s="1"/>
      <c r="CA139" s="1"/>
      <c r="CB139" s="1"/>
      <c r="CC139" s="1"/>
      <c r="CD139" s="1"/>
      <c r="CE139" s="1"/>
      <c r="CF139" s="1"/>
      <c r="CG139" s="1"/>
      <c r="CH139" s="1"/>
      <c r="CI139" s="1"/>
      <c r="CJ139" s="1"/>
      <c r="CK139" s="1"/>
      <c r="CL139" s="1"/>
      <c r="CM139" s="1"/>
      <c r="CN139" t="s">
        <v>287</v>
      </c>
      <c r="CO139" t="s">
        <v>287</v>
      </c>
      <c r="CP139" t="s">
        <v>287</v>
      </c>
      <c r="CQ139" t="s">
        <v>287</v>
      </c>
      <c r="CR139" t="s">
        <v>287</v>
      </c>
      <c r="CS139" t="s">
        <v>287</v>
      </c>
      <c r="CT139" t="s">
        <v>287</v>
      </c>
      <c r="CU139" t="s">
        <v>287</v>
      </c>
      <c r="CV139" t="s">
        <v>287</v>
      </c>
      <c r="CW139" t="s">
        <v>287</v>
      </c>
      <c r="CX139" t="s">
        <v>287</v>
      </c>
      <c r="CY139" t="s">
        <v>287</v>
      </c>
      <c r="CZ139" t="s">
        <v>287</v>
      </c>
      <c r="DA139" t="s">
        <v>287</v>
      </c>
      <c r="DB139" t="s">
        <v>287</v>
      </c>
      <c r="DC139" t="s">
        <v>287</v>
      </c>
      <c r="DD139" t="s">
        <v>287</v>
      </c>
      <c r="DE139" t="s">
        <v>287</v>
      </c>
      <c r="DF139" t="s">
        <v>1072</v>
      </c>
      <c r="DG139" t="s">
        <v>1073</v>
      </c>
      <c r="DH139" t="s">
        <v>290</v>
      </c>
      <c r="DI139" t="s">
        <v>315</v>
      </c>
      <c r="DJ139" t="s">
        <v>303</v>
      </c>
      <c r="DK139" t="s">
        <v>513</v>
      </c>
      <c r="DL139" t="s">
        <v>341</v>
      </c>
      <c r="DM139" t="s">
        <v>1074</v>
      </c>
      <c r="DN139" t="s">
        <v>1075</v>
      </c>
      <c r="DO139" s="1">
        <v>0</v>
      </c>
      <c r="DP139" s="1">
        <v>1</v>
      </c>
      <c r="DQ139" s="1">
        <v>0</v>
      </c>
      <c r="DR139" s="1">
        <v>0</v>
      </c>
      <c r="DS139" s="1">
        <v>0</v>
      </c>
    </row>
    <row r="140" spans="1:123" x14ac:dyDescent="0.35">
      <c r="A140" t="s">
        <v>287</v>
      </c>
      <c r="B140" t="s">
        <v>287</v>
      </c>
      <c r="C140" t="s">
        <v>287</v>
      </c>
      <c r="D140" t="s">
        <v>287</v>
      </c>
      <c r="E140" t="s">
        <v>287</v>
      </c>
      <c r="F140" t="s">
        <v>287</v>
      </c>
      <c r="G140" t="s">
        <v>287</v>
      </c>
      <c r="H140" t="s">
        <v>287</v>
      </c>
      <c r="I140" s="1"/>
      <c r="J140" s="1"/>
      <c r="K140" s="1"/>
      <c r="L140" s="1"/>
      <c r="M140" s="1"/>
      <c r="N140" s="1"/>
      <c r="O140" s="1"/>
      <c r="P140" s="1"/>
      <c r="Q140" t="s">
        <v>287</v>
      </c>
      <c r="R140" s="1"/>
      <c r="S140" s="1"/>
      <c r="T140" s="1"/>
      <c r="U140" s="1"/>
      <c r="V140" s="1"/>
      <c r="W140" s="1"/>
      <c r="X140" t="s">
        <v>287</v>
      </c>
      <c r="Y140" t="s">
        <v>287</v>
      </c>
      <c r="Z140" t="s">
        <v>287</v>
      </c>
      <c r="AA140" t="s">
        <v>287</v>
      </c>
      <c r="AB140" t="s">
        <v>287</v>
      </c>
      <c r="AC140" s="1"/>
      <c r="AD140" s="1"/>
      <c r="AE140" s="1"/>
      <c r="AF140" s="1"/>
      <c r="AG140" s="1"/>
      <c r="AH140" t="s">
        <v>287</v>
      </c>
      <c r="AI140" t="s">
        <v>287</v>
      </c>
      <c r="AJ140" t="s">
        <v>287</v>
      </c>
      <c r="AK140" t="s">
        <v>287</v>
      </c>
      <c r="AL140" t="s">
        <v>287</v>
      </c>
      <c r="AM140" t="s">
        <v>287</v>
      </c>
      <c r="AN140" s="1"/>
      <c r="AO140" s="1"/>
      <c r="AP140" s="1"/>
      <c r="AQ140" s="1"/>
      <c r="AR140" s="1"/>
      <c r="AS140" s="1"/>
      <c r="AT140" s="1"/>
      <c r="AU140" s="1"/>
      <c r="AV140" t="s">
        <v>287</v>
      </c>
      <c r="AW140" s="1"/>
      <c r="AX140" s="1"/>
      <c r="AY140" s="1"/>
      <c r="AZ140" s="1"/>
      <c r="BA140" s="1"/>
      <c r="BB140" s="1"/>
      <c r="BC140" s="1"/>
      <c r="BD140" s="1"/>
      <c r="BE140" t="s">
        <v>287</v>
      </c>
      <c r="BF140" t="s">
        <v>287</v>
      </c>
      <c r="BG140" t="s">
        <v>287</v>
      </c>
      <c r="BH140" t="s">
        <v>287</v>
      </c>
      <c r="BI140" t="s">
        <v>287</v>
      </c>
      <c r="BJ140" t="s">
        <v>287</v>
      </c>
      <c r="BK140" s="1"/>
      <c r="BL140" s="1"/>
      <c r="BM140" s="1"/>
      <c r="BN140" s="1"/>
      <c r="BO140" s="1"/>
      <c r="BP140" s="1"/>
      <c r="BQ140" s="1"/>
      <c r="BR140" s="1"/>
      <c r="BS140" s="1"/>
      <c r="BT140" s="1"/>
      <c r="BU140" s="1"/>
      <c r="BV140" s="1"/>
      <c r="BW140" s="1"/>
      <c r="BX140" s="1"/>
      <c r="BY140" t="s">
        <v>287</v>
      </c>
      <c r="BZ140" s="1"/>
      <c r="CA140" s="1"/>
      <c r="CB140" s="1"/>
      <c r="CC140" s="1"/>
      <c r="CD140" s="1"/>
      <c r="CE140" s="1"/>
      <c r="CF140" s="1"/>
      <c r="CG140" s="1"/>
      <c r="CH140" s="1"/>
      <c r="CI140" s="1"/>
      <c r="CJ140" s="1"/>
      <c r="CK140" s="1"/>
      <c r="CL140" s="1"/>
      <c r="CM140" s="1"/>
      <c r="CN140" t="s">
        <v>287</v>
      </c>
      <c r="CO140" t="s">
        <v>287</v>
      </c>
      <c r="CP140" t="s">
        <v>287</v>
      </c>
      <c r="CQ140" t="s">
        <v>287</v>
      </c>
      <c r="CR140" t="s">
        <v>287</v>
      </c>
      <c r="CS140" t="s">
        <v>287</v>
      </c>
      <c r="CT140" t="s">
        <v>287</v>
      </c>
      <c r="CU140" t="s">
        <v>287</v>
      </c>
      <c r="CV140" t="s">
        <v>287</v>
      </c>
      <c r="CW140" t="s">
        <v>287</v>
      </c>
      <c r="CX140" t="s">
        <v>287</v>
      </c>
      <c r="CY140" t="s">
        <v>287</v>
      </c>
      <c r="CZ140" t="s">
        <v>287</v>
      </c>
      <c r="DA140" t="s">
        <v>287</v>
      </c>
      <c r="DB140" t="s">
        <v>287</v>
      </c>
      <c r="DC140" t="s">
        <v>287</v>
      </c>
      <c r="DD140" t="s">
        <v>287</v>
      </c>
      <c r="DE140" t="s">
        <v>287</v>
      </c>
      <c r="DF140" t="s">
        <v>1076</v>
      </c>
      <c r="DG140" t="s">
        <v>1077</v>
      </c>
      <c r="DH140" t="s">
        <v>290</v>
      </c>
      <c r="DI140" t="s">
        <v>315</v>
      </c>
      <c r="DJ140" t="s">
        <v>1060</v>
      </c>
      <c r="DK140" t="s">
        <v>501</v>
      </c>
      <c r="DL140" t="s">
        <v>341</v>
      </c>
      <c r="DM140" t="s">
        <v>1078</v>
      </c>
      <c r="DN140" t="s">
        <v>1079</v>
      </c>
      <c r="DO140" s="1">
        <v>0</v>
      </c>
      <c r="DP140" s="1">
        <v>1</v>
      </c>
      <c r="DQ140" s="1">
        <v>0</v>
      </c>
      <c r="DR140" s="1">
        <v>0</v>
      </c>
      <c r="DS140" s="1">
        <v>0</v>
      </c>
    </row>
    <row r="141" spans="1:123" x14ac:dyDescent="0.35">
      <c r="A141" t="s">
        <v>1</v>
      </c>
      <c r="B141" t="s">
        <v>1</v>
      </c>
      <c r="C141" t="s">
        <v>9</v>
      </c>
      <c r="D141" t="s">
        <v>15</v>
      </c>
      <c r="E141" t="s">
        <v>13</v>
      </c>
      <c r="F141" t="s">
        <v>14</v>
      </c>
      <c r="G141" t="s">
        <v>14</v>
      </c>
      <c r="H141" t="s">
        <v>16</v>
      </c>
      <c r="I141" s="1" t="s">
        <v>1</v>
      </c>
      <c r="J141" s="1" t="s">
        <v>1</v>
      </c>
      <c r="K141" s="1" t="s">
        <v>2</v>
      </c>
      <c r="L141" s="1" t="s">
        <v>1</v>
      </c>
      <c r="M141" s="1" t="s">
        <v>2</v>
      </c>
      <c r="N141" s="1" t="s">
        <v>1</v>
      </c>
      <c r="O141" s="1" t="s">
        <v>1</v>
      </c>
      <c r="P141" s="1" t="s">
        <v>2</v>
      </c>
      <c r="Q141" t="s">
        <v>2</v>
      </c>
      <c r="R141" s="1" t="s">
        <v>1</v>
      </c>
      <c r="S141" s="1" t="s">
        <v>2</v>
      </c>
      <c r="T141" s="1" t="s">
        <v>2</v>
      </c>
      <c r="U141" s="1" t="s">
        <v>1</v>
      </c>
      <c r="V141" s="1" t="s">
        <v>1</v>
      </c>
      <c r="W141" s="1" t="s">
        <v>2</v>
      </c>
      <c r="X141" t="s">
        <v>287</v>
      </c>
      <c r="Y141" t="s">
        <v>42</v>
      </c>
      <c r="Z141" t="s">
        <v>46</v>
      </c>
      <c r="AA141" t="s">
        <v>287</v>
      </c>
      <c r="AB141" t="s">
        <v>51</v>
      </c>
      <c r="AC141" s="1"/>
      <c r="AD141" s="1"/>
      <c r="AE141" s="1"/>
      <c r="AF141" s="1"/>
      <c r="AG141" s="1"/>
      <c r="AH141" t="s">
        <v>287</v>
      </c>
      <c r="AI141" t="s">
        <v>287</v>
      </c>
      <c r="AJ141" t="s">
        <v>287</v>
      </c>
      <c r="AK141" t="s">
        <v>287</v>
      </c>
      <c r="AL141" t="s">
        <v>14</v>
      </c>
      <c r="AM141" t="s">
        <v>14</v>
      </c>
      <c r="AN141" s="1" t="s">
        <v>2</v>
      </c>
      <c r="AO141" s="1" t="s">
        <v>2</v>
      </c>
      <c r="AP141" s="1" t="s">
        <v>1</v>
      </c>
      <c r="AQ141" s="1" t="s">
        <v>2</v>
      </c>
      <c r="AR141" s="1" t="s">
        <v>1</v>
      </c>
      <c r="AS141" s="1" t="s">
        <v>2</v>
      </c>
      <c r="AT141" s="1" t="s">
        <v>2</v>
      </c>
      <c r="AU141" s="1" t="s">
        <v>2</v>
      </c>
      <c r="AV141" t="s">
        <v>287</v>
      </c>
      <c r="AW141" s="1" t="s">
        <v>2</v>
      </c>
      <c r="AX141" s="1" t="s">
        <v>2</v>
      </c>
      <c r="AY141" s="1" t="s">
        <v>2</v>
      </c>
      <c r="AZ141" s="1" t="s">
        <v>1</v>
      </c>
      <c r="BA141" s="1" t="s">
        <v>2</v>
      </c>
      <c r="BB141" s="1" t="s">
        <v>2</v>
      </c>
      <c r="BC141" s="1" t="s">
        <v>2</v>
      </c>
      <c r="BD141" s="1" t="s">
        <v>2</v>
      </c>
      <c r="BE141" t="s">
        <v>287</v>
      </c>
      <c r="BF141" t="s">
        <v>287</v>
      </c>
      <c r="BG141" t="s">
        <v>1</v>
      </c>
      <c r="BH141" t="s">
        <v>1</v>
      </c>
      <c r="BI141" t="s">
        <v>3</v>
      </c>
      <c r="BJ141" t="s">
        <v>91</v>
      </c>
      <c r="BK141" s="1" t="s">
        <v>1</v>
      </c>
      <c r="BL141" s="1" t="s">
        <v>1</v>
      </c>
      <c r="BM141" s="1" t="s">
        <v>1</v>
      </c>
      <c r="BN141" s="1" t="s">
        <v>1</v>
      </c>
      <c r="BO141" s="1" t="s">
        <v>1</v>
      </c>
      <c r="BP141" s="1" t="s">
        <v>1</v>
      </c>
      <c r="BQ141" s="1" t="s">
        <v>1</v>
      </c>
      <c r="BR141" s="1" t="s">
        <v>2</v>
      </c>
      <c r="BS141" s="1" t="s">
        <v>1</v>
      </c>
      <c r="BT141" s="1" t="s">
        <v>2</v>
      </c>
      <c r="BU141" s="1" t="s">
        <v>2</v>
      </c>
      <c r="BV141" s="1" t="s">
        <v>1</v>
      </c>
      <c r="BW141" s="1" t="s">
        <v>2</v>
      </c>
      <c r="BX141" s="1" t="s">
        <v>2</v>
      </c>
      <c r="BY141" t="s">
        <v>287</v>
      </c>
      <c r="BZ141" s="1" t="s">
        <v>1</v>
      </c>
      <c r="CA141" s="1" t="s">
        <v>1</v>
      </c>
      <c r="CB141" s="1" t="s">
        <v>1</v>
      </c>
      <c r="CC141" s="1" t="s">
        <v>1</v>
      </c>
      <c r="CD141" s="1" t="s">
        <v>1</v>
      </c>
      <c r="CE141" s="1" t="s">
        <v>1</v>
      </c>
      <c r="CF141" s="1" t="s">
        <v>1</v>
      </c>
      <c r="CG141" s="1" t="s">
        <v>1</v>
      </c>
      <c r="CH141" s="1" t="s">
        <v>1</v>
      </c>
      <c r="CI141" s="1" t="s">
        <v>1</v>
      </c>
      <c r="CJ141" s="1" t="s">
        <v>2</v>
      </c>
      <c r="CK141" s="1" t="s">
        <v>2</v>
      </c>
      <c r="CL141" s="1" t="s">
        <v>2</v>
      </c>
      <c r="CM141" s="1" t="s">
        <v>2</v>
      </c>
      <c r="CN141" t="s">
        <v>287</v>
      </c>
      <c r="CO141" t="s">
        <v>1</v>
      </c>
      <c r="CP141" t="s">
        <v>1</v>
      </c>
      <c r="CQ141" t="s">
        <v>1</v>
      </c>
      <c r="CR141" t="s">
        <v>1</v>
      </c>
      <c r="CS141" t="s">
        <v>13</v>
      </c>
      <c r="CT141" t="s">
        <v>13</v>
      </c>
      <c r="CU141" t="s">
        <v>13</v>
      </c>
      <c r="CV141" t="s">
        <v>287</v>
      </c>
      <c r="CW141" t="s">
        <v>46</v>
      </c>
      <c r="CX141" t="s">
        <v>287</v>
      </c>
      <c r="CY141" t="s">
        <v>1</v>
      </c>
      <c r="CZ141" t="s">
        <v>3</v>
      </c>
      <c r="DA141" t="s">
        <v>1</v>
      </c>
      <c r="DB141" t="s">
        <v>287</v>
      </c>
      <c r="DC141" t="s">
        <v>287</v>
      </c>
      <c r="DD141" t="s">
        <v>61</v>
      </c>
      <c r="DE141" t="s">
        <v>287</v>
      </c>
      <c r="DF141" t="s">
        <v>1080</v>
      </c>
      <c r="DG141" t="s">
        <v>1081</v>
      </c>
      <c r="DH141" t="s">
        <v>290</v>
      </c>
      <c r="DI141" t="s">
        <v>315</v>
      </c>
      <c r="DJ141" t="s">
        <v>303</v>
      </c>
      <c r="DK141" t="s">
        <v>800</v>
      </c>
      <c r="DL141" t="s">
        <v>341</v>
      </c>
      <c r="DM141" t="s">
        <v>1082</v>
      </c>
      <c r="DN141" t="s">
        <v>1083</v>
      </c>
      <c r="DO141" s="1">
        <v>0</v>
      </c>
      <c r="DP141" s="1">
        <v>0</v>
      </c>
      <c r="DQ141" s="1">
        <v>0</v>
      </c>
      <c r="DR141" s="1">
        <v>1</v>
      </c>
      <c r="DS141" s="1">
        <v>0</v>
      </c>
    </row>
    <row r="142" spans="1:123" x14ac:dyDescent="0.35">
      <c r="A142" t="s">
        <v>1</v>
      </c>
      <c r="B142" t="s">
        <v>1</v>
      </c>
      <c r="C142" t="s">
        <v>7</v>
      </c>
      <c r="D142" t="s">
        <v>14</v>
      </c>
      <c r="E142" t="s">
        <v>13</v>
      </c>
      <c r="F142" t="s">
        <v>14</v>
      </c>
      <c r="G142" t="s">
        <v>13</v>
      </c>
      <c r="H142" t="s">
        <v>16</v>
      </c>
      <c r="I142" s="1" t="s">
        <v>1</v>
      </c>
      <c r="J142" s="1" t="s">
        <v>1</v>
      </c>
      <c r="K142" s="1" t="s">
        <v>2</v>
      </c>
      <c r="L142" s="1" t="s">
        <v>1</v>
      </c>
      <c r="M142" s="1" t="s">
        <v>1</v>
      </c>
      <c r="N142" s="1" t="s">
        <v>1</v>
      </c>
      <c r="O142" s="1" t="s">
        <v>1</v>
      </c>
      <c r="P142" s="1" t="s">
        <v>2</v>
      </c>
      <c r="Q142" t="s">
        <v>1</v>
      </c>
      <c r="R142" s="1" t="s">
        <v>1</v>
      </c>
      <c r="S142" s="1" t="s">
        <v>2</v>
      </c>
      <c r="T142" s="1" t="s">
        <v>2</v>
      </c>
      <c r="U142" s="1" t="s">
        <v>2</v>
      </c>
      <c r="V142" s="1" t="s">
        <v>2</v>
      </c>
      <c r="W142" s="1" t="s">
        <v>2</v>
      </c>
      <c r="X142" t="s">
        <v>287</v>
      </c>
      <c r="Y142" t="s">
        <v>3</v>
      </c>
      <c r="Z142" t="s">
        <v>46</v>
      </c>
      <c r="AA142" t="s">
        <v>287</v>
      </c>
      <c r="AB142" t="s">
        <v>51</v>
      </c>
      <c r="AC142" s="1"/>
      <c r="AD142" s="1"/>
      <c r="AE142" s="1"/>
      <c r="AF142" s="1"/>
      <c r="AG142" s="1"/>
      <c r="AH142" t="s">
        <v>287</v>
      </c>
      <c r="AI142" t="s">
        <v>287</v>
      </c>
      <c r="AJ142" t="s">
        <v>287</v>
      </c>
      <c r="AK142" t="s">
        <v>287</v>
      </c>
      <c r="AL142" t="s">
        <v>14</v>
      </c>
      <c r="AM142" t="s">
        <v>13</v>
      </c>
      <c r="AN142" s="1" t="s">
        <v>2</v>
      </c>
      <c r="AO142" s="1" t="s">
        <v>2</v>
      </c>
      <c r="AP142" s="1" t="s">
        <v>2</v>
      </c>
      <c r="AQ142" s="1" t="s">
        <v>2</v>
      </c>
      <c r="AR142" s="1" t="s">
        <v>2</v>
      </c>
      <c r="AS142" s="1" t="s">
        <v>2</v>
      </c>
      <c r="AT142" s="1" t="s">
        <v>2</v>
      </c>
      <c r="AU142" s="1" t="s">
        <v>1</v>
      </c>
      <c r="AV142" t="s">
        <v>287</v>
      </c>
      <c r="AW142" s="1" t="s">
        <v>2</v>
      </c>
      <c r="AX142" s="1" t="s">
        <v>2</v>
      </c>
      <c r="AY142" s="1" t="s">
        <v>1</v>
      </c>
      <c r="AZ142" s="1" t="s">
        <v>2</v>
      </c>
      <c r="BA142" s="1" t="s">
        <v>2</v>
      </c>
      <c r="BB142" s="1" t="s">
        <v>2</v>
      </c>
      <c r="BC142" s="1" t="s">
        <v>2</v>
      </c>
      <c r="BD142" s="1" t="s">
        <v>2</v>
      </c>
      <c r="BE142" t="s">
        <v>287</v>
      </c>
      <c r="BF142" t="s">
        <v>287</v>
      </c>
      <c r="BG142" t="s">
        <v>1</v>
      </c>
      <c r="BH142" t="s">
        <v>2</v>
      </c>
      <c r="BI142" t="s">
        <v>2</v>
      </c>
      <c r="BJ142" t="s">
        <v>91</v>
      </c>
      <c r="BK142" s="1" t="s">
        <v>1</v>
      </c>
      <c r="BL142" s="1" t="s">
        <v>1</v>
      </c>
      <c r="BM142" s="1" t="s">
        <v>1</v>
      </c>
      <c r="BN142" s="1" t="s">
        <v>1</v>
      </c>
      <c r="BO142" s="1" t="s">
        <v>1</v>
      </c>
      <c r="BP142" s="1" t="s">
        <v>1</v>
      </c>
      <c r="BQ142" s="1" t="s">
        <v>1</v>
      </c>
      <c r="BR142" s="1" t="s">
        <v>1</v>
      </c>
      <c r="BS142" s="1" t="s">
        <v>2</v>
      </c>
      <c r="BT142" s="1" t="s">
        <v>2</v>
      </c>
      <c r="BU142" s="1" t="s">
        <v>2</v>
      </c>
      <c r="BV142" s="1" t="s">
        <v>1</v>
      </c>
      <c r="BW142" s="1" t="s">
        <v>2</v>
      </c>
      <c r="BX142" s="1" t="s">
        <v>2</v>
      </c>
      <c r="BY142" t="s">
        <v>287</v>
      </c>
      <c r="BZ142" s="1" t="s">
        <v>1</v>
      </c>
      <c r="CA142" s="1" t="s">
        <v>1</v>
      </c>
      <c r="CB142" s="1" t="s">
        <v>1</v>
      </c>
      <c r="CC142" s="1" t="s">
        <v>1</v>
      </c>
      <c r="CD142" s="1" t="s">
        <v>1</v>
      </c>
      <c r="CE142" s="1" t="s">
        <v>1</v>
      </c>
      <c r="CF142" s="1" t="s">
        <v>1</v>
      </c>
      <c r="CG142" s="1" t="s">
        <v>1</v>
      </c>
      <c r="CH142" s="1" t="s">
        <v>1</v>
      </c>
      <c r="CI142" s="1" t="s">
        <v>1</v>
      </c>
      <c r="CJ142" s="1" t="s">
        <v>1</v>
      </c>
      <c r="CK142" s="1" t="s">
        <v>1</v>
      </c>
      <c r="CL142" s="1" t="s">
        <v>2</v>
      </c>
      <c r="CM142" s="1" t="s">
        <v>2</v>
      </c>
      <c r="CN142" t="s">
        <v>287</v>
      </c>
      <c r="CO142" t="s">
        <v>2</v>
      </c>
      <c r="CP142" t="s">
        <v>2</v>
      </c>
      <c r="CQ142" t="s">
        <v>1</v>
      </c>
      <c r="CR142" t="s">
        <v>1</v>
      </c>
      <c r="CS142" t="s">
        <v>15</v>
      </c>
      <c r="CT142" t="s">
        <v>14</v>
      </c>
      <c r="CU142" t="s">
        <v>13</v>
      </c>
      <c r="CV142" t="s">
        <v>287</v>
      </c>
      <c r="CW142" t="s">
        <v>47</v>
      </c>
      <c r="CX142" t="s">
        <v>1084</v>
      </c>
      <c r="CY142" t="s">
        <v>1</v>
      </c>
      <c r="CZ142" t="s">
        <v>1</v>
      </c>
      <c r="DA142" t="s">
        <v>1</v>
      </c>
      <c r="DB142" t="s">
        <v>287</v>
      </c>
      <c r="DC142" t="s">
        <v>287</v>
      </c>
      <c r="DD142" t="s">
        <v>60</v>
      </c>
      <c r="DE142" t="s">
        <v>287</v>
      </c>
      <c r="DF142" t="s">
        <v>1085</v>
      </c>
      <c r="DG142" t="s">
        <v>1086</v>
      </c>
      <c r="DH142" t="s">
        <v>290</v>
      </c>
      <c r="DI142" t="s">
        <v>315</v>
      </c>
      <c r="DJ142" t="s">
        <v>1060</v>
      </c>
      <c r="DK142" t="s">
        <v>501</v>
      </c>
      <c r="DL142" t="s">
        <v>341</v>
      </c>
      <c r="DM142" t="s">
        <v>1078</v>
      </c>
      <c r="DN142" t="s">
        <v>1087</v>
      </c>
      <c r="DO142" s="1">
        <v>0</v>
      </c>
      <c r="DP142" s="1">
        <v>0</v>
      </c>
      <c r="DQ142" s="1">
        <v>0</v>
      </c>
      <c r="DR142" s="1">
        <v>1</v>
      </c>
      <c r="DS142" s="1">
        <v>0</v>
      </c>
    </row>
    <row r="143" spans="1:123" x14ac:dyDescent="0.35">
      <c r="A143" t="s">
        <v>1</v>
      </c>
      <c r="B143" t="s">
        <v>1</v>
      </c>
      <c r="C143" t="s">
        <v>7</v>
      </c>
      <c r="D143" t="s">
        <v>16</v>
      </c>
      <c r="E143" t="s">
        <v>13</v>
      </c>
      <c r="F143" t="s">
        <v>13</v>
      </c>
      <c r="G143" t="s">
        <v>15</v>
      </c>
      <c r="H143" t="s">
        <v>15</v>
      </c>
      <c r="I143" s="1" t="s">
        <v>1</v>
      </c>
      <c r="J143" s="1" t="s">
        <v>1</v>
      </c>
      <c r="K143" s="1" t="s">
        <v>2</v>
      </c>
      <c r="L143" s="1" t="s">
        <v>1</v>
      </c>
      <c r="M143" s="1" t="s">
        <v>1</v>
      </c>
      <c r="N143" s="1" t="s">
        <v>1</v>
      </c>
      <c r="O143" s="1" t="s">
        <v>1</v>
      </c>
      <c r="P143" s="1" t="s">
        <v>2</v>
      </c>
      <c r="Q143" t="s">
        <v>2</v>
      </c>
      <c r="R143" s="1" t="s">
        <v>1</v>
      </c>
      <c r="S143" s="1" t="s">
        <v>2</v>
      </c>
      <c r="T143" s="1" t="s">
        <v>2</v>
      </c>
      <c r="U143" s="1" t="s">
        <v>1</v>
      </c>
      <c r="V143" s="1" t="s">
        <v>1</v>
      </c>
      <c r="W143" s="1" t="s">
        <v>2</v>
      </c>
      <c r="X143" t="s">
        <v>287</v>
      </c>
      <c r="Y143" t="s">
        <v>41</v>
      </c>
      <c r="Z143" t="s">
        <v>45</v>
      </c>
      <c r="AA143" t="s">
        <v>287</v>
      </c>
      <c r="AB143" t="s">
        <v>52</v>
      </c>
      <c r="AC143" s="1" t="s">
        <v>1</v>
      </c>
      <c r="AD143" s="1" t="s">
        <v>1</v>
      </c>
      <c r="AE143" s="1" t="s">
        <v>2</v>
      </c>
      <c r="AF143" s="1" t="s">
        <v>1</v>
      </c>
      <c r="AG143" s="1" t="s">
        <v>2</v>
      </c>
      <c r="AH143" t="s">
        <v>287</v>
      </c>
      <c r="AI143" t="s">
        <v>287</v>
      </c>
      <c r="AJ143" t="s">
        <v>287</v>
      </c>
      <c r="AK143" t="s">
        <v>287</v>
      </c>
      <c r="AL143" t="s">
        <v>14</v>
      </c>
      <c r="AM143" t="s">
        <v>14</v>
      </c>
      <c r="AN143" s="1" t="s">
        <v>2</v>
      </c>
      <c r="AO143" s="1" t="s">
        <v>2</v>
      </c>
      <c r="AP143" s="1" t="s">
        <v>2</v>
      </c>
      <c r="AQ143" s="1" t="s">
        <v>1</v>
      </c>
      <c r="AR143" s="1" t="s">
        <v>2</v>
      </c>
      <c r="AS143" s="1" t="s">
        <v>2</v>
      </c>
      <c r="AT143" s="1" t="s">
        <v>2</v>
      </c>
      <c r="AU143" s="1" t="s">
        <v>2</v>
      </c>
      <c r="AV143" t="s">
        <v>287</v>
      </c>
      <c r="AW143" s="1" t="s">
        <v>2</v>
      </c>
      <c r="AX143" s="1" t="s">
        <v>2</v>
      </c>
      <c r="AY143" s="1" t="s">
        <v>2</v>
      </c>
      <c r="AZ143" s="1" t="s">
        <v>1</v>
      </c>
      <c r="BA143" s="1" t="s">
        <v>1</v>
      </c>
      <c r="BB143" s="1" t="s">
        <v>2</v>
      </c>
      <c r="BC143" s="1" t="s">
        <v>2</v>
      </c>
      <c r="BD143" s="1" t="s">
        <v>2</v>
      </c>
      <c r="BE143" t="s">
        <v>287</v>
      </c>
      <c r="BF143" t="s">
        <v>287</v>
      </c>
      <c r="BG143" t="s">
        <v>1</v>
      </c>
      <c r="BH143" t="s">
        <v>1</v>
      </c>
      <c r="BI143" t="s">
        <v>2</v>
      </c>
      <c r="BJ143" t="s">
        <v>91</v>
      </c>
      <c r="BK143" s="1" t="s">
        <v>1</v>
      </c>
      <c r="BL143" s="1" t="s">
        <v>1</v>
      </c>
      <c r="BM143" s="1" t="s">
        <v>1</v>
      </c>
      <c r="BN143" s="1" t="s">
        <v>1</v>
      </c>
      <c r="BO143" s="1" t="s">
        <v>1</v>
      </c>
      <c r="BP143" s="1" t="s">
        <v>1</v>
      </c>
      <c r="BQ143" s="1" t="s">
        <v>1</v>
      </c>
      <c r="BR143" s="1" t="s">
        <v>1</v>
      </c>
      <c r="BS143" s="1" t="s">
        <v>2</v>
      </c>
      <c r="BT143" s="1" t="s">
        <v>2</v>
      </c>
      <c r="BU143" s="1" t="s">
        <v>2</v>
      </c>
      <c r="BV143" s="1" t="s">
        <v>2</v>
      </c>
      <c r="BW143" s="1" t="s">
        <v>2</v>
      </c>
      <c r="BX143" s="1" t="s">
        <v>2</v>
      </c>
      <c r="BY143" t="s">
        <v>287</v>
      </c>
      <c r="BZ143" s="1" t="s">
        <v>1</v>
      </c>
      <c r="CA143" s="1" t="s">
        <v>1</v>
      </c>
      <c r="CB143" s="1" t="s">
        <v>1</v>
      </c>
      <c r="CC143" s="1" t="s">
        <v>1</v>
      </c>
      <c r="CD143" s="1" t="s">
        <v>1</v>
      </c>
      <c r="CE143" s="1" t="s">
        <v>1</v>
      </c>
      <c r="CF143" s="1" t="s">
        <v>1</v>
      </c>
      <c r="CG143" s="1" t="s">
        <v>1</v>
      </c>
      <c r="CH143" s="1" t="s">
        <v>1</v>
      </c>
      <c r="CI143" s="1" t="s">
        <v>1</v>
      </c>
      <c r="CJ143" s="1" t="s">
        <v>1</v>
      </c>
      <c r="CK143" s="1" t="s">
        <v>1</v>
      </c>
      <c r="CL143" s="1" t="s">
        <v>2</v>
      </c>
      <c r="CM143" s="1" t="s">
        <v>2</v>
      </c>
      <c r="CN143" t="s">
        <v>287</v>
      </c>
      <c r="CO143" t="s">
        <v>1</v>
      </c>
      <c r="CP143" t="s">
        <v>1</v>
      </c>
      <c r="CQ143" t="s">
        <v>2</v>
      </c>
      <c r="CR143" t="s">
        <v>287</v>
      </c>
      <c r="CS143" t="s">
        <v>16</v>
      </c>
      <c r="CT143" t="s">
        <v>16</v>
      </c>
      <c r="CU143" t="s">
        <v>14</v>
      </c>
      <c r="CV143" t="s">
        <v>287</v>
      </c>
      <c r="CW143" t="s">
        <v>45</v>
      </c>
      <c r="CX143" t="s">
        <v>287</v>
      </c>
      <c r="CY143" t="s">
        <v>1</v>
      </c>
      <c r="CZ143" t="s">
        <v>2</v>
      </c>
      <c r="DA143" t="s">
        <v>2</v>
      </c>
      <c r="DB143" t="s">
        <v>135</v>
      </c>
      <c r="DC143" t="s">
        <v>287</v>
      </c>
      <c r="DD143" t="s">
        <v>287</v>
      </c>
      <c r="DE143" t="s">
        <v>287</v>
      </c>
      <c r="DF143" t="s">
        <v>1088</v>
      </c>
      <c r="DG143" t="s">
        <v>1089</v>
      </c>
      <c r="DH143" t="s">
        <v>290</v>
      </c>
      <c r="DI143" t="s">
        <v>315</v>
      </c>
      <c r="DJ143" t="s">
        <v>292</v>
      </c>
      <c r="DK143" t="s">
        <v>795</v>
      </c>
      <c r="DL143" t="s">
        <v>341</v>
      </c>
      <c r="DM143" t="s">
        <v>1090</v>
      </c>
      <c r="DN143" t="s">
        <v>1091</v>
      </c>
      <c r="DO143" s="1">
        <v>0</v>
      </c>
      <c r="DP143" s="1">
        <v>0</v>
      </c>
      <c r="DQ143" s="1">
        <v>0</v>
      </c>
      <c r="DR143" s="1">
        <v>1</v>
      </c>
      <c r="DS143" s="1">
        <v>0</v>
      </c>
    </row>
    <row r="144" spans="1:123" x14ac:dyDescent="0.35">
      <c r="A144" t="s">
        <v>1</v>
      </c>
      <c r="B144" t="s">
        <v>1</v>
      </c>
      <c r="C144" t="s">
        <v>7</v>
      </c>
      <c r="D144" t="s">
        <v>14</v>
      </c>
      <c r="E144" t="s">
        <v>13</v>
      </c>
      <c r="F144" t="s">
        <v>13</v>
      </c>
      <c r="G144" t="s">
        <v>16</v>
      </c>
      <c r="H144" t="s">
        <v>16</v>
      </c>
      <c r="I144" s="1" t="s">
        <v>1</v>
      </c>
      <c r="J144" s="1" t="s">
        <v>1</v>
      </c>
      <c r="K144" s="1" t="s">
        <v>1</v>
      </c>
      <c r="L144" s="1" t="s">
        <v>2</v>
      </c>
      <c r="M144" s="1" t="s">
        <v>2</v>
      </c>
      <c r="N144" s="1" t="s">
        <v>2</v>
      </c>
      <c r="O144" s="1" t="s">
        <v>1</v>
      </c>
      <c r="P144" s="1" t="s">
        <v>2</v>
      </c>
      <c r="Q144" t="s">
        <v>1</v>
      </c>
      <c r="R144" s="1" t="s">
        <v>1</v>
      </c>
      <c r="S144" s="1" t="s">
        <v>2</v>
      </c>
      <c r="T144" s="1" t="s">
        <v>2</v>
      </c>
      <c r="U144" s="1" t="s">
        <v>2</v>
      </c>
      <c r="V144" s="1" t="s">
        <v>2</v>
      </c>
      <c r="W144" s="1" t="s">
        <v>2</v>
      </c>
      <c r="X144" t="s">
        <v>287</v>
      </c>
      <c r="Y144" t="s">
        <v>43</v>
      </c>
      <c r="Z144" t="s">
        <v>47</v>
      </c>
      <c r="AA144" t="s">
        <v>287</v>
      </c>
      <c r="AB144" t="s">
        <v>53</v>
      </c>
      <c r="AC144" s="1"/>
      <c r="AD144" s="1"/>
      <c r="AE144" s="1"/>
      <c r="AF144" s="1"/>
      <c r="AG144" s="1"/>
      <c r="AH144" t="s">
        <v>60</v>
      </c>
      <c r="AI144" t="s">
        <v>60</v>
      </c>
      <c r="AJ144" t="s">
        <v>63</v>
      </c>
      <c r="AK144" t="s">
        <v>63</v>
      </c>
      <c r="AL144" t="s">
        <v>14</v>
      </c>
      <c r="AM144" t="s">
        <v>14</v>
      </c>
      <c r="AN144" s="1" t="s">
        <v>2</v>
      </c>
      <c r="AO144" s="1" t="s">
        <v>2</v>
      </c>
      <c r="AP144" s="1" t="s">
        <v>2</v>
      </c>
      <c r="AQ144" s="1" t="s">
        <v>2</v>
      </c>
      <c r="AR144" s="1" t="s">
        <v>2</v>
      </c>
      <c r="AS144" s="1" t="s">
        <v>2</v>
      </c>
      <c r="AT144" s="1" t="s">
        <v>2</v>
      </c>
      <c r="AU144" s="1" t="s">
        <v>1</v>
      </c>
      <c r="AV144" t="s">
        <v>287</v>
      </c>
      <c r="AW144" s="1" t="s">
        <v>2</v>
      </c>
      <c r="AX144" s="1" t="s">
        <v>2</v>
      </c>
      <c r="AY144" s="1" t="s">
        <v>2</v>
      </c>
      <c r="AZ144" s="1" t="s">
        <v>2</v>
      </c>
      <c r="BA144" s="1" t="s">
        <v>2</v>
      </c>
      <c r="BB144" s="1" t="s">
        <v>2</v>
      </c>
      <c r="BC144" s="1" t="s">
        <v>2</v>
      </c>
      <c r="BD144" s="1" t="s">
        <v>1</v>
      </c>
      <c r="BE144" t="s">
        <v>287</v>
      </c>
      <c r="BF144" t="s">
        <v>287</v>
      </c>
      <c r="BG144" t="s">
        <v>2</v>
      </c>
      <c r="BH144" t="s">
        <v>287</v>
      </c>
      <c r="BI144" t="s">
        <v>287</v>
      </c>
      <c r="BJ144" t="s">
        <v>287</v>
      </c>
      <c r="BK144" s="1"/>
      <c r="BL144" s="1"/>
      <c r="BM144" s="1"/>
      <c r="BN144" s="1"/>
      <c r="BO144" s="1"/>
      <c r="BP144" s="1"/>
      <c r="BQ144" s="1"/>
      <c r="BR144" s="1"/>
      <c r="BS144" s="1"/>
      <c r="BT144" s="1"/>
      <c r="BU144" s="1"/>
      <c r="BV144" s="1"/>
      <c r="BW144" s="1"/>
      <c r="BX144" s="1"/>
      <c r="BY144" t="s">
        <v>287</v>
      </c>
      <c r="BZ144" s="1"/>
      <c r="CA144" s="1"/>
      <c r="CB144" s="1"/>
      <c r="CC144" s="1"/>
      <c r="CD144" s="1"/>
      <c r="CE144" s="1"/>
      <c r="CF144" s="1"/>
      <c r="CG144" s="1"/>
      <c r="CH144" s="1"/>
      <c r="CI144" s="1"/>
      <c r="CJ144" s="1"/>
      <c r="CK144" s="1"/>
      <c r="CL144" s="1"/>
      <c r="CM144" s="1"/>
      <c r="CN144" t="s">
        <v>287</v>
      </c>
      <c r="CO144" t="s">
        <v>287</v>
      </c>
      <c r="CP144" t="s">
        <v>287</v>
      </c>
      <c r="CQ144" t="s">
        <v>287</v>
      </c>
      <c r="CR144" t="s">
        <v>287</v>
      </c>
      <c r="CS144" t="s">
        <v>287</v>
      </c>
      <c r="CT144" t="s">
        <v>287</v>
      </c>
      <c r="CU144" t="s">
        <v>287</v>
      </c>
      <c r="CV144" t="s">
        <v>1092</v>
      </c>
      <c r="CW144" t="s">
        <v>47</v>
      </c>
      <c r="CX144" t="s">
        <v>1092</v>
      </c>
      <c r="CY144" t="s">
        <v>2</v>
      </c>
      <c r="CZ144" t="s">
        <v>287</v>
      </c>
      <c r="DA144" t="s">
        <v>2</v>
      </c>
      <c r="DB144" t="s">
        <v>138</v>
      </c>
      <c r="DC144" t="s">
        <v>1092</v>
      </c>
      <c r="DD144" t="s">
        <v>287</v>
      </c>
      <c r="DE144" t="s">
        <v>1092</v>
      </c>
      <c r="DF144" t="s">
        <v>1093</v>
      </c>
      <c r="DG144" t="s">
        <v>1094</v>
      </c>
      <c r="DH144" t="s">
        <v>290</v>
      </c>
      <c r="DI144" t="s">
        <v>302</v>
      </c>
      <c r="DJ144" t="s">
        <v>687</v>
      </c>
      <c r="DK144" t="s">
        <v>756</v>
      </c>
      <c r="DL144" t="s">
        <v>330</v>
      </c>
      <c r="DM144" t="s">
        <v>1095</v>
      </c>
      <c r="DN144" t="s">
        <v>1096</v>
      </c>
      <c r="DO144" s="1">
        <v>0</v>
      </c>
      <c r="DP144" s="1">
        <v>0</v>
      </c>
      <c r="DQ144" s="1">
        <v>0</v>
      </c>
      <c r="DR144" s="1">
        <v>1</v>
      </c>
      <c r="DS144" s="1">
        <v>0</v>
      </c>
    </row>
    <row r="145" spans="1:123" x14ac:dyDescent="0.35">
      <c r="A145" t="s">
        <v>1</v>
      </c>
      <c r="B145" t="s">
        <v>1</v>
      </c>
      <c r="C145" t="s">
        <v>3</v>
      </c>
      <c r="D145" t="s">
        <v>15</v>
      </c>
      <c r="E145" t="s">
        <v>13</v>
      </c>
      <c r="F145" t="s">
        <v>15</v>
      </c>
      <c r="G145" t="s">
        <v>15</v>
      </c>
      <c r="H145" t="s">
        <v>16</v>
      </c>
      <c r="I145" s="1" t="s">
        <v>1</v>
      </c>
      <c r="J145" s="1" t="s">
        <v>1</v>
      </c>
      <c r="K145" s="1" t="s">
        <v>1</v>
      </c>
      <c r="L145" s="1" t="s">
        <v>1</v>
      </c>
      <c r="M145" s="1" t="s">
        <v>1</v>
      </c>
      <c r="N145" s="1" t="s">
        <v>1</v>
      </c>
      <c r="O145" s="1" t="s">
        <v>1</v>
      </c>
      <c r="P145" s="1" t="s">
        <v>2</v>
      </c>
      <c r="Q145" t="s">
        <v>3</v>
      </c>
      <c r="R145" s="1" t="s">
        <v>1</v>
      </c>
      <c r="S145" s="1" t="s">
        <v>1</v>
      </c>
      <c r="T145" s="1" t="s">
        <v>1</v>
      </c>
      <c r="U145" s="1" t="s">
        <v>1</v>
      </c>
      <c r="V145" s="1" t="s">
        <v>1</v>
      </c>
      <c r="W145" s="1" t="s">
        <v>2</v>
      </c>
      <c r="X145" t="s">
        <v>287</v>
      </c>
      <c r="Y145" t="s">
        <v>3</v>
      </c>
      <c r="Z145" t="s">
        <v>46</v>
      </c>
      <c r="AA145" t="s">
        <v>1097</v>
      </c>
      <c r="AB145" t="s">
        <v>3</v>
      </c>
      <c r="AC145" s="1"/>
      <c r="AD145" s="1"/>
      <c r="AE145" s="1"/>
      <c r="AF145" s="1"/>
      <c r="AG145" s="1"/>
      <c r="AH145" t="s">
        <v>287</v>
      </c>
      <c r="AI145" t="s">
        <v>287</v>
      </c>
      <c r="AJ145" t="s">
        <v>287</v>
      </c>
      <c r="AK145" t="s">
        <v>287</v>
      </c>
      <c r="AL145" t="s">
        <v>15</v>
      </c>
      <c r="AM145" t="s">
        <v>15</v>
      </c>
      <c r="AN145" s="1" t="s">
        <v>2</v>
      </c>
      <c r="AO145" s="1" t="s">
        <v>1</v>
      </c>
      <c r="AP145" s="1" t="s">
        <v>2</v>
      </c>
      <c r="AQ145" s="1" t="s">
        <v>2</v>
      </c>
      <c r="AR145" s="1" t="s">
        <v>1</v>
      </c>
      <c r="AS145" s="1" t="s">
        <v>2</v>
      </c>
      <c r="AT145" s="1" t="s">
        <v>2</v>
      </c>
      <c r="AU145" s="1" t="s">
        <v>2</v>
      </c>
      <c r="AV145" t="s">
        <v>287</v>
      </c>
      <c r="AW145" s="1" t="s">
        <v>2</v>
      </c>
      <c r="AX145" s="1" t="s">
        <v>1</v>
      </c>
      <c r="AY145" s="1" t="s">
        <v>2</v>
      </c>
      <c r="AZ145" s="1" t="s">
        <v>2</v>
      </c>
      <c r="BA145" s="1" t="s">
        <v>1</v>
      </c>
      <c r="BB145" s="1" t="s">
        <v>2</v>
      </c>
      <c r="BC145" s="1" t="s">
        <v>2</v>
      </c>
      <c r="BD145" s="1" t="s">
        <v>2</v>
      </c>
      <c r="BE145" t="s">
        <v>287</v>
      </c>
      <c r="BF145" t="s">
        <v>1098</v>
      </c>
      <c r="BG145" t="s">
        <v>1</v>
      </c>
      <c r="BH145" t="s">
        <v>1</v>
      </c>
      <c r="BI145" t="s">
        <v>3</v>
      </c>
      <c r="BJ145" t="s">
        <v>91</v>
      </c>
      <c r="BK145" s="1" t="s">
        <v>1</v>
      </c>
      <c r="BL145" s="1" t="s">
        <v>1</v>
      </c>
      <c r="BM145" s="1" t="s">
        <v>1</v>
      </c>
      <c r="BN145" s="1" t="s">
        <v>1</v>
      </c>
      <c r="BO145" s="1" t="s">
        <v>1</v>
      </c>
      <c r="BP145" s="1" t="s">
        <v>1</v>
      </c>
      <c r="BQ145" s="1" t="s">
        <v>1</v>
      </c>
      <c r="BR145" s="1" t="s">
        <v>1</v>
      </c>
      <c r="BS145" s="1" t="s">
        <v>1</v>
      </c>
      <c r="BT145" s="1" t="s">
        <v>1</v>
      </c>
      <c r="BU145" s="1" t="s">
        <v>1</v>
      </c>
      <c r="BV145" s="1" t="s">
        <v>1</v>
      </c>
      <c r="BW145" s="1" t="s">
        <v>1</v>
      </c>
      <c r="BX145" s="1" t="s">
        <v>2</v>
      </c>
      <c r="BY145" t="s">
        <v>1099</v>
      </c>
      <c r="BZ145" s="1" t="s">
        <v>1</v>
      </c>
      <c r="CA145" s="1" t="s">
        <v>1</v>
      </c>
      <c r="CB145" s="1" t="s">
        <v>1</v>
      </c>
      <c r="CC145" s="1" t="s">
        <v>1</v>
      </c>
      <c r="CD145" s="1" t="s">
        <v>1</v>
      </c>
      <c r="CE145" s="1" t="s">
        <v>1</v>
      </c>
      <c r="CF145" s="1" t="s">
        <v>1</v>
      </c>
      <c r="CG145" s="1" t="s">
        <v>1</v>
      </c>
      <c r="CH145" s="1" t="s">
        <v>1</v>
      </c>
      <c r="CI145" s="1" t="s">
        <v>1</v>
      </c>
      <c r="CJ145" s="1" t="s">
        <v>1</v>
      </c>
      <c r="CK145" s="1" t="s">
        <v>1</v>
      </c>
      <c r="CL145" s="1" t="s">
        <v>1</v>
      </c>
      <c r="CM145" s="1" t="s">
        <v>2</v>
      </c>
      <c r="CN145" t="s">
        <v>1100</v>
      </c>
      <c r="CO145" t="s">
        <v>1</v>
      </c>
      <c r="CP145" t="s">
        <v>1</v>
      </c>
      <c r="CQ145" t="s">
        <v>1</v>
      </c>
      <c r="CR145" t="s">
        <v>3</v>
      </c>
      <c r="CS145" t="s">
        <v>15</v>
      </c>
      <c r="CT145" t="s">
        <v>13</v>
      </c>
      <c r="CU145" t="s">
        <v>14</v>
      </c>
      <c r="CV145" t="s">
        <v>287</v>
      </c>
      <c r="CW145" t="s">
        <v>46</v>
      </c>
      <c r="CX145" t="s">
        <v>1101</v>
      </c>
      <c r="CY145" t="s">
        <v>1</v>
      </c>
      <c r="CZ145" t="s">
        <v>1</v>
      </c>
      <c r="DA145" t="s">
        <v>3</v>
      </c>
      <c r="DB145" t="s">
        <v>287</v>
      </c>
      <c r="DC145" t="s">
        <v>287</v>
      </c>
      <c r="DD145" t="s">
        <v>287</v>
      </c>
      <c r="DE145" t="s">
        <v>1102</v>
      </c>
      <c r="DF145" t="s">
        <v>1103</v>
      </c>
      <c r="DG145" t="s">
        <v>1104</v>
      </c>
      <c r="DH145" t="s">
        <v>301</v>
      </c>
      <c r="DI145" t="s">
        <v>302</v>
      </c>
      <c r="DJ145" t="s">
        <v>303</v>
      </c>
      <c r="DK145" t="s">
        <v>316</v>
      </c>
      <c r="DL145" t="s">
        <v>305</v>
      </c>
      <c r="DM145" t="s">
        <v>1105</v>
      </c>
      <c r="DN145" t="s">
        <v>1106</v>
      </c>
      <c r="DO145" s="1">
        <v>0</v>
      </c>
      <c r="DP145" s="1">
        <v>0</v>
      </c>
      <c r="DQ145" s="1">
        <v>0</v>
      </c>
      <c r="DR145" s="1">
        <v>1</v>
      </c>
      <c r="DS145" s="1">
        <v>0</v>
      </c>
    </row>
    <row r="146" spans="1:123" x14ac:dyDescent="0.35">
      <c r="A146" t="s">
        <v>1</v>
      </c>
      <c r="B146" t="s">
        <v>1</v>
      </c>
      <c r="C146" t="s">
        <v>7</v>
      </c>
      <c r="D146" t="s">
        <v>14</v>
      </c>
      <c r="E146" t="s">
        <v>13</v>
      </c>
      <c r="F146" t="s">
        <v>13</v>
      </c>
      <c r="G146" t="s">
        <v>16</v>
      </c>
      <c r="H146" t="s">
        <v>16</v>
      </c>
      <c r="I146" s="1" t="s">
        <v>1</v>
      </c>
      <c r="J146" s="1" t="s">
        <v>1</v>
      </c>
      <c r="K146" s="1" t="s">
        <v>1</v>
      </c>
      <c r="L146" s="1" t="s">
        <v>2</v>
      </c>
      <c r="M146" s="1" t="s">
        <v>2</v>
      </c>
      <c r="N146" s="1" t="s">
        <v>2</v>
      </c>
      <c r="O146" s="1" t="s">
        <v>1</v>
      </c>
      <c r="P146" s="1" t="s">
        <v>2</v>
      </c>
      <c r="Q146" t="s">
        <v>1</v>
      </c>
      <c r="R146" s="1" t="s">
        <v>1</v>
      </c>
      <c r="S146" s="1" t="s">
        <v>2</v>
      </c>
      <c r="T146" s="1" t="s">
        <v>2</v>
      </c>
      <c r="U146" s="1" t="s">
        <v>2</v>
      </c>
      <c r="V146" s="1" t="s">
        <v>2</v>
      </c>
      <c r="W146" s="1" t="s">
        <v>2</v>
      </c>
      <c r="X146" t="s">
        <v>287</v>
      </c>
      <c r="Y146" t="s">
        <v>43</v>
      </c>
      <c r="Z146" t="s">
        <v>47</v>
      </c>
      <c r="AA146" t="s">
        <v>287</v>
      </c>
      <c r="AB146" t="s">
        <v>53</v>
      </c>
      <c r="AC146" s="1"/>
      <c r="AD146" s="1"/>
      <c r="AE146" s="1"/>
      <c r="AF146" s="1"/>
      <c r="AG146" s="1"/>
      <c r="AH146" t="s">
        <v>60</v>
      </c>
      <c r="AI146" t="s">
        <v>60</v>
      </c>
      <c r="AJ146" t="s">
        <v>63</v>
      </c>
      <c r="AK146" t="s">
        <v>63</v>
      </c>
      <c r="AL146" t="s">
        <v>14</v>
      </c>
      <c r="AM146" t="s">
        <v>14</v>
      </c>
      <c r="AN146" s="1" t="s">
        <v>2</v>
      </c>
      <c r="AO146" s="1" t="s">
        <v>2</v>
      </c>
      <c r="AP146" s="1" t="s">
        <v>2</v>
      </c>
      <c r="AQ146" s="1" t="s">
        <v>2</v>
      </c>
      <c r="AR146" s="1" t="s">
        <v>2</v>
      </c>
      <c r="AS146" s="1" t="s">
        <v>2</v>
      </c>
      <c r="AT146" s="1" t="s">
        <v>2</v>
      </c>
      <c r="AU146" s="1" t="s">
        <v>1</v>
      </c>
      <c r="AV146" t="s">
        <v>287</v>
      </c>
      <c r="AW146" s="1" t="s">
        <v>2</v>
      </c>
      <c r="AX146" s="1" t="s">
        <v>2</v>
      </c>
      <c r="AY146" s="1" t="s">
        <v>2</v>
      </c>
      <c r="AZ146" s="1" t="s">
        <v>2</v>
      </c>
      <c r="BA146" s="1" t="s">
        <v>2</v>
      </c>
      <c r="BB146" s="1" t="s">
        <v>2</v>
      </c>
      <c r="BC146" s="1" t="s">
        <v>2</v>
      </c>
      <c r="BD146" s="1" t="s">
        <v>1</v>
      </c>
      <c r="BE146" t="s">
        <v>287</v>
      </c>
      <c r="BF146" t="s">
        <v>287</v>
      </c>
      <c r="BG146" t="s">
        <v>2</v>
      </c>
      <c r="BH146" t="s">
        <v>287</v>
      </c>
      <c r="BI146" t="s">
        <v>287</v>
      </c>
      <c r="BJ146" t="s">
        <v>287</v>
      </c>
      <c r="BK146" s="1"/>
      <c r="BL146" s="1"/>
      <c r="BM146" s="1"/>
      <c r="BN146" s="1"/>
      <c r="BO146" s="1"/>
      <c r="BP146" s="1"/>
      <c r="BQ146" s="1"/>
      <c r="BR146" s="1"/>
      <c r="BS146" s="1"/>
      <c r="BT146" s="1"/>
      <c r="BU146" s="1"/>
      <c r="BV146" s="1"/>
      <c r="BW146" s="1"/>
      <c r="BX146" s="1"/>
      <c r="BY146" t="s">
        <v>287</v>
      </c>
      <c r="BZ146" s="1"/>
      <c r="CA146" s="1"/>
      <c r="CB146" s="1"/>
      <c r="CC146" s="1"/>
      <c r="CD146" s="1"/>
      <c r="CE146" s="1"/>
      <c r="CF146" s="1"/>
      <c r="CG146" s="1"/>
      <c r="CH146" s="1"/>
      <c r="CI146" s="1"/>
      <c r="CJ146" s="1"/>
      <c r="CK146" s="1"/>
      <c r="CL146" s="1"/>
      <c r="CM146" s="1"/>
      <c r="CN146" t="s">
        <v>287</v>
      </c>
      <c r="CO146" t="s">
        <v>287</v>
      </c>
      <c r="CP146" t="s">
        <v>287</v>
      </c>
      <c r="CQ146" t="s">
        <v>287</v>
      </c>
      <c r="CR146" t="s">
        <v>287</v>
      </c>
      <c r="CS146" t="s">
        <v>287</v>
      </c>
      <c r="CT146" t="s">
        <v>287</v>
      </c>
      <c r="CU146" t="s">
        <v>287</v>
      </c>
      <c r="CV146" t="s">
        <v>1092</v>
      </c>
      <c r="CW146" t="s">
        <v>47</v>
      </c>
      <c r="CX146" t="s">
        <v>1092</v>
      </c>
      <c r="CY146" t="s">
        <v>2</v>
      </c>
      <c r="CZ146" t="s">
        <v>287</v>
      </c>
      <c r="DA146" t="s">
        <v>2</v>
      </c>
      <c r="DB146" t="s">
        <v>138</v>
      </c>
      <c r="DC146" t="s">
        <v>1092</v>
      </c>
      <c r="DD146" t="s">
        <v>287</v>
      </c>
      <c r="DE146" t="s">
        <v>1092</v>
      </c>
      <c r="DF146" t="s">
        <v>1107</v>
      </c>
      <c r="DG146" t="s">
        <v>1108</v>
      </c>
      <c r="DH146" t="s">
        <v>290</v>
      </c>
      <c r="DI146" t="s">
        <v>302</v>
      </c>
      <c r="DJ146" t="s">
        <v>687</v>
      </c>
      <c r="DK146" t="s">
        <v>1109</v>
      </c>
      <c r="DL146" t="s">
        <v>341</v>
      </c>
      <c r="DM146" t="s">
        <v>1095</v>
      </c>
      <c r="DN146" t="s">
        <v>1110</v>
      </c>
      <c r="DO146" s="1">
        <v>0</v>
      </c>
      <c r="DP146" s="1">
        <v>0</v>
      </c>
      <c r="DQ146" s="1">
        <v>0</v>
      </c>
      <c r="DR146" s="1">
        <v>1</v>
      </c>
      <c r="DS146" s="1">
        <v>0</v>
      </c>
    </row>
    <row r="147" spans="1:123" x14ac:dyDescent="0.35">
      <c r="A147" t="s">
        <v>1</v>
      </c>
      <c r="B147" t="s">
        <v>1</v>
      </c>
      <c r="C147" t="s">
        <v>6</v>
      </c>
      <c r="D147" t="s">
        <v>14</v>
      </c>
      <c r="E147" t="s">
        <v>13</v>
      </c>
      <c r="F147" t="s">
        <v>13</v>
      </c>
      <c r="G147" t="s">
        <v>13</v>
      </c>
      <c r="H147" t="s">
        <v>16</v>
      </c>
      <c r="I147" s="1" t="s">
        <v>1</v>
      </c>
      <c r="J147" s="1" t="s">
        <v>1</v>
      </c>
      <c r="K147" s="1" t="s">
        <v>1</v>
      </c>
      <c r="L147" s="1" t="s">
        <v>1</v>
      </c>
      <c r="M147" s="1" t="s">
        <v>1</v>
      </c>
      <c r="N147" s="1" t="s">
        <v>1</v>
      </c>
      <c r="O147" s="1" t="s">
        <v>1</v>
      </c>
      <c r="P147" s="1" t="s">
        <v>2</v>
      </c>
      <c r="Q147" t="s">
        <v>1</v>
      </c>
      <c r="R147" s="1" t="s">
        <v>2</v>
      </c>
      <c r="S147" s="1" t="s">
        <v>2</v>
      </c>
      <c r="T147" s="1" t="s">
        <v>2</v>
      </c>
      <c r="U147" s="1" t="s">
        <v>2</v>
      </c>
      <c r="V147" s="1" t="s">
        <v>2</v>
      </c>
      <c r="W147" s="1" t="s">
        <v>1</v>
      </c>
      <c r="X147" t="s">
        <v>287</v>
      </c>
      <c r="Y147" t="s">
        <v>3</v>
      </c>
      <c r="Z147" t="s">
        <v>46</v>
      </c>
      <c r="AA147" t="s">
        <v>287</v>
      </c>
      <c r="AB147" t="s">
        <v>53</v>
      </c>
      <c r="AC147" s="1"/>
      <c r="AD147" s="1"/>
      <c r="AE147" s="1"/>
      <c r="AF147" s="1"/>
      <c r="AG147" s="1"/>
      <c r="AH147" t="s">
        <v>60</v>
      </c>
      <c r="AI147" t="s">
        <v>61</v>
      </c>
      <c r="AJ147" t="s">
        <v>61</v>
      </c>
      <c r="AK147" t="s">
        <v>60</v>
      </c>
      <c r="AL147" t="s">
        <v>14</v>
      </c>
      <c r="AM147" t="s">
        <v>14</v>
      </c>
      <c r="AN147" s="1" t="s">
        <v>1</v>
      </c>
      <c r="AO147" s="1" t="s">
        <v>1</v>
      </c>
      <c r="AP147" s="1" t="s">
        <v>1</v>
      </c>
      <c r="AQ147" s="1" t="s">
        <v>1</v>
      </c>
      <c r="AR147" s="1" t="s">
        <v>1</v>
      </c>
      <c r="AS147" s="1" t="s">
        <v>1</v>
      </c>
      <c r="AT147" s="1" t="s">
        <v>2</v>
      </c>
      <c r="AU147" s="1" t="s">
        <v>2</v>
      </c>
      <c r="AV147" t="s">
        <v>287</v>
      </c>
      <c r="AW147" s="1" t="s">
        <v>1</v>
      </c>
      <c r="AX147" s="1" t="s">
        <v>1</v>
      </c>
      <c r="AY147" s="1" t="s">
        <v>1</v>
      </c>
      <c r="AZ147" s="1" t="s">
        <v>1</v>
      </c>
      <c r="BA147" s="1" t="s">
        <v>1</v>
      </c>
      <c r="BB147" s="1" t="s">
        <v>2</v>
      </c>
      <c r="BC147" s="1" t="s">
        <v>2</v>
      </c>
      <c r="BD147" s="1" t="s">
        <v>2</v>
      </c>
      <c r="BE147" t="s">
        <v>287</v>
      </c>
      <c r="BF147" t="s">
        <v>287</v>
      </c>
      <c r="BG147" t="s">
        <v>1</v>
      </c>
      <c r="BH147" t="s">
        <v>2</v>
      </c>
      <c r="BI147" t="s">
        <v>1</v>
      </c>
      <c r="BJ147" t="s">
        <v>89</v>
      </c>
      <c r="BK147" s="1" t="s">
        <v>2</v>
      </c>
      <c r="BL147" s="1" t="s">
        <v>2</v>
      </c>
      <c r="BM147" s="1" t="s">
        <v>2</v>
      </c>
      <c r="BN147" s="1" t="s">
        <v>2</v>
      </c>
      <c r="BO147" s="1" t="s">
        <v>2</v>
      </c>
      <c r="BP147" s="1" t="s">
        <v>2</v>
      </c>
      <c r="BQ147" s="1" t="s">
        <v>2</v>
      </c>
      <c r="BR147" s="1" t="s">
        <v>2</v>
      </c>
      <c r="BS147" s="1" t="s">
        <v>2</v>
      </c>
      <c r="BT147" s="1" t="s">
        <v>2</v>
      </c>
      <c r="BU147" s="1" t="s">
        <v>2</v>
      </c>
      <c r="BV147" s="1" t="s">
        <v>2</v>
      </c>
      <c r="BW147" s="1" t="s">
        <v>2</v>
      </c>
      <c r="BX147" s="1" t="s">
        <v>1</v>
      </c>
      <c r="BY147" t="s">
        <v>287</v>
      </c>
      <c r="BZ147" s="1" t="s">
        <v>1</v>
      </c>
      <c r="CA147" s="1" t="s">
        <v>1</v>
      </c>
      <c r="CB147" s="1" t="s">
        <v>1</v>
      </c>
      <c r="CC147" s="1" t="s">
        <v>1</v>
      </c>
      <c r="CD147" s="1" t="s">
        <v>1</v>
      </c>
      <c r="CE147" s="1" t="s">
        <v>1</v>
      </c>
      <c r="CF147" s="1" t="s">
        <v>1</v>
      </c>
      <c r="CG147" s="1" t="s">
        <v>1</v>
      </c>
      <c r="CH147" s="1" t="s">
        <v>1</v>
      </c>
      <c r="CI147" s="1" t="s">
        <v>1</v>
      </c>
      <c r="CJ147" s="1" t="s">
        <v>1</v>
      </c>
      <c r="CK147" s="1" t="s">
        <v>2</v>
      </c>
      <c r="CL147" s="1" t="s">
        <v>2</v>
      </c>
      <c r="CM147" s="1" t="s">
        <v>2</v>
      </c>
      <c r="CN147" t="s">
        <v>287</v>
      </c>
      <c r="CO147" t="s">
        <v>2</v>
      </c>
      <c r="CP147" t="s">
        <v>2</v>
      </c>
      <c r="CQ147" t="s">
        <v>1</v>
      </c>
      <c r="CR147" t="s">
        <v>2</v>
      </c>
      <c r="CS147" t="s">
        <v>15</v>
      </c>
      <c r="CT147" t="s">
        <v>15</v>
      </c>
      <c r="CU147" t="s">
        <v>15</v>
      </c>
      <c r="CV147" t="s">
        <v>287</v>
      </c>
      <c r="CW147" t="s">
        <v>47</v>
      </c>
      <c r="CX147" t="s">
        <v>287</v>
      </c>
      <c r="CY147" t="s">
        <v>1</v>
      </c>
      <c r="CZ147" t="s">
        <v>1</v>
      </c>
      <c r="DA147" t="s">
        <v>2</v>
      </c>
      <c r="DB147" t="s">
        <v>135</v>
      </c>
      <c r="DC147" t="s">
        <v>287</v>
      </c>
      <c r="DD147" t="s">
        <v>287</v>
      </c>
      <c r="DE147" t="s">
        <v>287</v>
      </c>
      <c r="DF147" t="s">
        <v>1111</v>
      </c>
      <c r="DG147" t="s">
        <v>1112</v>
      </c>
      <c r="DH147" t="s">
        <v>290</v>
      </c>
      <c r="DI147" t="s">
        <v>315</v>
      </c>
      <c r="DJ147" t="s">
        <v>303</v>
      </c>
      <c r="DK147" t="s">
        <v>1113</v>
      </c>
      <c r="DL147" t="s">
        <v>305</v>
      </c>
      <c r="DM147" t="s">
        <v>1114</v>
      </c>
      <c r="DN147" t="s">
        <v>1115</v>
      </c>
      <c r="DO147" s="1">
        <v>0</v>
      </c>
      <c r="DP147" s="1">
        <v>0</v>
      </c>
      <c r="DQ147" s="1">
        <v>0</v>
      </c>
      <c r="DR147" s="1">
        <v>1</v>
      </c>
      <c r="DS147" s="1">
        <v>0</v>
      </c>
    </row>
    <row r="148" spans="1:123" x14ac:dyDescent="0.35">
      <c r="A148" t="s">
        <v>1</v>
      </c>
      <c r="B148" t="s">
        <v>1</v>
      </c>
      <c r="C148" t="s">
        <v>8</v>
      </c>
      <c r="D148" t="s">
        <v>16</v>
      </c>
      <c r="E148" t="s">
        <v>13</v>
      </c>
      <c r="F148" t="s">
        <v>14</v>
      </c>
      <c r="G148" t="s">
        <v>15</v>
      </c>
      <c r="H148" t="s">
        <v>16</v>
      </c>
      <c r="I148" s="1" t="s">
        <v>2</v>
      </c>
      <c r="J148" s="1" t="s">
        <v>1</v>
      </c>
      <c r="K148" s="1" t="s">
        <v>1</v>
      </c>
      <c r="L148" s="1" t="s">
        <v>2</v>
      </c>
      <c r="M148" s="1" t="s">
        <v>2</v>
      </c>
      <c r="N148" s="1" t="s">
        <v>2</v>
      </c>
      <c r="O148" s="1" t="s">
        <v>1</v>
      </c>
      <c r="P148" s="1" t="s">
        <v>2</v>
      </c>
      <c r="Q148" t="s">
        <v>2</v>
      </c>
      <c r="R148" s="1" t="s">
        <v>1</v>
      </c>
      <c r="S148" s="1" t="s">
        <v>2</v>
      </c>
      <c r="T148" s="1" t="s">
        <v>2</v>
      </c>
      <c r="U148" s="1" t="s">
        <v>2</v>
      </c>
      <c r="V148" s="1" t="s">
        <v>2</v>
      </c>
      <c r="W148" s="1" t="s">
        <v>2</v>
      </c>
      <c r="X148" t="s">
        <v>287</v>
      </c>
      <c r="Y148" t="s">
        <v>40</v>
      </c>
      <c r="Z148" t="s">
        <v>47</v>
      </c>
      <c r="AA148" t="s">
        <v>287</v>
      </c>
      <c r="AB148" t="s">
        <v>53</v>
      </c>
      <c r="AC148" s="1"/>
      <c r="AD148" s="1"/>
      <c r="AE148" s="1"/>
      <c r="AF148" s="1"/>
      <c r="AG148" s="1"/>
      <c r="AH148" t="s">
        <v>60</v>
      </c>
      <c r="AI148" t="s">
        <v>3</v>
      </c>
      <c r="AJ148" t="s">
        <v>3</v>
      </c>
      <c r="AK148" t="s">
        <v>60</v>
      </c>
      <c r="AL148" t="s">
        <v>14</v>
      </c>
      <c r="AM148" t="s">
        <v>14</v>
      </c>
      <c r="AN148" s="1" t="s">
        <v>2</v>
      </c>
      <c r="AO148" s="1" t="s">
        <v>2</v>
      </c>
      <c r="AP148" s="1" t="s">
        <v>1</v>
      </c>
      <c r="AQ148" s="1" t="s">
        <v>2</v>
      </c>
      <c r="AR148" s="1" t="s">
        <v>1</v>
      </c>
      <c r="AS148" s="1" t="s">
        <v>2</v>
      </c>
      <c r="AT148" s="1" t="s">
        <v>2</v>
      </c>
      <c r="AU148" s="1" t="s">
        <v>2</v>
      </c>
      <c r="AV148" t="s">
        <v>287</v>
      </c>
      <c r="AW148" s="1" t="s">
        <v>2</v>
      </c>
      <c r="AX148" s="1" t="s">
        <v>2</v>
      </c>
      <c r="AY148" s="1" t="s">
        <v>1</v>
      </c>
      <c r="AZ148" s="1" t="s">
        <v>1</v>
      </c>
      <c r="BA148" s="1" t="s">
        <v>1</v>
      </c>
      <c r="BB148" s="1" t="s">
        <v>2</v>
      </c>
      <c r="BC148" s="1" t="s">
        <v>2</v>
      </c>
      <c r="BD148" s="1" t="s">
        <v>2</v>
      </c>
      <c r="BE148" t="s">
        <v>287</v>
      </c>
      <c r="BF148" t="s">
        <v>287</v>
      </c>
      <c r="BG148" t="s">
        <v>1</v>
      </c>
      <c r="BH148" t="s">
        <v>1</v>
      </c>
      <c r="BI148" t="s">
        <v>1</v>
      </c>
      <c r="BJ148" t="s">
        <v>90</v>
      </c>
      <c r="BK148" s="1" t="s">
        <v>2</v>
      </c>
      <c r="BL148" s="1" t="s">
        <v>1</v>
      </c>
      <c r="BM148" s="1" t="s">
        <v>1</v>
      </c>
      <c r="BN148" s="1" t="s">
        <v>1</v>
      </c>
      <c r="BO148" s="1" t="s">
        <v>1</v>
      </c>
      <c r="BP148" s="1" t="s">
        <v>1</v>
      </c>
      <c r="BQ148" s="1" t="s">
        <v>1</v>
      </c>
      <c r="BR148" s="1" t="s">
        <v>1</v>
      </c>
      <c r="BS148" s="1" t="s">
        <v>1</v>
      </c>
      <c r="BT148" s="1" t="s">
        <v>2</v>
      </c>
      <c r="BU148" s="1" t="s">
        <v>2</v>
      </c>
      <c r="BV148" s="1" t="s">
        <v>1</v>
      </c>
      <c r="BW148" s="1" t="s">
        <v>2</v>
      </c>
      <c r="BX148" s="1" t="s">
        <v>2</v>
      </c>
      <c r="BY148" t="s">
        <v>287</v>
      </c>
      <c r="BZ148" s="1" t="s">
        <v>1</v>
      </c>
      <c r="CA148" s="1" t="s">
        <v>1</v>
      </c>
      <c r="CB148" s="1" t="s">
        <v>1</v>
      </c>
      <c r="CC148" s="1" t="s">
        <v>1</v>
      </c>
      <c r="CD148" s="1" t="s">
        <v>1</v>
      </c>
      <c r="CE148" s="1" t="s">
        <v>1</v>
      </c>
      <c r="CF148" s="1" t="s">
        <v>1</v>
      </c>
      <c r="CG148" s="1" t="s">
        <v>1</v>
      </c>
      <c r="CH148" s="1" t="s">
        <v>1</v>
      </c>
      <c r="CI148" s="1" t="s">
        <v>1</v>
      </c>
      <c r="CJ148" s="1" t="s">
        <v>1</v>
      </c>
      <c r="CK148" s="1" t="s">
        <v>1</v>
      </c>
      <c r="CL148" s="1" t="s">
        <v>2</v>
      </c>
      <c r="CM148" s="1" t="s">
        <v>2</v>
      </c>
      <c r="CN148" t="s">
        <v>287</v>
      </c>
      <c r="CO148" t="s">
        <v>1</v>
      </c>
      <c r="CP148" t="s">
        <v>1</v>
      </c>
      <c r="CQ148" t="s">
        <v>1</v>
      </c>
      <c r="CR148" t="s">
        <v>1</v>
      </c>
      <c r="CS148" t="s">
        <v>14</v>
      </c>
      <c r="CT148" t="s">
        <v>14</v>
      </c>
      <c r="CU148" t="s">
        <v>14</v>
      </c>
      <c r="CV148" t="s">
        <v>287</v>
      </c>
      <c r="CW148" t="s">
        <v>46</v>
      </c>
      <c r="CX148" t="s">
        <v>287</v>
      </c>
      <c r="CY148" t="s">
        <v>1</v>
      </c>
      <c r="CZ148" t="s">
        <v>1</v>
      </c>
      <c r="DA148" t="s">
        <v>3</v>
      </c>
      <c r="DB148" t="s">
        <v>287</v>
      </c>
      <c r="DC148" t="s">
        <v>287</v>
      </c>
      <c r="DD148" t="s">
        <v>287</v>
      </c>
      <c r="DE148" t="s">
        <v>287</v>
      </c>
      <c r="DF148" t="s">
        <v>1116</v>
      </c>
      <c r="DG148" t="s">
        <v>1117</v>
      </c>
      <c r="DH148" t="s">
        <v>290</v>
      </c>
      <c r="DI148" t="s">
        <v>315</v>
      </c>
      <c r="DJ148" t="s">
        <v>303</v>
      </c>
      <c r="DK148" t="s">
        <v>501</v>
      </c>
      <c r="DL148" t="s">
        <v>341</v>
      </c>
      <c r="DM148" t="s">
        <v>1118</v>
      </c>
      <c r="DN148" t="s">
        <v>1119</v>
      </c>
      <c r="DO148" s="1">
        <v>0</v>
      </c>
      <c r="DP148" s="1">
        <v>0</v>
      </c>
      <c r="DQ148" s="1">
        <v>0</v>
      </c>
      <c r="DR148" s="1">
        <v>1</v>
      </c>
      <c r="DS148" s="1">
        <v>0</v>
      </c>
    </row>
    <row r="149" spans="1:123" x14ac:dyDescent="0.35">
      <c r="A149" t="s">
        <v>1</v>
      </c>
      <c r="B149" t="s">
        <v>1</v>
      </c>
      <c r="C149" t="s">
        <v>10</v>
      </c>
      <c r="D149" t="s">
        <v>3</v>
      </c>
      <c r="E149" t="s">
        <v>13</v>
      </c>
      <c r="F149" t="s">
        <v>3</v>
      </c>
      <c r="G149" t="s">
        <v>3</v>
      </c>
      <c r="H149" t="s">
        <v>3</v>
      </c>
      <c r="I149" s="1" t="s">
        <v>1</v>
      </c>
      <c r="J149" s="1" t="s">
        <v>1</v>
      </c>
      <c r="K149" s="1" t="s">
        <v>2</v>
      </c>
      <c r="L149" s="1" t="s">
        <v>1</v>
      </c>
      <c r="M149" s="1" t="s">
        <v>1</v>
      </c>
      <c r="N149" s="1" t="s">
        <v>1</v>
      </c>
      <c r="O149" s="1" t="s">
        <v>1</v>
      </c>
      <c r="P149" s="1" t="s">
        <v>2</v>
      </c>
      <c r="Q149" t="s">
        <v>2</v>
      </c>
      <c r="R149" s="1" t="s">
        <v>1</v>
      </c>
      <c r="S149" s="1" t="s">
        <v>2</v>
      </c>
      <c r="T149" s="1" t="s">
        <v>1</v>
      </c>
      <c r="U149" s="1" t="s">
        <v>1</v>
      </c>
      <c r="V149" s="1" t="s">
        <v>1</v>
      </c>
      <c r="W149" s="1" t="s">
        <v>2</v>
      </c>
      <c r="X149" t="s">
        <v>287</v>
      </c>
      <c r="Y149" t="s">
        <v>43</v>
      </c>
      <c r="Z149" t="s">
        <v>45</v>
      </c>
      <c r="AA149" t="s">
        <v>287</v>
      </c>
      <c r="AB149" t="s">
        <v>53</v>
      </c>
      <c r="AC149" s="1"/>
      <c r="AD149" s="1"/>
      <c r="AE149" s="1"/>
      <c r="AF149" s="1"/>
      <c r="AG149" s="1"/>
      <c r="AH149" t="s">
        <v>60</v>
      </c>
      <c r="AI149" t="s">
        <v>60</v>
      </c>
      <c r="AJ149" t="s">
        <v>60</v>
      </c>
      <c r="AK149" t="s">
        <v>60</v>
      </c>
      <c r="AL149" t="s">
        <v>14</v>
      </c>
      <c r="AM149" t="s">
        <v>14</v>
      </c>
      <c r="AN149" s="1" t="s">
        <v>1</v>
      </c>
      <c r="AO149" s="1" t="s">
        <v>1</v>
      </c>
      <c r="AP149" s="1" t="s">
        <v>1</v>
      </c>
      <c r="AQ149" s="1" t="s">
        <v>1</v>
      </c>
      <c r="AR149" s="1" t="s">
        <v>1</v>
      </c>
      <c r="AS149" s="1" t="s">
        <v>2</v>
      </c>
      <c r="AT149" s="1" t="s">
        <v>2</v>
      </c>
      <c r="AU149" s="1" t="s">
        <v>2</v>
      </c>
      <c r="AV149" t="s">
        <v>287</v>
      </c>
      <c r="AW149" s="1" t="s">
        <v>1</v>
      </c>
      <c r="AX149" s="1" t="s">
        <v>1</v>
      </c>
      <c r="AY149" s="1" t="s">
        <v>1</v>
      </c>
      <c r="AZ149" s="1" t="s">
        <v>1</v>
      </c>
      <c r="BA149" s="1" t="s">
        <v>1</v>
      </c>
      <c r="BB149" s="1" t="s">
        <v>2</v>
      </c>
      <c r="BC149" s="1" t="s">
        <v>2</v>
      </c>
      <c r="BD149" s="1" t="s">
        <v>2</v>
      </c>
      <c r="BE149" t="s">
        <v>287</v>
      </c>
      <c r="BF149" t="s">
        <v>287</v>
      </c>
      <c r="BG149" t="s">
        <v>1</v>
      </c>
      <c r="BH149" t="s">
        <v>1</v>
      </c>
      <c r="BI149" t="s">
        <v>1</v>
      </c>
      <c r="BJ149" t="s">
        <v>89</v>
      </c>
      <c r="BK149" s="1" t="s">
        <v>1</v>
      </c>
      <c r="BL149" s="1" t="s">
        <v>1</v>
      </c>
      <c r="BM149" s="1" t="s">
        <v>1</v>
      </c>
      <c r="BN149" s="1" t="s">
        <v>1</v>
      </c>
      <c r="BO149" s="1" t="s">
        <v>1</v>
      </c>
      <c r="BP149" s="1" t="s">
        <v>1</v>
      </c>
      <c r="BQ149" s="1" t="s">
        <v>1</v>
      </c>
      <c r="BR149" s="1" t="s">
        <v>1</v>
      </c>
      <c r="BS149" s="1" t="s">
        <v>2</v>
      </c>
      <c r="BT149" s="1" t="s">
        <v>2</v>
      </c>
      <c r="BU149" s="1" t="s">
        <v>2</v>
      </c>
      <c r="BV149" s="1" t="s">
        <v>1</v>
      </c>
      <c r="BW149" s="1" t="s">
        <v>2</v>
      </c>
      <c r="BX149" s="1" t="s">
        <v>2</v>
      </c>
      <c r="BY149" t="s">
        <v>287</v>
      </c>
      <c r="BZ149" s="1" t="s">
        <v>2</v>
      </c>
      <c r="CA149" s="1" t="s">
        <v>2</v>
      </c>
      <c r="CB149" s="1" t="s">
        <v>2</v>
      </c>
      <c r="CC149" s="1" t="s">
        <v>2</v>
      </c>
      <c r="CD149" s="1" t="s">
        <v>2</v>
      </c>
      <c r="CE149" s="1" t="s">
        <v>2</v>
      </c>
      <c r="CF149" s="1" t="s">
        <v>2</v>
      </c>
      <c r="CG149" s="1" t="s">
        <v>2</v>
      </c>
      <c r="CH149" s="1" t="s">
        <v>2</v>
      </c>
      <c r="CI149" s="1" t="s">
        <v>2</v>
      </c>
      <c r="CJ149" s="1" t="s">
        <v>2</v>
      </c>
      <c r="CK149" s="1" t="s">
        <v>2</v>
      </c>
      <c r="CL149" s="1" t="s">
        <v>2</v>
      </c>
      <c r="CM149" s="1" t="s">
        <v>1</v>
      </c>
      <c r="CN149" t="s">
        <v>287</v>
      </c>
      <c r="CO149" t="s">
        <v>1</v>
      </c>
      <c r="CP149" t="s">
        <v>2</v>
      </c>
      <c r="CQ149" t="s">
        <v>2</v>
      </c>
      <c r="CR149" t="s">
        <v>287</v>
      </c>
      <c r="CS149" t="s">
        <v>15</v>
      </c>
      <c r="CT149" t="s">
        <v>13</v>
      </c>
      <c r="CU149" t="s">
        <v>13</v>
      </c>
      <c r="CV149" t="s">
        <v>287</v>
      </c>
      <c r="CW149" t="s">
        <v>45</v>
      </c>
      <c r="CX149" t="s">
        <v>287</v>
      </c>
      <c r="CY149" t="s">
        <v>1</v>
      </c>
      <c r="CZ149" t="s">
        <v>3</v>
      </c>
      <c r="DA149" t="s">
        <v>2</v>
      </c>
      <c r="DB149" t="s">
        <v>137</v>
      </c>
      <c r="DC149" t="s">
        <v>287</v>
      </c>
      <c r="DD149" t="s">
        <v>287</v>
      </c>
      <c r="DE149" t="s">
        <v>287</v>
      </c>
      <c r="DF149" t="s">
        <v>1120</v>
      </c>
      <c r="DG149" t="s">
        <v>1121</v>
      </c>
      <c r="DH149" t="s">
        <v>290</v>
      </c>
      <c r="DI149" t="s">
        <v>315</v>
      </c>
      <c r="DJ149" t="s">
        <v>303</v>
      </c>
      <c r="DK149" t="s">
        <v>1122</v>
      </c>
      <c r="DL149" t="s">
        <v>370</v>
      </c>
      <c r="DM149" t="s">
        <v>1123</v>
      </c>
      <c r="DN149" t="s">
        <v>1124</v>
      </c>
      <c r="DO149" s="1">
        <v>0</v>
      </c>
      <c r="DP149" s="1">
        <v>0</v>
      </c>
      <c r="DQ149" s="1">
        <v>0</v>
      </c>
      <c r="DR149" s="1">
        <v>1</v>
      </c>
      <c r="DS149" s="1">
        <v>0</v>
      </c>
    </row>
    <row r="150" spans="1:123" x14ac:dyDescent="0.35">
      <c r="A150" t="s">
        <v>287</v>
      </c>
      <c r="B150" t="s">
        <v>287</v>
      </c>
      <c r="C150" t="s">
        <v>287</v>
      </c>
      <c r="D150" t="s">
        <v>287</v>
      </c>
      <c r="E150" t="s">
        <v>287</v>
      </c>
      <c r="F150" t="s">
        <v>287</v>
      </c>
      <c r="G150" t="s">
        <v>287</v>
      </c>
      <c r="H150" t="s">
        <v>287</v>
      </c>
      <c r="I150" s="1"/>
      <c r="J150" s="1"/>
      <c r="K150" s="1"/>
      <c r="L150" s="1"/>
      <c r="M150" s="1"/>
      <c r="N150" s="1"/>
      <c r="O150" s="1"/>
      <c r="P150" s="1"/>
      <c r="Q150" t="s">
        <v>287</v>
      </c>
      <c r="R150" s="1"/>
      <c r="S150" s="1"/>
      <c r="T150" s="1"/>
      <c r="U150" s="1"/>
      <c r="V150" s="1"/>
      <c r="W150" s="1"/>
      <c r="X150" t="s">
        <v>287</v>
      </c>
      <c r="Y150" t="s">
        <v>287</v>
      </c>
      <c r="Z150" t="s">
        <v>287</v>
      </c>
      <c r="AA150" t="s">
        <v>287</v>
      </c>
      <c r="AB150" t="s">
        <v>287</v>
      </c>
      <c r="AC150" s="1"/>
      <c r="AD150" s="1"/>
      <c r="AE150" s="1"/>
      <c r="AF150" s="1"/>
      <c r="AG150" s="1"/>
      <c r="AH150" t="s">
        <v>287</v>
      </c>
      <c r="AI150" t="s">
        <v>287</v>
      </c>
      <c r="AJ150" t="s">
        <v>287</v>
      </c>
      <c r="AK150" t="s">
        <v>287</v>
      </c>
      <c r="AL150" t="s">
        <v>287</v>
      </c>
      <c r="AM150" t="s">
        <v>287</v>
      </c>
      <c r="AN150" s="1"/>
      <c r="AO150" s="1"/>
      <c r="AP150" s="1"/>
      <c r="AQ150" s="1"/>
      <c r="AR150" s="1"/>
      <c r="AS150" s="1"/>
      <c r="AT150" s="1"/>
      <c r="AU150" s="1"/>
      <c r="AV150" t="s">
        <v>287</v>
      </c>
      <c r="AW150" s="1"/>
      <c r="AX150" s="1"/>
      <c r="AY150" s="1"/>
      <c r="AZ150" s="1"/>
      <c r="BA150" s="1"/>
      <c r="BB150" s="1"/>
      <c r="BC150" s="1"/>
      <c r="BD150" s="1"/>
      <c r="BE150" t="s">
        <v>287</v>
      </c>
      <c r="BF150" t="s">
        <v>287</v>
      </c>
      <c r="BG150" t="s">
        <v>287</v>
      </c>
      <c r="BH150" t="s">
        <v>287</v>
      </c>
      <c r="BI150" t="s">
        <v>287</v>
      </c>
      <c r="BJ150" t="s">
        <v>287</v>
      </c>
      <c r="BK150" s="1"/>
      <c r="BL150" s="1"/>
      <c r="BM150" s="1"/>
      <c r="BN150" s="1"/>
      <c r="BO150" s="1"/>
      <c r="BP150" s="1"/>
      <c r="BQ150" s="1"/>
      <c r="BR150" s="1"/>
      <c r="BS150" s="1"/>
      <c r="BT150" s="1"/>
      <c r="BU150" s="1"/>
      <c r="BV150" s="1"/>
      <c r="BW150" s="1"/>
      <c r="BX150" s="1"/>
      <c r="BY150" t="s">
        <v>287</v>
      </c>
      <c r="BZ150" s="1"/>
      <c r="CA150" s="1"/>
      <c r="CB150" s="1"/>
      <c r="CC150" s="1"/>
      <c r="CD150" s="1"/>
      <c r="CE150" s="1"/>
      <c r="CF150" s="1"/>
      <c r="CG150" s="1"/>
      <c r="CH150" s="1"/>
      <c r="CI150" s="1"/>
      <c r="CJ150" s="1"/>
      <c r="CK150" s="1"/>
      <c r="CL150" s="1"/>
      <c r="CM150" s="1"/>
      <c r="CN150" t="s">
        <v>287</v>
      </c>
      <c r="CO150" t="s">
        <v>287</v>
      </c>
      <c r="CP150" t="s">
        <v>287</v>
      </c>
      <c r="CQ150" t="s">
        <v>287</v>
      </c>
      <c r="CR150" t="s">
        <v>287</v>
      </c>
      <c r="CS150" t="s">
        <v>287</v>
      </c>
      <c r="CT150" t="s">
        <v>287</v>
      </c>
      <c r="CU150" t="s">
        <v>287</v>
      </c>
      <c r="CV150" t="s">
        <v>287</v>
      </c>
      <c r="CW150" t="s">
        <v>287</v>
      </c>
      <c r="CX150" t="s">
        <v>287</v>
      </c>
      <c r="CY150" t="s">
        <v>287</v>
      </c>
      <c r="CZ150" t="s">
        <v>287</v>
      </c>
      <c r="DA150" t="s">
        <v>287</v>
      </c>
      <c r="DB150" t="s">
        <v>287</v>
      </c>
      <c r="DC150" t="s">
        <v>287</v>
      </c>
      <c r="DD150" t="s">
        <v>287</v>
      </c>
      <c r="DE150" t="s">
        <v>287</v>
      </c>
      <c r="DF150" t="s">
        <v>1125</v>
      </c>
      <c r="DG150" t="s">
        <v>1126</v>
      </c>
      <c r="DH150" t="s">
        <v>290</v>
      </c>
      <c r="DI150" t="s">
        <v>315</v>
      </c>
      <c r="DJ150" t="s">
        <v>292</v>
      </c>
      <c r="DK150" t="s">
        <v>501</v>
      </c>
      <c r="DL150" t="s">
        <v>341</v>
      </c>
      <c r="DM150" t="s">
        <v>1127</v>
      </c>
      <c r="DN150" t="s">
        <v>1128</v>
      </c>
      <c r="DO150" s="1">
        <v>0</v>
      </c>
      <c r="DP150" s="1">
        <v>1</v>
      </c>
      <c r="DQ150" s="1">
        <v>0</v>
      </c>
      <c r="DR150" s="1">
        <v>0</v>
      </c>
      <c r="DS150" s="1">
        <v>0</v>
      </c>
    </row>
    <row r="151" spans="1:123" x14ac:dyDescent="0.35">
      <c r="A151" t="s">
        <v>1</v>
      </c>
      <c r="B151" t="s">
        <v>1</v>
      </c>
      <c r="C151" t="s">
        <v>8</v>
      </c>
      <c r="D151" t="s">
        <v>16</v>
      </c>
      <c r="E151" t="s">
        <v>13</v>
      </c>
      <c r="F151" t="s">
        <v>15</v>
      </c>
      <c r="G151" t="s">
        <v>16</v>
      </c>
      <c r="H151" t="s">
        <v>16</v>
      </c>
      <c r="I151" s="1" t="s">
        <v>1</v>
      </c>
      <c r="J151" s="1" t="s">
        <v>2</v>
      </c>
      <c r="K151" s="1" t="s">
        <v>1</v>
      </c>
      <c r="L151" s="1" t="s">
        <v>2</v>
      </c>
      <c r="M151" s="1" t="s">
        <v>2</v>
      </c>
      <c r="N151" s="1" t="s">
        <v>1</v>
      </c>
      <c r="O151" s="1" t="s">
        <v>2</v>
      </c>
      <c r="P151" s="1" t="s">
        <v>1</v>
      </c>
      <c r="Q151" t="s">
        <v>2</v>
      </c>
      <c r="R151" s="1"/>
      <c r="S151" s="1"/>
      <c r="T151" s="1"/>
      <c r="U151" s="1"/>
      <c r="V151" s="1"/>
      <c r="W151" s="1"/>
      <c r="X151" t="s">
        <v>287</v>
      </c>
      <c r="Y151" t="s">
        <v>41</v>
      </c>
      <c r="Z151" t="s">
        <v>49</v>
      </c>
      <c r="AA151" t="s">
        <v>1129</v>
      </c>
      <c r="AB151" t="s">
        <v>53</v>
      </c>
      <c r="AC151" s="1"/>
      <c r="AD151" s="1"/>
      <c r="AE151" s="1"/>
      <c r="AF151" s="1"/>
      <c r="AG151" s="1"/>
      <c r="AH151" t="s">
        <v>60</v>
      </c>
      <c r="AI151" t="s">
        <v>63</v>
      </c>
      <c r="AJ151" t="s">
        <v>63</v>
      </c>
      <c r="AK151" t="s">
        <v>60</v>
      </c>
      <c r="AL151" t="s">
        <v>14</v>
      </c>
      <c r="AM151" t="s">
        <v>14</v>
      </c>
      <c r="AN151" s="1" t="s">
        <v>2</v>
      </c>
      <c r="AO151" s="1" t="s">
        <v>1</v>
      </c>
      <c r="AP151" s="1" t="s">
        <v>2</v>
      </c>
      <c r="AQ151" s="1" t="s">
        <v>1</v>
      </c>
      <c r="AR151" s="1" t="s">
        <v>2</v>
      </c>
      <c r="AS151" s="1" t="s">
        <v>2</v>
      </c>
      <c r="AT151" s="1" t="s">
        <v>1</v>
      </c>
      <c r="AU151" s="1" t="s">
        <v>2</v>
      </c>
      <c r="AV151" t="s">
        <v>1130</v>
      </c>
      <c r="AW151" s="1" t="s">
        <v>2</v>
      </c>
      <c r="AX151" s="1" t="s">
        <v>2</v>
      </c>
      <c r="AY151" s="1" t="s">
        <v>2</v>
      </c>
      <c r="AZ151" s="1" t="s">
        <v>2</v>
      </c>
      <c r="BA151" s="1" t="s">
        <v>1</v>
      </c>
      <c r="BB151" s="1" t="s">
        <v>2</v>
      </c>
      <c r="BC151" s="1" t="s">
        <v>2</v>
      </c>
      <c r="BD151" s="1" t="s">
        <v>2</v>
      </c>
      <c r="BE151" t="s">
        <v>287</v>
      </c>
      <c r="BF151" t="s">
        <v>1131</v>
      </c>
      <c r="BG151" t="s">
        <v>3</v>
      </c>
      <c r="BH151" t="s">
        <v>287</v>
      </c>
      <c r="BI151" t="s">
        <v>287</v>
      </c>
      <c r="BJ151" t="s">
        <v>287</v>
      </c>
      <c r="BK151" s="1"/>
      <c r="BL151" s="1"/>
      <c r="BM151" s="1"/>
      <c r="BN151" s="1"/>
      <c r="BO151" s="1"/>
      <c r="BP151" s="1"/>
      <c r="BQ151" s="1"/>
      <c r="BR151" s="1"/>
      <c r="BS151" s="1"/>
      <c r="BT151" s="1"/>
      <c r="BU151" s="1"/>
      <c r="BV151" s="1"/>
      <c r="BW151" s="1"/>
      <c r="BX151" s="1"/>
      <c r="BY151" t="s">
        <v>287</v>
      </c>
      <c r="BZ151" s="1"/>
      <c r="CA151" s="1"/>
      <c r="CB151" s="1"/>
      <c r="CC151" s="1"/>
      <c r="CD151" s="1"/>
      <c r="CE151" s="1"/>
      <c r="CF151" s="1"/>
      <c r="CG151" s="1"/>
      <c r="CH151" s="1"/>
      <c r="CI151" s="1"/>
      <c r="CJ151" s="1"/>
      <c r="CK151" s="1"/>
      <c r="CL151" s="1"/>
      <c r="CM151" s="1"/>
      <c r="CN151" t="s">
        <v>287</v>
      </c>
      <c r="CO151" t="s">
        <v>287</v>
      </c>
      <c r="CP151" t="s">
        <v>287</v>
      </c>
      <c r="CQ151" t="s">
        <v>287</v>
      </c>
      <c r="CR151" t="s">
        <v>287</v>
      </c>
      <c r="CS151" t="s">
        <v>287</v>
      </c>
      <c r="CT151" t="s">
        <v>287</v>
      </c>
      <c r="CU151" t="s">
        <v>287</v>
      </c>
      <c r="CV151" t="s">
        <v>287</v>
      </c>
      <c r="CW151" t="s">
        <v>46</v>
      </c>
      <c r="CX151" t="s">
        <v>287</v>
      </c>
      <c r="CY151" t="s">
        <v>2</v>
      </c>
      <c r="CZ151" t="s">
        <v>287</v>
      </c>
      <c r="DA151" t="s">
        <v>2</v>
      </c>
      <c r="DB151" t="s">
        <v>138</v>
      </c>
      <c r="DC151" t="s">
        <v>1132</v>
      </c>
      <c r="DD151" t="s">
        <v>287</v>
      </c>
      <c r="DE151" t="s">
        <v>287</v>
      </c>
      <c r="DF151" t="s">
        <v>1133</v>
      </c>
      <c r="DG151" t="s">
        <v>1134</v>
      </c>
      <c r="DH151" t="s">
        <v>301</v>
      </c>
      <c r="DI151" t="s">
        <v>302</v>
      </c>
      <c r="DJ151" t="s">
        <v>303</v>
      </c>
      <c r="DK151" t="s">
        <v>501</v>
      </c>
      <c r="DL151" t="s">
        <v>341</v>
      </c>
      <c r="DM151" t="s">
        <v>1135</v>
      </c>
      <c r="DN151" t="s">
        <v>1136</v>
      </c>
      <c r="DO151" s="1">
        <v>0</v>
      </c>
      <c r="DP151" s="1">
        <v>0</v>
      </c>
      <c r="DQ151" s="1">
        <v>0</v>
      </c>
      <c r="DR151" s="1">
        <v>1</v>
      </c>
      <c r="DS151" s="1">
        <v>0</v>
      </c>
    </row>
    <row r="152" spans="1:123" x14ac:dyDescent="0.35">
      <c r="A152" t="s">
        <v>1</v>
      </c>
      <c r="B152" t="s">
        <v>1</v>
      </c>
      <c r="C152" t="s">
        <v>8</v>
      </c>
      <c r="D152" t="s">
        <v>16</v>
      </c>
      <c r="E152" t="s">
        <v>13</v>
      </c>
      <c r="F152" t="s">
        <v>13</v>
      </c>
      <c r="G152" t="s">
        <v>15</v>
      </c>
      <c r="H152" t="s">
        <v>16</v>
      </c>
      <c r="I152" s="1" t="s">
        <v>1</v>
      </c>
      <c r="J152" s="1" t="s">
        <v>1</v>
      </c>
      <c r="K152" s="1" t="s">
        <v>1</v>
      </c>
      <c r="L152" s="1" t="s">
        <v>2</v>
      </c>
      <c r="M152" s="1" t="s">
        <v>2</v>
      </c>
      <c r="N152" s="1" t="s">
        <v>1</v>
      </c>
      <c r="O152" s="1" t="s">
        <v>1</v>
      </c>
      <c r="P152" s="1" t="s">
        <v>2</v>
      </c>
      <c r="Q152" t="s">
        <v>3</v>
      </c>
      <c r="R152" s="1" t="s">
        <v>1</v>
      </c>
      <c r="S152" s="1" t="s">
        <v>1</v>
      </c>
      <c r="T152" s="1" t="s">
        <v>1</v>
      </c>
      <c r="U152" s="1" t="s">
        <v>1</v>
      </c>
      <c r="V152" s="1" t="s">
        <v>1</v>
      </c>
      <c r="W152" s="1" t="s">
        <v>2</v>
      </c>
      <c r="X152" t="s">
        <v>287</v>
      </c>
      <c r="Y152" t="s">
        <v>43</v>
      </c>
      <c r="Z152" t="s">
        <v>46</v>
      </c>
      <c r="AA152" t="s">
        <v>287</v>
      </c>
      <c r="AB152" t="s">
        <v>53</v>
      </c>
      <c r="AC152" s="1"/>
      <c r="AD152" s="1"/>
      <c r="AE152" s="1"/>
      <c r="AF152" s="1"/>
      <c r="AG152" s="1"/>
      <c r="AH152" t="s">
        <v>60</v>
      </c>
      <c r="AI152" t="s">
        <v>60</v>
      </c>
      <c r="AJ152" t="s">
        <v>61</v>
      </c>
      <c r="AK152" t="s">
        <v>60</v>
      </c>
      <c r="AL152" t="s">
        <v>15</v>
      </c>
      <c r="AM152" t="s">
        <v>13</v>
      </c>
      <c r="AN152" s="1" t="s">
        <v>2</v>
      </c>
      <c r="AO152" s="1" t="s">
        <v>2</v>
      </c>
      <c r="AP152" s="1" t="s">
        <v>2</v>
      </c>
      <c r="AQ152" s="1" t="s">
        <v>2</v>
      </c>
      <c r="AR152" s="1" t="s">
        <v>1</v>
      </c>
      <c r="AS152" s="1" t="s">
        <v>2</v>
      </c>
      <c r="AT152" s="1" t="s">
        <v>2</v>
      </c>
      <c r="AU152" s="1" t="s">
        <v>2</v>
      </c>
      <c r="AV152" t="s">
        <v>287</v>
      </c>
      <c r="AW152" s="1" t="s">
        <v>2</v>
      </c>
      <c r="AX152" s="1" t="s">
        <v>2</v>
      </c>
      <c r="AY152" s="1" t="s">
        <v>2</v>
      </c>
      <c r="AZ152" s="1" t="s">
        <v>2</v>
      </c>
      <c r="BA152" s="1" t="s">
        <v>1</v>
      </c>
      <c r="BB152" s="1" t="s">
        <v>2</v>
      </c>
      <c r="BC152" s="1" t="s">
        <v>2</v>
      </c>
      <c r="BD152" s="1" t="s">
        <v>2</v>
      </c>
      <c r="BE152" t="s">
        <v>287</v>
      </c>
      <c r="BF152" t="s">
        <v>1137</v>
      </c>
      <c r="BG152" t="s">
        <v>1</v>
      </c>
      <c r="BH152" t="s">
        <v>1</v>
      </c>
      <c r="BI152" t="s">
        <v>2</v>
      </c>
      <c r="BJ152" t="s">
        <v>91</v>
      </c>
      <c r="BK152" s="1" t="s">
        <v>2</v>
      </c>
      <c r="BL152" s="1" t="s">
        <v>2</v>
      </c>
      <c r="BM152" s="1" t="s">
        <v>2</v>
      </c>
      <c r="BN152" s="1" t="s">
        <v>2</v>
      </c>
      <c r="BO152" s="1" t="s">
        <v>2</v>
      </c>
      <c r="BP152" s="1" t="s">
        <v>1</v>
      </c>
      <c r="BQ152" s="1" t="s">
        <v>2</v>
      </c>
      <c r="BR152" s="1" t="s">
        <v>1</v>
      </c>
      <c r="BS152" s="1" t="s">
        <v>2</v>
      </c>
      <c r="BT152" s="1" t="s">
        <v>2</v>
      </c>
      <c r="BU152" s="1" t="s">
        <v>2</v>
      </c>
      <c r="BV152" s="1" t="s">
        <v>1</v>
      </c>
      <c r="BW152" s="1" t="s">
        <v>1</v>
      </c>
      <c r="BX152" s="1" t="s">
        <v>2</v>
      </c>
      <c r="BY152" t="s">
        <v>1138</v>
      </c>
      <c r="BZ152" s="1" t="s">
        <v>2</v>
      </c>
      <c r="CA152" s="1" t="s">
        <v>2</v>
      </c>
      <c r="CB152" s="1" t="s">
        <v>2</v>
      </c>
      <c r="CC152" s="1" t="s">
        <v>1</v>
      </c>
      <c r="CD152" s="1" t="s">
        <v>1</v>
      </c>
      <c r="CE152" s="1" t="s">
        <v>2</v>
      </c>
      <c r="CF152" s="1" t="s">
        <v>1</v>
      </c>
      <c r="CG152" s="1" t="s">
        <v>2</v>
      </c>
      <c r="CH152" s="1" t="s">
        <v>2</v>
      </c>
      <c r="CI152" s="1" t="s">
        <v>1</v>
      </c>
      <c r="CJ152" s="1" t="s">
        <v>2</v>
      </c>
      <c r="CK152" s="1" t="s">
        <v>2</v>
      </c>
      <c r="CL152" s="1" t="s">
        <v>2</v>
      </c>
      <c r="CM152" s="1" t="s">
        <v>2</v>
      </c>
      <c r="CN152" t="s">
        <v>287</v>
      </c>
      <c r="CO152" t="s">
        <v>1</v>
      </c>
      <c r="CP152" t="s">
        <v>1</v>
      </c>
      <c r="CQ152" t="s">
        <v>1</v>
      </c>
      <c r="CR152" t="s">
        <v>2</v>
      </c>
      <c r="CS152" t="s">
        <v>16</v>
      </c>
      <c r="CT152" t="s">
        <v>13</v>
      </c>
      <c r="CU152" t="s">
        <v>13</v>
      </c>
      <c r="CV152" t="s">
        <v>287</v>
      </c>
      <c r="CW152" t="s">
        <v>46</v>
      </c>
      <c r="CX152" t="s">
        <v>287</v>
      </c>
      <c r="CY152" t="s">
        <v>2</v>
      </c>
      <c r="CZ152" t="s">
        <v>287</v>
      </c>
      <c r="DA152" t="s">
        <v>2</v>
      </c>
      <c r="DB152" t="s">
        <v>135</v>
      </c>
      <c r="DC152" t="s">
        <v>287</v>
      </c>
      <c r="DD152" t="s">
        <v>287</v>
      </c>
      <c r="DE152" t="s">
        <v>287</v>
      </c>
      <c r="DF152" t="s">
        <v>1139</v>
      </c>
      <c r="DG152" t="s">
        <v>1140</v>
      </c>
      <c r="DH152" t="s">
        <v>301</v>
      </c>
      <c r="DI152" t="s">
        <v>302</v>
      </c>
      <c r="DJ152" t="s">
        <v>303</v>
      </c>
      <c r="DK152" t="s">
        <v>363</v>
      </c>
      <c r="DL152" t="s">
        <v>294</v>
      </c>
      <c r="DM152" t="s">
        <v>1141</v>
      </c>
      <c r="DN152" t="s">
        <v>1142</v>
      </c>
      <c r="DO152" s="1">
        <v>0</v>
      </c>
      <c r="DP152" s="1">
        <v>0</v>
      </c>
      <c r="DQ152" s="1">
        <v>0</v>
      </c>
      <c r="DR152" s="1">
        <v>1</v>
      </c>
      <c r="DS152" s="1">
        <v>0</v>
      </c>
    </row>
    <row r="153" spans="1:123" x14ac:dyDescent="0.35">
      <c r="A153" t="s">
        <v>1</v>
      </c>
      <c r="B153" t="s">
        <v>1</v>
      </c>
      <c r="C153" t="s">
        <v>6</v>
      </c>
      <c r="D153" t="s">
        <v>13</v>
      </c>
      <c r="E153" t="s">
        <v>13</v>
      </c>
      <c r="F153" t="s">
        <v>14</v>
      </c>
      <c r="G153" t="s">
        <v>13</v>
      </c>
      <c r="H153" t="s">
        <v>16</v>
      </c>
      <c r="I153" s="1" t="s">
        <v>1</v>
      </c>
      <c r="J153" s="1" t="s">
        <v>1</v>
      </c>
      <c r="K153" s="1" t="s">
        <v>2</v>
      </c>
      <c r="L153" s="1" t="s">
        <v>2</v>
      </c>
      <c r="M153" s="1" t="s">
        <v>1</v>
      </c>
      <c r="N153" s="1" t="s">
        <v>1</v>
      </c>
      <c r="O153" s="1" t="s">
        <v>1</v>
      </c>
      <c r="P153" s="1" t="s">
        <v>2</v>
      </c>
      <c r="Q153" t="s">
        <v>1</v>
      </c>
      <c r="R153" s="1" t="s">
        <v>1</v>
      </c>
      <c r="S153" s="1" t="s">
        <v>1</v>
      </c>
      <c r="T153" s="1" t="s">
        <v>1</v>
      </c>
      <c r="U153" s="1" t="s">
        <v>2</v>
      </c>
      <c r="V153" s="1" t="s">
        <v>2</v>
      </c>
      <c r="W153" s="1" t="s">
        <v>2</v>
      </c>
      <c r="X153" t="s">
        <v>287</v>
      </c>
      <c r="Y153" t="s">
        <v>42</v>
      </c>
      <c r="Z153" t="s">
        <v>46</v>
      </c>
      <c r="AA153" t="s">
        <v>1143</v>
      </c>
      <c r="AB153" t="s">
        <v>53</v>
      </c>
      <c r="AC153" s="1"/>
      <c r="AD153" s="1"/>
      <c r="AE153" s="1"/>
      <c r="AF153" s="1"/>
      <c r="AG153" s="1"/>
      <c r="AH153" t="s">
        <v>60</v>
      </c>
      <c r="AI153" t="s">
        <v>61</v>
      </c>
      <c r="AJ153" t="s">
        <v>3</v>
      </c>
      <c r="AK153" t="s">
        <v>60</v>
      </c>
      <c r="AL153" t="s">
        <v>15</v>
      </c>
      <c r="AM153" t="s">
        <v>13</v>
      </c>
      <c r="AN153" s="1" t="s">
        <v>2</v>
      </c>
      <c r="AO153" s="1" t="s">
        <v>2</v>
      </c>
      <c r="AP153" s="1" t="s">
        <v>2</v>
      </c>
      <c r="AQ153" s="1" t="s">
        <v>1</v>
      </c>
      <c r="AR153" s="1" t="s">
        <v>2</v>
      </c>
      <c r="AS153" s="1" t="s">
        <v>2</v>
      </c>
      <c r="AT153" s="1" t="s">
        <v>2</v>
      </c>
      <c r="AU153" s="1" t="s">
        <v>2</v>
      </c>
      <c r="AV153" t="s">
        <v>287</v>
      </c>
      <c r="AW153" s="1" t="s">
        <v>2</v>
      </c>
      <c r="AX153" s="1" t="s">
        <v>2</v>
      </c>
      <c r="AY153" s="1" t="s">
        <v>2</v>
      </c>
      <c r="AZ153" s="1" t="s">
        <v>1</v>
      </c>
      <c r="BA153" s="1" t="s">
        <v>2</v>
      </c>
      <c r="BB153" s="1" t="s">
        <v>2</v>
      </c>
      <c r="BC153" s="1" t="s">
        <v>2</v>
      </c>
      <c r="BD153" s="1" t="s">
        <v>2</v>
      </c>
      <c r="BE153" t="s">
        <v>287</v>
      </c>
      <c r="BF153" t="s">
        <v>287</v>
      </c>
      <c r="BG153" t="s">
        <v>1</v>
      </c>
      <c r="BH153" t="s">
        <v>1</v>
      </c>
      <c r="BI153" t="s">
        <v>3</v>
      </c>
      <c r="BJ153" t="s">
        <v>91</v>
      </c>
      <c r="BK153" s="1" t="s">
        <v>1</v>
      </c>
      <c r="BL153" s="1" t="s">
        <v>1</v>
      </c>
      <c r="BM153" s="1" t="s">
        <v>1</v>
      </c>
      <c r="BN153" s="1" t="s">
        <v>1</v>
      </c>
      <c r="BO153" s="1" t="s">
        <v>1</v>
      </c>
      <c r="BP153" s="1" t="s">
        <v>1</v>
      </c>
      <c r="BQ153" s="1" t="s">
        <v>1</v>
      </c>
      <c r="BR153" s="1" t="s">
        <v>1</v>
      </c>
      <c r="BS153" s="1" t="s">
        <v>2</v>
      </c>
      <c r="BT153" s="1" t="s">
        <v>1</v>
      </c>
      <c r="BU153" s="1" t="s">
        <v>1</v>
      </c>
      <c r="BV153" s="1" t="s">
        <v>1</v>
      </c>
      <c r="BW153" s="1" t="s">
        <v>2</v>
      </c>
      <c r="BX153" s="1" t="s">
        <v>2</v>
      </c>
      <c r="BY153" t="s">
        <v>287</v>
      </c>
      <c r="BZ153" s="1" t="s">
        <v>2</v>
      </c>
      <c r="CA153" s="1" t="s">
        <v>2</v>
      </c>
      <c r="CB153" s="1" t="s">
        <v>2</v>
      </c>
      <c r="CC153" s="1" t="s">
        <v>2</v>
      </c>
      <c r="CD153" s="1" t="s">
        <v>2</v>
      </c>
      <c r="CE153" s="1" t="s">
        <v>2</v>
      </c>
      <c r="CF153" s="1" t="s">
        <v>2</v>
      </c>
      <c r="CG153" s="1" t="s">
        <v>2</v>
      </c>
      <c r="CH153" s="1" t="s">
        <v>2</v>
      </c>
      <c r="CI153" s="1" t="s">
        <v>2</v>
      </c>
      <c r="CJ153" s="1" t="s">
        <v>2</v>
      </c>
      <c r="CK153" s="1" t="s">
        <v>2</v>
      </c>
      <c r="CL153" s="1" t="s">
        <v>1</v>
      </c>
      <c r="CM153" s="1" t="s">
        <v>2</v>
      </c>
      <c r="CN153" t="s">
        <v>1144</v>
      </c>
      <c r="CO153" t="s">
        <v>1</v>
      </c>
      <c r="CP153" t="s">
        <v>1</v>
      </c>
      <c r="CQ153" t="s">
        <v>1</v>
      </c>
      <c r="CR153" t="s">
        <v>1</v>
      </c>
      <c r="CS153" t="s">
        <v>15</v>
      </c>
      <c r="CT153" t="s">
        <v>13</v>
      </c>
      <c r="CU153" t="s">
        <v>13</v>
      </c>
      <c r="CV153" t="s">
        <v>287</v>
      </c>
      <c r="CW153" t="s">
        <v>45</v>
      </c>
      <c r="CX153" t="s">
        <v>1145</v>
      </c>
      <c r="CY153" t="s">
        <v>2</v>
      </c>
      <c r="CZ153" t="s">
        <v>287</v>
      </c>
      <c r="DA153" t="s">
        <v>2</v>
      </c>
      <c r="DB153" t="s">
        <v>138</v>
      </c>
      <c r="DC153" t="s">
        <v>1146</v>
      </c>
      <c r="DD153" t="s">
        <v>287</v>
      </c>
      <c r="DE153" t="s">
        <v>287</v>
      </c>
      <c r="DF153" t="s">
        <v>1147</v>
      </c>
      <c r="DG153" t="s">
        <v>1148</v>
      </c>
      <c r="DH153" t="s">
        <v>301</v>
      </c>
      <c r="DI153" t="s">
        <v>302</v>
      </c>
      <c r="DJ153" t="s">
        <v>303</v>
      </c>
      <c r="DK153" t="s">
        <v>501</v>
      </c>
      <c r="DL153" t="s">
        <v>341</v>
      </c>
      <c r="DM153" t="s">
        <v>1149</v>
      </c>
      <c r="DN153" t="s">
        <v>1150</v>
      </c>
      <c r="DO153" s="1">
        <v>0</v>
      </c>
      <c r="DP153" s="1">
        <v>0</v>
      </c>
      <c r="DQ153" s="1">
        <v>0</v>
      </c>
      <c r="DR153" s="1">
        <v>1</v>
      </c>
      <c r="DS153" s="1">
        <v>0</v>
      </c>
    </row>
    <row r="154" spans="1:123" x14ac:dyDescent="0.35">
      <c r="A154" t="s">
        <v>1</v>
      </c>
      <c r="B154" t="s">
        <v>1</v>
      </c>
      <c r="C154" t="s">
        <v>8</v>
      </c>
      <c r="D154" t="s">
        <v>15</v>
      </c>
      <c r="E154" t="s">
        <v>13</v>
      </c>
      <c r="F154" t="s">
        <v>14</v>
      </c>
      <c r="G154" t="s">
        <v>14</v>
      </c>
      <c r="H154" t="s">
        <v>15</v>
      </c>
      <c r="I154" s="1" t="s">
        <v>1</v>
      </c>
      <c r="J154" s="1" t="s">
        <v>2</v>
      </c>
      <c r="K154" s="1" t="s">
        <v>1</v>
      </c>
      <c r="L154" s="1" t="s">
        <v>2</v>
      </c>
      <c r="M154" s="1" t="s">
        <v>2</v>
      </c>
      <c r="N154" s="1" t="s">
        <v>1</v>
      </c>
      <c r="O154" s="1" t="s">
        <v>1</v>
      </c>
      <c r="P154" s="1" t="s">
        <v>2</v>
      </c>
      <c r="Q154" t="s">
        <v>287</v>
      </c>
      <c r="R154" s="1"/>
      <c r="S154" s="1"/>
      <c r="T154" s="1"/>
      <c r="U154" s="1"/>
      <c r="V154" s="1"/>
      <c r="W154" s="1"/>
      <c r="X154" t="s">
        <v>287</v>
      </c>
      <c r="Y154" t="s">
        <v>287</v>
      </c>
      <c r="Z154" t="s">
        <v>287</v>
      </c>
      <c r="AA154" t="s">
        <v>287</v>
      </c>
      <c r="AB154" t="s">
        <v>287</v>
      </c>
      <c r="AC154" s="1"/>
      <c r="AD154" s="1"/>
      <c r="AE154" s="1"/>
      <c r="AF154" s="1"/>
      <c r="AG154" s="1"/>
      <c r="AH154" t="s">
        <v>287</v>
      </c>
      <c r="AI154" t="s">
        <v>287</v>
      </c>
      <c r="AJ154" t="s">
        <v>287</v>
      </c>
      <c r="AK154" t="s">
        <v>287</v>
      </c>
      <c r="AL154" t="s">
        <v>287</v>
      </c>
      <c r="AM154" t="s">
        <v>287</v>
      </c>
      <c r="AN154" s="1"/>
      <c r="AO154" s="1"/>
      <c r="AP154" s="1"/>
      <c r="AQ154" s="1"/>
      <c r="AR154" s="1"/>
      <c r="AS154" s="1"/>
      <c r="AT154" s="1"/>
      <c r="AU154" s="1"/>
      <c r="AW154" s="1"/>
      <c r="AX154" s="1"/>
      <c r="AY154" s="1"/>
      <c r="AZ154" s="1"/>
      <c r="BA154" s="1"/>
      <c r="BB154" s="1"/>
      <c r="BC154" s="1"/>
      <c r="BD154" s="1"/>
      <c r="BE154" t="s">
        <v>287</v>
      </c>
      <c r="BF154" t="s">
        <v>287</v>
      </c>
      <c r="BG154" t="s">
        <v>287</v>
      </c>
      <c r="BH154" t="s">
        <v>287</v>
      </c>
      <c r="BI154" t="s">
        <v>287</v>
      </c>
      <c r="BJ154" t="s">
        <v>287</v>
      </c>
      <c r="BK154" s="1"/>
      <c r="BL154" s="1"/>
      <c r="BM154" s="1"/>
      <c r="BN154" s="1"/>
      <c r="BO154" s="1"/>
      <c r="BP154" s="1"/>
      <c r="BQ154" s="1"/>
      <c r="BR154" s="1"/>
      <c r="BS154" s="1"/>
      <c r="BT154" s="1"/>
      <c r="BU154" s="1"/>
      <c r="BV154" s="1"/>
      <c r="BW154" s="1"/>
      <c r="BX154" s="1"/>
      <c r="BY154" t="s">
        <v>287</v>
      </c>
      <c r="BZ154" s="1"/>
      <c r="CA154" s="1"/>
      <c r="CB154" s="1"/>
      <c r="CC154" s="1"/>
      <c r="CD154" s="1"/>
      <c r="CE154" s="1"/>
      <c r="CF154" s="1"/>
      <c r="CG154" s="1"/>
      <c r="CH154" s="1"/>
      <c r="CI154" s="1"/>
      <c r="CJ154" s="1"/>
      <c r="CK154" s="1"/>
      <c r="CL154" s="1"/>
      <c r="CM154" s="1"/>
      <c r="CN154" t="s">
        <v>287</v>
      </c>
      <c r="CO154" t="s">
        <v>287</v>
      </c>
      <c r="CP154" t="s">
        <v>287</v>
      </c>
      <c r="CQ154" t="s">
        <v>287</v>
      </c>
      <c r="CR154" t="s">
        <v>287</v>
      </c>
      <c r="CS154" t="s">
        <v>287</v>
      </c>
      <c r="CT154" t="s">
        <v>287</v>
      </c>
      <c r="CU154" t="s">
        <v>287</v>
      </c>
      <c r="CV154" t="s">
        <v>287</v>
      </c>
      <c r="CW154" t="s">
        <v>287</v>
      </c>
      <c r="CX154" t="s">
        <v>287</v>
      </c>
      <c r="CY154" t="s">
        <v>287</v>
      </c>
      <c r="CZ154" t="s">
        <v>287</v>
      </c>
      <c r="DA154" t="s">
        <v>287</v>
      </c>
      <c r="DB154" t="s">
        <v>287</v>
      </c>
      <c r="DC154" t="s">
        <v>287</v>
      </c>
      <c r="DD154" t="s">
        <v>287</v>
      </c>
      <c r="DE154" t="s">
        <v>287</v>
      </c>
      <c r="DF154" t="s">
        <v>1151</v>
      </c>
      <c r="DG154" t="s">
        <v>1152</v>
      </c>
      <c r="DH154" t="s">
        <v>290</v>
      </c>
      <c r="DI154" t="s">
        <v>315</v>
      </c>
      <c r="DJ154" t="s">
        <v>303</v>
      </c>
      <c r="DK154" t="s">
        <v>501</v>
      </c>
      <c r="DL154" t="s">
        <v>341</v>
      </c>
      <c r="DM154" t="s">
        <v>1153</v>
      </c>
      <c r="DN154" t="s">
        <v>1154</v>
      </c>
      <c r="DO154" s="1">
        <v>0</v>
      </c>
      <c r="DP154" s="1">
        <v>0</v>
      </c>
      <c r="DQ154" s="1">
        <v>1</v>
      </c>
      <c r="DR154" s="1">
        <v>0</v>
      </c>
      <c r="DS154" s="1">
        <v>0</v>
      </c>
    </row>
    <row r="155" spans="1:123" x14ac:dyDescent="0.35">
      <c r="A155" t="s">
        <v>1</v>
      </c>
      <c r="B155" t="s">
        <v>1</v>
      </c>
      <c r="C155" t="s">
        <v>6</v>
      </c>
      <c r="D155" t="s">
        <v>15</v>
      </c>
      <c r="E155" t="s">
        <v>13</v>
      </c>
      <c r="F155" t="s">
        <v>14</v>
      </c>
      <c r="G155" t="s">
        <v>16</v>
      </c>
      <c r="H155" t="s">
        <v>16</v>
      </c>
      <c r="I155" s="1" t="s">
        <v>1</v>
      </c>
      <c r="J155" s="1" t="s">
        <v>1</v>
      </c>
      <c r="K155" s="1" t="s">
        <v>1</v>
      </c>
      <c r="L155" s="1" t="s">
        <v>1</v>
      </c>
      <c r="M155" s="1" t="s">
        <v>1</v>
      </c>
      <c r="N155" s="1" t="s">
        <v>1</v>
      </c>
      <c r="O155" s="1" t="s">
        <v>1</v>
      </c>
      <c r="P155" s="1" t="s">
        <v>2</v>
      </c>
      <c r="Q155" t="s">
        <v>2</v>
      </c>
      <c r="R155" s="1" t="s">
        <v>1</v>
      </c>
      <c r="S155" s="1" t="s">
        <v>1</v>
      </c>
      <c r="T155" s="1" t="s">
        <v>2</v>
      </c>
      <c r="U155" s="1" t="s">
        <v>2</v>
      </c>
      <c r="V155" s="1" t="s">
        <v>2</v>
      </c>
      <c r="W155" s="1" t="s">
        <v>2</v>
      </c>
      <c r="X155" t="s">
        <v>287</v>
      </c>
      <c r="Y155" t="s">
        <v>43</v>
      </c>
      <c r="Z155" t="s">
        <v>46</v>
      </c>
      <c r="AA155" t="s">
        <v>1155</v>
      </c>
      <c r="AB155" t="s">
        <v>53</v>
      </c>
      <c r="AC155" s="1"/>
      <c r="AD155" s="1"/>
      <c r="AE155" s="1"/>
      <c r="AF155" s="1"/>
      <c r="AG155" s="1"/>
      <c r="AH155" t="s">
        <v>60</v>
      </c>
      <c r="AI155" t="s">
        <v>61</v>
      </c>
      <c r="AJ155" t="s">
        <v>61</v>
      </c>
      <c r="AK155" t="s">
        <v>60</v>
      </c>
      <c r="AL155" t="s">
        <v>13</v>
      </c>
      <c r="AM155" t="s">
        <v>13</v>
      </c>
      <c r="AN155" s="1" t="s">
        <v>2</v>
      </c>
      <c r="AO155" s="1" t="s">
        <v>2</v>
      </c>
      <c r="AP155" s="1" t="s">
        <v>1</v>
      </c>
      <c r="AQ155" s="1" t="s">
        <v>1</v>
      </c>
      <c r="AR155" s="1" t="s">
        <v>1</v>
      </c>
      <c r="AS155" s="1" t="s">
        <v>2</v>
      </c>
      <c r="AT155" s="1" t="s">
        <v>1</v>
      </c>
      <c r="AU155" s="1" t="s">
        <v>2</v>
      </c>
      <c r="AV155" t="s">
        <v>1156</v>
      </c>
      <c r="AW155" s="1" t="s">
        <v>2</v>
      </c>
      <c r="AX155" s="1" t="s">
        <v>2</v>
      </c>
      <c r="AY155" s="1" t="s">
        <v>2</v>
      </c>
      <c r="AZ155" s="1" t="s">
        <v>1</v>
      </c>
      <c r="BA155" s="1" t="s">
        <v>1</v>
      </c>
      <c r="BB155" s="1" t="s">
        <v>2</v>
      </c>
      <c r="BC155" s="1" t="s">
        <v>2</v>
      </c>
      <c r="BD155" s="1" t="s">
        <v>2</v>
      </c>
      <c r="BE155" t="s">
        <v>287</v>
      </c>
      <c r="BF155" t="s">
        <v>287</v>
      </c>
      <c r="BG155" t="s">
        <v>1</v>
      </c>
      <c r="BH155" t="s">
        <v>1</v>
      </c>
      <c r="BI155" t="s">
        <v>1</v>
      </c>
      <c r="BJ155" t="s">
        <v>91</v>
      </c>
      <c r="BK155" s="1" t="s">
        <v>1</v>
      </c>
      <c r="BL155" s="1" t="s">
        <v>1</v>
      </c>
      <c r="BM155" s="1" t="s">
        <v>1</v>
      </c>
      <c r="BN155" s="1" t="s">
        <v>1</v>
      </c>
      <c r="BO155" s="1" t="s">
        <v>1</v>
      </c>
      <c r="BP155" s="1" t="s">
        <v>1</v>
      </c>
      <c r="BQ155" s="1" t="s">
        <v>1</v>
      </c>
      <c r="BR155" s="1" t="s">
        <v>1</v>
      </c>
      <c r="BS155" s="1" t="s">
        <v>1</v>
      </c>
      <c r="BT155" s="1" t="s">
        <v>2</v>
      </c>
      <c r="BU155" s="1" t="s">
        <v>2</v>
      </c>
      <c r="BV155" s="1" t="s">
        <v>1</v>
      </c>
      <c r="BW155" s="1" t="s">
        <v>2</v>
      </c>
      <c r="BX155" s="1" t="s">
        <v>2</v>
      </c>
      <c r="BY155" t="s">
        <v>287</v>
      </c>
      <c r="BZ155" s="1" t="s">
        <v>1</v>
      </c>
      <c r="CA155" s="1" t="s">
        <v>2</v>
      </c>
      <c r="CB155" s="1" t="s">
        <v>1</v>
      </c>
      <c r="CC155" s="1" t="s">
        <v>1</v>
      </c>
      <c r="CD155" s="1" t="s">
        <v>1</v>
      </c>
      <c r="CE155" s="1" t="s">
        <v>1</v>
      </c>
      <c r="CF155" s="1" t="s">
        <v>1</v>
      </c>
      <c r="CG155" s="1" t="s">
        <v>2</v>
      </c>
      <c r="CH155" s="1" t="s">
        <v>1</v>
      </c>
      <c r="CI155" s="1" t="s">
        <v>1</v>
      </c>
      <c r="CJ155" s="1" t="s">
        <v>1</v>
      </c>
      <c r="CK155" s="1" t="s">
        <v>1</v>
      </c>
      <c r="CL155" s="1" t="s">
        <v>2</v>
      </c>
      <c r="CM155" s="1" t="s">
        <v>2</v>
      </c>
      <c r="CN155" t="s">
        <v>287</v>
      </c>
      <c r="CO155" t="s">
        <v>1</v>
      </c>
      <c r="CP155" t="s">
        <v>2</v>
      </c>
      <c r="CQ155" t="s">
        <v>2</v>
      </c>
      <c r="CR155" t="s">
        <v>287</v>
      </c>
      <c r="CS155" t="s">
        <v>16</v>
      </c>
      <c r="CT155" t="s">
        <v>13</v>
      </c>
      <c r="CU155" t="s">
        <v>14</v>
      </c>
      <c r="CV155" t="s">
        <v>287</v>
      </c>
      <c r="CW155" t="s">
        <v>46</v>
      </c>
      <c r="CX155" t="s">
        <v>1157</v>
      </c>
      <c r="CY155" t="s">
        <v>1</v>
      </c>
      <c r="CZ155" t="s">
        <v>3</v>
      </c>
      <c r="DA155" t="s">
        <v>2</v>
      </c>
      <c r="DB155" t="s">
        <v>135</v>
      </c>
      <c r="DC155" t="s">
        <v>287</v>
      </c>
      <c r="DD155" t="s">
        <v>287</v>
      </c>
      <c r="DE155" t="s">
        <v>287</v>
      </c>
      <c r="DF155" t="s">
        <v>1158</v>
      </c>
      <c r="DG155" t="s">
        <v>1159</v>
      </c>
      <c r="DH155" t="s">
        <v>301</v>
      </c>
      <c r="DI155" t="s">
        <v>302</v>
      </c>
      <c r="DJ155" t="s">
        <v>303</v>
      </c>
      <c r="DK155" t="s">
        <v>316</v>
      </c>
      <c r="DL155" t="s">
        <v>305</v>
      </c>
      <c r="DM155" t="s">
        <v>1160</v>
      </c>
      <c r="DN155" t="s">
        <v>1161</v>
      </c>
      <c r="DO155" s="1">
        <v>0</v>
      </c>
      <c r="DP155" s="1">
        <v>0</v>
      </c>
      <c r="DQ155" s="1">
        <v>0</v>
      </c>
      <c r="DR155" s="1">
        <v>1</v>
      </c>
      <c r="DS155" s="1">
        <v>0</v>
      </c>
    </row>
    <row r="156" spans="1:123" x14ac:dyDescent="0.35">
      <c r="A156" t="s">
        <v>1</v>
      </c>
      <c r="B156" t="s">
        <v>1</v>
      </c>
      <c r="C156" t="s">
        <v>8</v>
      </c>
      <c r="D156" t="s">
        <v>14</v>
      </c>
      <c r="E156" t="s">
        <v>13</v>
      </c>
      <c r="F156" t="s">
        <v>13</v>
      </c>
      <c r="G156" t="s">
        <v>14</v>
      </c>
      <c r="H156" t="s">
        <v>15</v>
      </c>
      <c r="I156" s="1" t="s">
        <v>1</v>
      </c>
      <c r="J156" s="1" t="s">
        <v>2</v>
      </c>
      <c r="K156" s="1" t="s">
        <v>1</v>
      </c>
      <c r="L156" s="1" t="s">
        <v>1</v>
      </c>
      <c r="M156" s="1" t="s">
        <v>2</v>
      </c>
      <c r="N156" s="1" t="s">
        <v>2</v>
      </c>
      <c r="O156" s="1" t="s">
        <v>1</v>
      </c>
      <c r="P156" s="1" t="s">
        <v>2</v>
      </c>
      <c r="Q156" t="s">
        <v>1</v>
      </c>
      <c r="R156" s="1" t="s">
        <v>1</v>
      </c>
      <c r="S156" s="1" t="s">
        <v>1</v>
      </c>
      <c r="T156" s="1" t="s">
        <v>2</v>
      </c>
      <c r="U156" s="1" t="s">
        <v>1</v>
      </c>
      <c r="V156" s="1" t="s">
        <v>1</v>
      </c>
      <c r="W156" s="1" t="s">
        <v>2</v>
      </c>
      <c r="X156" t="s">
        <v>287</v>
      </c>
      <c r="Y156" t="s">
        <v>43</v>
      </c>
      <c r="Z156" t="s">
        <v>45</v>
      </c>
      <c r="AA156" t="s">
        <v>287</v>
      </c>
      <c r="AB156" t="s">
        <v>51</v>
      </c>
      <c r="AC156" s="1"/>
      <c r="AD156" s="1"/>
      <c r="AE156" s="1"/>
      <c r="AF156" s="1"/>
      <c r="AG156" s="1"/>
      <c r="AH156" t="s">
        <v>287</v>
      </c>
      <c r="AI156" t="s">
        <v>287</v>
      </c>
      <c r="AJ156" t="s">
        <v>287</v>
      </c>
      <c r="AK156" t="s">
        <v>287</v>
      </c>
      <c r="AL156" t="s">
        <v>13</v>
      </c>
      <c r="AM156" t="s">
        <v>13</v>
      </c>
      <c r="AN156" s="1" t="s">
        <v>2</v>
      </c>
      <c r="AO156" s="1" t="s">
        <v>2</v>
      </c>
      <c r="AP156" s="1" t="s">
        <v>1</v>
      </c>
      <c r="AQ156" s="1" t="s">
        <v>2</v>
      </c>
      <c r="AR156" s="1" t="s">
        <v>2</v>
      </c>
      <c r="AS156" s="1" t="s">
        <v>2</v>
      </c>
      <c r="AT156" s="1" t="s">
        <v>2</v>
      </c>
      <c r="AU156" s="1" t="s">
        <v>2</v>
      </c>
      <c r="AV156" t="s">
        <v>287</v>
      </c>
      <c r="AW156" s="1" t="s">
        <v>2</v>
      </c>
      <c r="AX156" s="1" t="s">
        <v>2</v>
      </c>
      <c r="AY156" s="1" t="s">
        <v>1</v>
      </c>
      <c r="AZ156" s="1" t="s">
        <v>2</v>
      </c>
      <c r="BA156" s="1" t="s">
        <v>2</v>
      </c>
      <c r="BB156" s="1" t="s">
        <v>2</v>
      </c>
      <c r="BC156" s="1" t="s">
        <v>2</v>
      </c>
      <c r="BD156" s="1" t="s">
        <v>2</v>
      </c>
      <c r="BE156" t="s">
        <v>287</v>
      </c>
      <c r="BF156" t="s">
        <v>287</v>
      </c>
      <c r="BG156" t="s">
        <v>1</v>
      </c>
      <c r="BH156" t="s">
        <v>1</v>
      </c>
      <c r="BI156" t="s">
        <v>1</v>
      </c>
      <c r="BJ156" t="s">
        <v>91</v>
      </c>
      <c r="BK156" s="1" t="s">
        <v>1</v>
      </c>
      <c r="BL156" s="1" t="s">
        <v>1</v>
      </c>
      <c r="BM156" s="1" t="s">
        <v>1</v>
      </c>
      <c r="BN156" s="1" t="s">
        <v>1</v>
      </c>
      <c r="BO156" s="1" t="s">
        <v>1</v>
      </c>
      <c r="BP156" s="1" t="s">
        <v>1</v>
      </c>
      <c r="BQ156" s="1" t="s">
        <v>2</v>
      </c>
      <c r="BR156" s="1" t="s">
        <v>1</v>
      </c>
      <c r="BS156" s="1" t="s">
        <v>2</v>
      </c>
      <c r="BT156" s="1" t="s">
        <v>2</v>
      </c>
      <c r="BU156" s="1" t="s">
        <v>2</v>
      </c>
      <c r="BV156" s="1" t="s">
        <v>1</v>
      </c>
      <c r="BW156" s="1" t="s">
        <v>1</v>
      </c>
      <c r="BX156" s="1" t="s">
        <v>2</v>
      </c>
      <c r="BY156" t="s">
        <v>1162</v>
      </c>
      <c r="BZ156" s="1" t="s">
        <v>2</v>
      </c>
      <c r="CA156" s="1" t="s">
        <v>2</v>
      </c>
      <c r="CB156" s="1" t="s">
        <v>2</v>
      </c>
      <c r="CC156" s="1" t="s">
        <v>2</v>
      </c>
      <c r="CD156" s="1" t="s">
        <v>2</v>
      </c>
      <c r="CE156" s="1" t="s">
        <v>2</v>
      </c>
      <c r="CF156" s="1" t="s">
        <v>2</v>
      </c>
      <c r="CG156" s="1" t="s">
        <v>2</v>
      </c>
      <c r="CH156" s="1" t="s">
        <v>2</v>
      </c>
      <c r="CI156" s="1" t="s">
        <v>2</v>
      </c>
      <c r="CJ156" s="1" t="s">
        <v>2</v>
      </c>
      <c r="CK156" s="1" t="s">
        <v>2</v>
      </c>
      <c r="CL156" s="1" t="s">
        <v>1</v>
      </c>
      <c r="CM156" s="1" t="s">
        <v>2</v>
      </c>
      <c r="CN156" t="s">
        <v>1163</v>
      </c>
      <c r="CO156" t="s">
        <v>1</v>
      </c>
      <c r="CP156" t="s">
        <v>1</v>
      </c>
      <c r="CQ156" t="s">
        <v>1</v>
      </c>
      <c r="CR156" t="s">
        <v>1</v>
      </c>
      <c r="CS156" t="s">
        <v>14</v>
      </c>
      <c r="CT156" t="s">
        <v>13</v>
      </c>
      <c r="CU156" t="s">
        <v>13</v>
      </c>
      <c r="CV156" t="s">
        <v>287</v>
      </c>
      <c r="CW156" t="s">
        <v>46</v>
      </c>
      <c r="CX156" t="s">
        <v>1164</v>
      </c>
      <c r="CY156" t="s">
        <v>1</v>
      </c>
      <c r="CZ156" t="s">
        <v>1</v>
      </c>
      <c r="DA156" t="s">
        <v>1</v>
      </c>
      <c r="DB156" t="s">
        <v>287</v>
      </c>
      <c r="DC156" t="s">
        <v>287</v>
      </c>
      <c r="DD156" t="s">
        <v>60</v>
      </c>
      <c r="DE156" t="s">
        <v>287</v>
      </c>
      <c r="DF156" t="s">
        <v>1165</v>
      </c>
      <c r="DG156" t="s">
        <v>1166</v>
      </c>
      <c r="DH156" t="s">
        <v>290</v>
      </c>
      <c r="DI156" t="s">
        <v>302</v>
      </c>
      <c r="DJ156" t="s">
        <v>303</v>
      </c>
      <c r="DK156" t="s">
        <v>716</v>
      </c>
      <c r="DL156" t="s">
        <v>294</v>
      </c>
      <c r="DM156" t="s">
        <v>1167</v>
      </c>
      <c r="DN156" t="s">
        <v>1168</v>
      </c>
      <c r="DO156" s="1">
        <v>0</v>
      </c>
      <c r="DP156" s="1">
        <v>0</v>
      </c>
      <c r="DQ156" s="1">
        <v>0</v>
      </c>
      <c r="DR156" s="1">
        <v>1</v>
      </c>
      <c r="DS156" s="1">
        <v>0</v>
      </c>
    </row>
    <row r="157" spans="1:123" x14ac:dyDescent="0.35">
      <c r="A157" t="s">
        <v>1</v>
      </c>
      <c r="B157" t="s">
        <v>1</v>
      </c>
      <c r="C157" t="s">
        <v>7</v>
      </c>
      <c r="D157" t="s">
        <v>14</v>
      </c>
      <c r="E157" t="s">
        <v>13</v>
      </c>
      <c r="F157" t="s">
        <v>14</v>
      </c>
      <c r="G157" t="s">
        <v>14</v>
      </c>
      <c r="H157" t="s">
        <v>3</v>
      </c>
      <c r="I157" s="1" t="s">
        <v>2</v>
      </c>
      <c r="J157" s="1" t="s">
        <v>2</v>
      </c>
      <c r="K157" s="1" t="s">
        <v>2</v>
      </c>
      <c r="L157" s="1" t="s">
        <v>2</v>
      </c>
      <c r="M157" s="1" t="s">
        <v>2</v>
      </c>
      <c r="N157" s="1" t="s">
        <v>2</v>
      </c>
      <c r="O157" s="1" t="s">
        <v>1</v>
      </c>
      <c r="P157" s="1" t="s">
        <v>2</v>
      </c>
      <c r="Q157" t="s">
        <v>3</v>
      </c>
      <c r="R157" s="1" t="s">
        <v>1</v>
      </c>
      <c r="S157" s="1" t="s">
        <v>2</v>
      </c>
      <c r="T157" s="1" t="s">
        <v>2</v>
      </c>
      <c r="U157" s="1" t="s">
        <v>2</v>
      </c>
      <c r="V157" s="1" t="s">
        <v>2</v>
      </c>
      <c r="W157" s="1" t="s">
        <v>2</v>
      </c>
      <c r="X157" t="s">
        <v>287</v>
      </c>
      <c r="Y157" t="s">
        <v>3</v>
      </c>
      <c r="Z157" t="s">
        <v>47</v>
      </c>
      <c r="AA157" t="s">
        <v>287</v>
      </c>
      <c r="AB157" t="s">
        <v>3</v>
      </c>
      <c r="AC157" s="1"/>
      <c r="AD157" s="1"/>
      <c r="AE157" s="1"/>
      <c r="AF157" s="1"/>
      <c r="AG157" s="1"/>
      <c r="AH157" t="s">
        <v>287</v>
      </c>
      <c r="AI157" t="s">
        <v>287</v>
      </c>
      <c r="AJ157" t="s">
        <v>287</v>
      </c>
      <c r="AK157" t="s">
        <v>287</v>
      </c>
      <c r="AL157" t="s">
        <v>13</v>
      </c>
      <c r="AM157" t="s">
        <v>13</v>
      </c>
      <c r="AN157" s="1" t="s">
        <v>2</v>
      </c>
      <c r="AO157" s="1" t="s">
        <v>2</v>
      </c>
      <c r="AP157" s="1" t="s">
        <v>2</v>
      </c>
      <c r="AQ157" s="1" t="s">
        <v>2</v>
      </c>
      <c r="AR157" s="1" t="s">
        <v>2</v>
      </c>
      <c r="AS157" s="1" t="s">
        <v>2</v>
      </c>
      <c r="AT157" s="1" t="s">
        <v>2</v>
      </c>
      <c r="AU157" s="1" t="s">
        <v>1</v>
      </c>
      <c r="AV157" t="s">
        <v>287</v>
      </c>
      <c r="AW157" s="1" t="s">
        <v>2</v>
      </c>
      <c r="AX157" s="1" t="s">
        <v>2</v>
      </c>
      <c r="AY157" s="1" t="s">
        <v>2</v>
      </c>
      <c r="AZ157" s="1" t="s">
        <v>2</v>
      </c>
      <c r="BA157" s="1" t="s">
        <v>2</v>
      </c>
      <c r="BB157" s="1" t="s">
        <v>2</v>
      </c>
      <c r="BC157" s="1" t="s">
        <v>2</v>
      </c>
      <c r="BD157" s="1" t="s">
        <v>1</v>
      </c>
      <c r="BE157" t="s">
        <v>287</v>
      </c>
      <c r="BF157" t="s">
        <v>287</v>
      </c>
      <c r="BG157" t="s">
        <v>1</v>
      </c>
      <c r="BH157" t="s">
        <v>1</v>
      </c>
      <c r="BI157" t="s">
        <v>3</v>
      </c>
      <c r="BJ157" t="s">
        <v>89</v>
      </c>
      <c r="BK157" s="1" t="s">
        <v>1</v>
      </c>
      <c r="BL157" s="1" t="s">
        <v>1</v>
      </c>
      <c r="BM157" s="1" t="s">
        <v>1</v>
      </c>
      <c r="BN157" s="1" t="s">
        <v>1</v>
      </c>
      <c r="BO157" s="1" t="s">
        <v>1</v>
      </c>
      <c r="BP157" s="1" t="s">
        <v>1</v>
      </c>
      <c r="BQ157" s="1" t="s">
        <v>2</v>
      </c>
      <c r="BR157" s="1" t="s">
        <v>2</v>
      </c>
      <c r="BS157" s="1" t="s">
        <v>2</v>
      </c>
      <c r="BT157" s="1" t="s">
        <v>2</v>
      </c>
      <c r="BU157" s="1" t="s">
        <v>2</v>
      </c>
      <c r="BV157" s="1" t="s">
        <v>2</v>
      </c>
      <c r="BW157" s="1" t="s">
        <v>2</v>
      </c>
      <c r="BX157" s="1" t="s">
        <v>2</v>
      </c>
      <c r="BY157" t="s">
        <v>287</v>
      </c>
      <c r="BZ157" s="1" t="s">
        <v>1</v>
      </c>
      <c r="CA157" s="1" t="s">
        <v>1</v>
      </c>
      <c r="CB157" s="1" t="s">
        <v>1</v>
      </c>
      <c r="CC157" s="1" t="s">
        <v>2</v>
      </c>
      <c r="CD157" s="1" t="s">
        <v>2</v>
      </c>
      <c r="CE157" s="1" t="s">
        <v>1</v>
      </c>
      <c r="CF157" s="1" t="s">
        <v>1</v>
      </c>
      <c r="CG157" s="1" t="s">
        <v>2</v>
      </c>
      <c r="CH157" s="1" t="s">
        <v>1</v>
      </c>
      <c r="CI157" s="1" t="s">
        <v>2</v>
      </c>
      <c r="CJ157" s="1" t="s">
        <v>2</v>
      </c>
      <c r="CK157" s="1" t="s">
        <v>2</v>
      </c>
      <c r="CL157" s="1" t="s">
        <v>2</v>
      </c>
      <c r="CM157" s="1" t="s">
        <v>2</v>
      </c>
      <c r="CN157" t="s">
        <v>287</v>
      </c>
      <c r="CO157" t="s">
        <v>1</v>
      </c>
      <c r="CP157" t="s">
        <v>1</v>
      </c>
      <c r="CQ157" t="s">
        <v>1</v>
      </c>
      <c r="CR157" t="s">
        <v>3</v>
      </c>
      <c r="CS157" t="s">
        <v>14</v>
      </c>
      <c r="CT157" t="s">
        <v>13</v>
      </c>
      <c r="CU157" t="s">
        <v>13</v>
      </c>
      <c r="CV157" t="s">
        <v>287</v>
      </c>
      <c r="CW157" t="s">
        <v>47</v>
      </c>
      <c r="CX157" t="s">
        <v>287</v>
      </c>
      <c r="CY157" t="s">
        <v>1</v>
      </c>
      <c r="CZ157" t="s">
        <v>1</v>
      </c>
      <c r="DA157" t="s">
        <v>3</v>
      </c>
      <c r="DB157" t="s">
        <v>287</v>
      </c>
      <c r="DC157" t="s">
        <v>287</v>
      </c>
      <c r="DD157" t="s">
        <v>287</v>
      </c>
      <c r="DE157" t="s">
        <v>287</v>
      </c>
      <c r="DF157" t="s">
        <v>1169</v>
      </c>
      <c r="DG157" t="s">
        <v>1170</v>
      </c>
      <c r="DH157" t="s">
        <v>290</v>
      </c>
      <c r="DI157" t="s">
        <v>315</v>
      </c>
      <c r="DJ157" t="s">
        <v>303</v>
      </c>
      <c r="DK157" t="s">
        <v>501</v>
      </c>
      <c r="DL157" t="s">
        <v>341</v>
      </c>
      <c r="DM157" t="s">
        <v>1171</v>
      </c>
      <c r="DN157" t="s">
        <v>1172</v>
      </c>
      <c r="DO157" s="1">
        <v>0</v>
      </c>
      <c r="DP157" s="1">
        <v>0</v>
      </c>
      <c r="DQ157" s="1">
        <v>0</v>
      </c>
      <c r="DR157" s="1">
        <v>1</v>
      </c>
      <c r="DS157" s="1">
        <v>0</v>
      </c>
    </row>
    <row r="158" spans="1:123" x14ac:dyDescent="0.35">
      <c r="A158" t="s">
        <v>1</v>
      </c>
      <c r="B158" t="s">
        <v>1</v>
      </c>
      <c r="C158" t="s">
        <v>9</v>
      </c>
      <c r="D158" t="s">
        <v>13</v>
      </c>
      <c r="E158" t="s">
        <v>13</v>
      </c>
      <c r="F158" t="s">
        <v>15</v>
      </c>
      <c r="G158" t="s">
        <v>15</v>
      </c>
      <c r="H158" t="s">
        <v>15</v>
      </c>
      <c r="I158" s="1" t="s">
        <v>1</v>
      </c>
      <c r="J158" s="1" t="s">
        <v>1</v>
      </c>
      <c r="K158" s="1" t="s">
        <v>2</v>
      </c>
      <c r="L158" s="1" t="s">
        <v>1</v>
      </c>
      <c r="M158" s="1" t="s">
        <v>2</v>
      </c>
      <c r="N158" s="1" t="s">
        <v>1</v>
      </c>
      <c r="O158" s="1" t="s">
        <v>1</v>
      </c>
      <c r="P158" s="1" t="s">
        <v>2</v>
      </c>
      <c r="Q158" t="s">
        <v>2</v>
      </c>
      <c r="R158" s="1" t="s">
        <v>1</v>
      </c>
      <c r="S158" s="1" t="s">
        <v>1</v>
      </c>
      <c r="T158" s="1" t="s">
        <v>1</v>
      </c>
      <c r="U158" s="1" t="s">
        <v>1</v>
      </c>
      <c r="V158" s="1" t="s">
        <v>1</v>
      </c>
      <c r="W158" s="1" t="s">
        <v>2</v>
      </c>
      <c r="X158" t="s">
        <v>287</v>
      </c>
      <c r="Y158" t="s">
        <v>42</v>
      </c>
      <c r="Z158" t="s">
        <v>45</v>
      </c>
      <c r="AA158" t="s">
        <v>287</v>
      </c>
      <c r="AB158" t="s">
        <v>52</v>
      </c>
      <c r="AC158" s="1" t="s">
        <v>1</v>
      </c>
      <c r="AD158" s="1" t="s">
        <v>1</v>
      </c>
      <c r="AE158" s="1" t="s">
        <v>1</v>
      </c>
      <c r="AF158" s="1" t="s">
        <v>1</v>
      </c>
      <c r="AG158" s="1" t="s">
        <v>2</v>
      </c>
      <c r="AH158" t="s">
        <v>287</v>
      </c>
      <c r="AI158" t="s">
        <v>287</v>
      </c>
      <c r="AJ158" t="s">
        <v>287</v>
      </c>
      <c r="AK158" t="s">
        <v>287</v>
      </c>
      <c r="AL158" t="s">
        <v>14</v>
      </c>
      <c r="AM158" t="s">
        <v>14</v>
      </c>
      <c r="AN158" s="1" t="s">
        <v>2</v>
      </c>
      <c r="AO158" s="1" t="s">
        <v>2</v>
      </c>
      <c r="AP158" s="1" t="s">
        <v>1</v>
      </c>
      <c r="AQ158" s="1" t="s">
        <v>2</v>
      </c>
      <c r="AR158" s="1" t="s">
        <v>2</v>
      </c>
      <c r="AS158" s="1" t="s">
        <v>2</v>
      </c>
      <c r="AT158" s="1" t="s">
        <v>2</v>
      </c>
      <c r="AU158" s="1" t="s">
        <v>2</v>
      </c>
      <c r="AV158" t="s">
        <v>287</v>
      </c>
      <c r="AW158" s="1" t="s">
        <v>2</v>
      </c>
      <c r="AX158" s="1" t="s">
        <v>2</v>
      </c>
      <c r="AY158" s="1" t="s">
        <v>2</v>
      </c>
      <c r="AZ158" s="1" t="s">
        <v>2</v>
      </c>
      <c r="BA158" s="1" t="s">
        <v>1</v>
      </c>
      <c r="BB158" s="1" t="s">
        <v>2</v>
      </c>
      <c r="BC158" s="1" t="s">
        <v>2</v>
      </c>
      <c r="BD158" s="1" t="s">
        <v>2</v>
      </c>
      <c r="BE158" t="s">
        <v>287</v>
      </c>
      <c r="BF158" t="s">
        <v>287</v>
      </c>
      <c r="BG158" t="s">
        <v>1</v>
      </c>
      <c r="BH158" t="s">
        <v>1</v>
      </c>
      <c r="BI158" t="s">
        <v>1</v>
      </c>
      <c r="BJ158" t="s">
        <v>91</v>
      </c>
      <c r="BK158" s="1" t="s">
        <v>1</v>
      </c>
      <c r="BL158" s="1" t="s">
        <v>1</v>
      </c>
      <c r="BM158" s="1" t="s">
        <v>1</v>
      </c>
      <c r="BN158" s="1" t="s">
        <v>1</v>
      </c>
      <c r="BO158" s="1" t="s">
        <v>1</v>
      </c>
      <c r="BP158" s="1" t="s">
        <v>1</v>
      </c>
      <c r="BQ158" s="1" t="s">
        <v>1</v>
      </c>
      <c r="BR158" s="1" t="s">
        <v>1</v>
      </c>
      <c r="BS158" s="1" t="s">
        <v>1</v>
      </c>
      <c r="BT158" s="1" t="s">
        <v>1</v>
      </c>
      <c r="BU158" s="1" t="s">
        <v>1</v>
      </c>
      <c r="BV158" s="1" t="s">
        <v>2</v>
      </c>
      <c r="BW158" s="1" t="s">
        <v>2</v>
      </c>
      <c r="BX158" s="1" t="s">
        <v>2</v>
      </c>
      <c r="BY158" t="s">
        <v>287</v>
      </c>
      <c r="BZ158" s="1" t="s">
        <v>1</v>
      </c>
      <c r="CA158" s="1" t="s">
        <v>1</v>
      </c>
      <c r="CB158" s="1" t="s">
        <v>1</v>
      </c>
      <c r="CC158" s="1" t="s">
        <v>1</v>
      </c>
      <c r="CD158" s="1" t="s">
        <v>1</v>
      </c>
      <c r="CE158" s="1" t="s">
        <v>1</v>
      </c>
      <c r="CF158" s="1" t="s">
        <v>1</v>
      </c>
      <c r="CG158" s="1" t="s">
        <v>1</v>
      </c>
      <c r="CH158" s="1" t="s">
        <v>1</v>
      </c>
      <c r="CI158" s="1" t="s">
        <v>1</v>
      </c>
      <c r="CJ158" s="1" t="s">
        <v>1</v>
      </c>
      <c r="CK158" s="1" t="s">
        <v>1</v>
      </c>
      <c r="CL158" s="1" t="s">
        <v>2</v>
      </c>
      <c r="CM158" s="1" t="s">
        <v>2</v>
      </c>
      <c r="CN158" t="s">
        <v>287</v>
      </c>
      <c r="CO158" t="s">
        <v>1</v>
      </c>
      <c r="CP158" t="s">
        <v>1</v>
      </c>
      <c r="CQ158" t="s">
        <v>1</v>
      </c>
      <c r="CR158" t="s">
        <v>1</v>
      </c>
      <c r="CS158" t="s">
        <v>15</v>
      </c>
      <c r="CT158" t="s">
        <v>13</v>
      </c>
      <c r="CU158" t="s">
        <v>14</v>
      </c>
      <c r="CV158" t="s">
        <v>287</v>
      </c>
      <c r="CW158" t="s">
        <v>46</v>
      </c>
      <c r="CX158" t="s">
        <v>287</v>
      </c>
      <c r="CY158" t="s">
        <v>1</v>
      </c>
      <c r="CZ158" t="s">
        <v>1</v>
      </c>
      <c r="DA158" t="s">
        <v>2</v>
      </c>
      <c r="DB158" t="s">
        <v>135</v>
      </c>
      <c r="DC158" t="s">
        <v>287</v>
      </c>
      <c r="DD158" t="s">
        <v>287</v>
      </c>
      <c r="DE158" t="s">
        <v>287</v>
      </c>
      <c r="DF158" t="s">
        <v>1173</v>
      </c>
      <c r="DG158" t="s">
        <v>1174</v>
      </c>
      <c r="DH158" t="s">
        <v>301</v>
      </c>
      <c r="DI158" t="s">
        <v>302</v>
      </c>
      <c r="DJ158" t="s">
        <v>303</v>
      </c>
      <c r="DK158" t="s">
        <v>701</v>
      </c>
      <c r="DL158" t="s">
        <v>294</v>
      </c>
      <c r="DM158" t="s">
        <v>1175</v>
      </c>
      <c r="DN158" t="s">
        <v>1176</v>
      </c>
      <c r="DO158" s="1">
        <v>0</v>
      </c>
      <c r="DP158" s="1">
        <v>0</v>
      </c>
      <c r="DQ158" s="1">
        <v>0</v>
      </c>
      <c r="DR158" s="1">
        <v>1</v>
      </c>
      <c r="DS158" s="1">
        <v>0</v>
      </c>
    </row>
    <row r="159" spans="1:123" x14ac:dyDescent="0.35">
      <c r="A159" t="s">
        <v>1</v>
      </c>
      <c r="B159" t="s">
        <v>1</v>
      </c>
      <c r="C159" t="s">
        <v>7</v>
      </c>
      <c r="D159" t="s">
        <v>14</v>
      </c>
      <c r="E159" t="s">
        <v>13</v>
      </c>
      <c r="F159" t="s">
        <v>14</v>
      </c>
      <c r="G159" t="s">
        <v>3</v>
      </c>
      <c r="H159" t="s">
        <v>16</v>
      </c>
      <c r="I159" s="1" t="s">
        <v>1</v>
      </c>
      <c r="J159" s="1" t="s">
        <v>1</v>
      </c>
      <c r="K159" s="1" t="s">
        <v>1</v>
      </c>
      <c r="L159" s="1" t="s">
        <v>1</v>
      </c>
      <c r="M159" s="1" t="s">
        <v>1</v>
      </c>
      <c r="N159" s="1" t="s">
        <v>1</v>
      </c>
      <c r="O159" s="1" t="s">
        <v>1</v>
      </c>
      <c r="P159" s="1" t="s">
        <v>2</v>
      </c>
      <c r="Q159" t="s">
        <v>1</v>
      </c>
      <c r="R159" s="1" t="s">
        <v>1</v>
      </c>
      <c r="S159" s="1" t="s">
        <v>1</v>
      </c>
      <c r="T159" s="1" t="s">
        <v>1</v>
      </c>
      <c r="U159" s="1" t="s">
        <v>1</v>
      </c>
      <c r="V159" s="1" t="s">
        <v>1</v>
      </c>
      <c r="W159" s="1" t="s">
        <v>2</v>
      </c>
      <c r="X159" t="s">
        <v>287</v>
      </c>
      <c r="Y159" t="s">
        <v>43</v>
      </c>
      <c r="Z159" t="s">
        <v>45</v>
      </c>
      <c r="AA159" t="s">
        <v>287</v>
      </c>
      <c r="AB159" t="s">
        <v>53</v>
      </c>
      <c r="AC159" s="1"/>
      <c r="AD159" s="1"/>
      <c r="AE159" s="1"/>
      <c r="AF159" s="1"/>
      <c r="AG159" s="1"/>
      <c r="AH159" t="s">
        <v>60</v>
      </c>
      <c r="AI159" t="s">
        <v>60</v>
      </c>
      <c r="AJ159" t="s">
        <v>60</v>
      </c>
      <c r="AK159" t="s">
        <v>60</v>
      </c>
      <c r="AL159" t="s">
        <v>13</v>
      </c>
      <c r="AM159" t="s">
        <v>13</v>
      </c>
      <c r="AN159" s="1" t="s">
        <v>2</v>
      </c>
      <c r="AO159" s="1" t="s">
        <v>2</v>
      </c>
      <c r="AP159" s="1" t="s">
        <v>1</v>
      </c>
      <c r="AQ159" s="1" t="s">
        <v>2</v>
      </c>
      <c r="AR159" s="1" t="s">
        <v>2</v>
      </c>
      <c r="AS159" s="1" t="s">
        <v>2</v>
      </c>
      <c r="AT159" s="1" t="s">
        <v>2</v>
      </c>
      <c r="AU159" s="1" t="s">
        <v>2</v>
      </c>
      <c r="AV159" t="s">
        <v>287</v>
      </c>
      <c r="AW159" s="1" t="s">
        <v>2</v>
      </c>
      <c r="AX159" s="1" t="s">
        <v>2</v>
      </c>
      <c r="AY159" s="1" t="s">
        <v>2</v>
      </c>
      <c r="AZ159" s="1" t="s">
        <v>2</v>
      </c>
      <c r="BA159" s="1" t="s">
        <v>2</v>
      </c>
      <c r="BB159" s="1" t="s">
        <v>2</v>
      </c>
      <c r="BC159" s="1" t="s">
        <v>2</v>
      </c>
      <c r="BD159" s="1" t="s">
        <v>1</v>
      </c>
      <c r="BE159" t="s">
        <v>287</v>
      </c>
      <c r="BF159" t="s">
        <v>287</v>
      </c>
      <c r="BG159" t="s">
        <v>1</v>
      </c>
      <c r="BH159" t="s">
        <v>1</v>
      </c>
      <c r="BI159" t="s">
        <v>1</v>
      </c>
      <c r="BJ159" t="s">
        <v>91</v>
      </c>
      <c r="BK159" s="1" t="s">
        <v>1</v>
      </c>
      <c r="BL159" s="1" t="s">
        <v>1</v>
      </c>
      <c r="BM159" s="1" t="s">
        <v>1</v>
      </c>
      <c r="BN159" s="1" t="s">
        <v>1</v>
      </c>
      <c r="BO159" s="1" t="s">
        <v>1</v>
      </c>
      <c r="BP159" s="1" t="s">
        <v>1</v>
      </c>
      <c r="BQ159" s="1" t="s">
        <v>1</v>
      </c>
      <c r="BR159" s="1" t="s">
        <v>1</v>
      </c>
      <c r="BS159" s="1" t="s">
        <v>1</v>
      </c>
      <c r="BT159" s="1" t="s">
        <v>1</v>
      </c>
      <c r="BU159" s="1" t="s">
        <v>1</v>
      </c>
      <c r="BV159" s="1" t="s">
        <v>1</v>
      </c>
      <c r="BW159" s="1" t="s">
        <v>2</v>
      </c>
      <c r="BX159" s="1" t="s">
        <v>2</v>
      </c>
      <c r="BY159" t="s">
        <v>287</v>
      </c>
      <c r="BZ159" s="1" t="s">
        <v>1</v>
      </c>
      <c r="CA159" s="1" t="s">
        <v>1</v>
      </c>
      <c r="CB159" s="1" t="s">
        <v>1</v>
      </c>
      <c r="CC159" s="1" t="s">
        <v>1</v>
      </c>
      <c r="CD159" s="1" t="s">
        <v>1</v>
      </c>
      <c r="CE159" s="1" t="s">
        <v>1</v>
      </c>
      <c r="CF159" s="1" t="s">
        <v>1</v>
      </c>
      <c r="CG159" s="1" t="s">
        <v>2</v>
      </c>
      <c r="CH159" s="1" t="s">
        <v>1</v>
      </c>
      <c r="CI159" s="1" t="s">
        <v>1</v>
      </c>
      <c r="CJ159" s="1" t="s">
        <v>1</v>
      </c>
      <c r="CK159" s="1" t="s">
        <v>1</v>
      </c>
      <c r="CL159" s="1" t="s">
        <v>2</v>
      </c>
      <c r="CM159" s="1" t="s">
        <v>2</v>
      </c>
      <c r="CN159" t="s">
        <v>287</v>
      </c>
      <c r="CO159" t="s">
        <v>1</v>
      </c>
      <c r="CP159" t="s">
        <v>1</v>
      </c>
      <c r="CQ159" t="s">
        <v>2</v>
      </c>
      <c r="CR159" t="s">
        <v>287</v>
      </c>
      <c r="CS159" t="s">
        <v>14</v>
      </c>
      <c r="CT159" t="s">
        <v>13</v>
      </c>
      <c r="CU159" t="s">
        <v>14</v>
      </c>
      <c r="CV159" t="s">
        <v>287</v>
      </c>
      <c r="CW159" t="s">
        <v>45</v>
      </c>
      <c r="CX159" t="s">
        <v>287</v>
      </c>
      <c r="CY159" t="s">
        <v>1</v>
      </c>
      <c r="CZ159" t="s">
        <v>1</v>
      </c>
      <c r="DA159" t="s">
        <v>2</v>
      </c>
      <c r="DB159" t="s">
        <v>135</v>
      </c>
      <c r="DC159" t="s">
        <v>287</v>
      </c>
      <c r="DD159" t="s">
        <v>287</v>
      </c>
      <c r="DE159" t="s">
        <v>287</v>
      </c>
      <c r="DF159" t="s">
        <v>1177</v>
      </c>
      <c r="DG159" t="s">
        <v>1178</v>
      </c>
      <c r="DH159" t="s">
        <v>290</v>
      </c>
      <c r="DI159" t="s">
        <v>315</v>
      </c>
      <c r="DJ159" t="s">
        <v>303</v>
      </c>
      <c r="DK159" t="s">
        <v>1179</v>
      </c>
      <c r="DL159" t="s">
        <v>294</v>
      </c>
      <c r="DM159" t="s">
        <v>1180</v>
      </c>
      <c r="DN159" t="s">
        <v>1181</v>
      </c>
      <c r="DO159" s="1">
        <v>0</v>
      </c>
      <c r="DP159" s="1">
        <v>0</v>
      </c>
      <c r="DQ159" s="1">
        <v>0</v>
      </c>
      <c r="DR159" s="1">
        <v>1</v>
      </c>
      <c r="DS159" s="1">
        <v>0</v>
      </c>
    </row>
    <row r="160" spans="1:123" x14ac:dyDescent="0.35">
      <c r="A160" t="s">
        <v>1</v>
      </c>
      <c r="B160" t="s">
        <v>1</v>
      </c>
      <c r="C160" t="s">
        <v>10</v>
      </c>
      <c r="D160" t="s">
        <v>14</v>
      </c>
      <c r="E160" t="s">
        <v>13</v>
      </c>
      <c r="F160" t="s">
        <v>13</v>
      </c>
      <c r="G160" t="s">
        <v>14</v>
      </c>
      <c r="H160" t="s">
        <v>16</v>
      </c>
      <c r="I160" s="1" t="s">
        <v>1</v>
      </c>
      <c r="J160" s="1" t="s">
        <v>2</v>
      </c>
      <c r="K160" s="1" t="s">
        <v>1</v>
      </c>
      <c r="L160" s="1" t="s">
        <v>1</v>
      </c>
      <c r="M160" s="1" t="s">
        <v>2</v>
      </c>
      <c r="N160" s="1" t="s">
        <v>1</v>
      </c>
      <c r="O160" s="1" t="s">
        <v>1</v>
      </c>
      <c r="P160" s="1" t="s">
        <v>2</v>
      </c>
      <c r="Q160" t="s">
        <v>1</v>
      </c>
      <c r="R160" s="1" t="s">
        <v>1</v>
      </c>
      <c r="S160" s="1" t="s">
        <v>1</v>
      </c>
      <c r="T160" s="1" t="s">
        <v>2</v>
      </c>
      <c r="U160" s="1" t="s">
        <v>2</v>
      </c>
      <c r="V160" s="1" t="s">
        <v>1</v>
      </c>
      <c r="W160" s="1" t="s">
        <v>2</v>
      </c>
      <c r="X160" t="s">
        <v>287</v>
      </c>
      <c r="Y160" t="s">
        <v>43</v>
      </c>
      <c r="Z160" t="s">
        <v>45</v>
      </c>
      <c r="AA160" t="s">
        <v>1182</v>
      </c>
      <c r="AB160" t="s">
        <v>53</v>
      </c>
      <c r="AC160" s="1"/>
      <c r="AD160" s="1"/>
      <c r="AE160" s="1"/>
      <c r="AF160" s="1"/>
      <c r="AG160" s="1"/>
      <c r="AH160" t="s">
        <v>60</v>
      </c>
      <c r="AI160" t="s">
        <v>61</v>
      </c>
      <c r="AJ160" t="s">
        <v>60</v>
      </c>
      <c r="AK160" t="s">
        <v>60</v>
      </c>
      <c r="AL160" t="s">
        <v>13</v>
      </c>
      <c r="AM160" t="s">
        <v>13</v>
      </c>
      <c r="AN160" s="1" t="s">
        <v>2</v>
      </c>
      <c r="AO160" s="1" t="s">
        <v>1</v>
      </c>
      <c r="AP160" s="1" t="s">
        <v>1</v>
      </c>
      <c r="AQ160" s="1" t="s">
        <v>1</v>
      </c>
      <c r="AR160" s="1" t="s">
        <v>1</v>
      </c>
      <c r="AS160" s="1" t="s">
        <v>1</v>
      </c>
      <c r="AT160" s="1" t="s">
        <v>2</v>
      </c>
      <c r="AU160" s="1" t="s">
        <v>2</v>
      </c>
      <c r="AV160" t="s">
        <v>287</v>
      </c>
      <c r="AW160" s="1" t="s">
        <v>2</v>
      </c>
      <c r="AX160" s="1" t="s">
        <v>1</v>
      </c>
      <c r="AY160" s="1" t="s">
        <v>1</v>
      </c>
      <c r="AZ160" s="1" t="s">
        <v>1</v>
      </c>
      <c r="BA160" s="1" t="s">
        <v>1</v>
      </c>
      <c r="BB160" s="1" t="s">
        <v>1</v>
      </c>
      <c r="BC160" s="1" t="s">
        <v>2</v>
      </c>
      <c r="BD160" s="1" t="s">
        <v>2</v>
      </c>
      <c r="BE160" t="s">
        <v>287</v>
      </c>
      <c r="BF160" t="s">
        <v>287</v>
      </c>
      <c r="BG160" t="s">
        <v>3</v>
      </c>
      <c r="BH160" t="s">
        <v>287</v>
      </c>
      <c r="BI160" t="s">
        <v>287</v>
      </c>
      <c r="BJ160" t="s">
        <v>287</v>
      </c>
      <c r="BK160" s="1"/>
      <c r="BL160" s="1"/>
      <c r="BM160" s="1"/>
      <c r="BN160" s="1"/>
      <c r="BO160" s="1"/>
      <c r="BP160" s="1"/>
      <c r="BQ160" s="1"/>
      <c r="BR160" s="1"/>
      <c r="BS160" s="1"/>
      <c r="BT160" s="1"/>
      <c r="BU160" s="1"/>
      <c r="BV160" s="1"/>
      <c r="BW160" s="1"/>
      <c r="BX160" s="1"/>
      <c r="BY160" t="s">
        <v>287</v>
      </c>
      <c r="BZ160" s="1"/>
      <c r="CA160" s="1"/>
      <c r="CB160" s="1"/>
      <c r="CC160" s="1"/>
      <c r="CD160" s="1"/>
      <c r="CE160" s="1"/>
      <c r="CF160" s="1"/>
      <c r="CG160" s="1"/>
      <c r="CH160" s="1"/>
      <c r="CI160" s="1"/>
      <c r="CJ160" s="1"/>
      <c r="CK160" s="1"/>
      <c r="CL160" s="1"/>
      <c r="CM160" s="1"/>
      <c r="CN160" t="s">
        <v>287</v>
      </c>
      <c r="CO160" t="s">
        <v>287</v>
      </c>
      <c r="CP160" t="s">
        <v>287</v>
      </c>
      <c r="CQ160" t="s">
        <v>287</v>
      </c>
      <c r="CR160" t="s">
        <v>287</v>
      </c>
      <c r="CS160" t="s">
        <v>287</v>
      </c>
      <c r="CT160" t="s">
        <v>287</v>
      </c>
      <c r="CU160" t="s">
        <v>287</v>
      </c>
      <c r="CV160" t="s">
        <v>287</v>
      </c>
      <c r="CW160" t="s">
        <v>47</v>
      </c>
      <c r="CX160" t="s">
        <v>1183</v>
      </c>
      <c r="CY160" t="s">
        <v>1</v>
      </c>
      <c r="CZ160" t="s">
        <v>1</v>
      </c>
      <c r="DA160" t="s">
        <v>2</v>
      </c>
      <c r="DB160" t="s">
        <v>135</v>
      </c>
      <c r="DC160" t="s">
        <v>287</v>
      </c>
      <c r="DD160" t="s">
        <v>287</v>
      </c>
      <c r="DE160" t="s">
        <v>1184</v>
      </c>
      <c r="DF160" t="s">
        <v>1185</v>
      </c>
      <c r="DG160" t="s">
        <v>1186</v>
      </c>
      <c r="DH160" t="s">
        <v>290</v>
      </c>
      <c r="DI160" t="s">
        <v>315</v>
      </c>
      <c r="DJ160" t="s">
        <v>303</v>
      </c>
      <c r="DK160" t="s">
        <v>1187</v>
      </c>
      <c r="DL160" t="s">
        <v>370</v>
      </c>
      <c r="DM160" t="s">
        <v>1188</v>
      </c>
      <c r="DN160" t="s">
        <v>1189</v>
      </c>
      <c r="DO160" s="1">
        <v>0</v>
      </c>
      <c r="DP160" s="1">
        <v>0</v>
      </c>
      <c r="DQ160" s="1">
        <v>0</v>
      </c>
      <c r="DR160" s="1">
        <v>1</v>
      </c>
      <c r="DS160" s="1">
        <v>0</v>
      </c>
    </row>
    <row r="161" spans="1:123" x14ac:dyDescent="0.35">
      <c r="A161" t="s">
        <v>287</v>
      </c>
      <c r="B161" t="s">
        <v>287</v>
      </c>
      <c r="C161" t="s">
        <v>287</v>
      </c>
      <c r="D161" t="s">
        <v>287</v>
      </c>
      <c r="E161" t="s">
        <v>287</v>
      </c>
      <c r="F161" t="s">
        <v>287</v>
      </c>
      <c r="G161" t="s">
        <v>287</v>
      </c>
      <c r="H161" t="s">
        <v>287</v>
      </c>
      <c r="I161" s="1"/>
      <c r="J161" s="1"/>
      <c r="K161" s="1"/>
      <c r="L161" s="1"/>
      <c r="M161" s="1"/>
      <c r="N161" s="1"/>
      <c r="O161" s="1"/>
      <c r="P161" s="1"/>
      <c r="Q161" t="s">
        <v>287</v>
      </c>
      <c r="R161" s="1"/>
      <c r="S161" s="1"/>
      <c r="T161" s="1"/>
      <c r="U161" s="1"/>
      <c r="V161" s="1"/>
      <c r="W161" s="1"/>
      <c r="X161" t="s">
        <v>287</v>
      </c>
      <c r="Y161" t="s">
        <v>287</v>
      </c>
      <c r="Z161" t="s">
        <v>287</v>
      </c>
      <c r="AA161" t="s">
        <v>287</v>
      </c>
      <c r="AB161" t="s">
        <v>287</v>
      </c>
      <c r="AC161" s="1"/>
      <c r="AD161" s="1"/>
      <c r="AE161" s="1"/>
      <c r="AF161" s="1"/>
      <c r="AG161" s="1"/>
      <c r="AH161" t="s">
        <v>287</v>
      </c>
      <c r="AI161" t="s">
        <v>287</v>
      </c>
      <c r="AJ161" t="s">
        <v>287</v>
      </c>
      <c r="AK161" t="s">
        <v>287</v>
      </c>
      <c r="AL161" t="s">
        <v>287</v>
      </c>
      <c r="AM161" t="s">
        <v>287</v>
      </c>
      <c r="AN161" s="1"/>
      <c r="AO161" s="1"/>
      <c r="AP161" s="1"/>
      <c r="AQ161" s="1"/>
      <c r="AR161" s="1"/>
      <c r="AS161" s="1"/>
      <c r="AT161" s="1"/>
      <c r="AU161" s="1"/>
      <c r="AV161" t="s">
        <v>287</v>
      </c>
      <c r="AW161" s="1"/>
      <c r="AX161" s="1"/>
      <c r="AY161" s="1"/>
      <c r="AZ161" s="1"/>
      <c r="BA161" s="1"/>
      <c r="BB161" s="1"/>
      <c r="BC161" s="1"/>
      <c r="BD161" s="1"/>
      <c r="BE161" t="s">
        <v>287</v>
      </c>
      <c r="BF161" t="s">
        <v>287</v>
      </c>
      <c r="BG161" t="s">
        <v>287</v>
      </c>
      <c r="BH161" t="s">
        <v>287</v>
      </c>
      <c r="BI161" t="s">
        <v>287</v>
      </c>
      <c r="BJ161" t="s">
        <v>287</v>
      </c>
      <c r="BK161" s="1"/>
      <c r="BL161" s="1"/>
      <c r="BM161" s="1"/>
      <c r="BN161" s="1"/>
      <c r="BO161" s="1"/>
      <c r="BP161" s="1"/>
      <c r="BQ161" s="1"/>
      <c r="BR161" s="1"/>
      <c r="BS161" s="1"/>
      <c r="BT161" s="1"/>
      <c r="BU161" s="1"/>
      <c r="BV161" s="1"/>
      <c r="BW161" s="1"/>
      <c r="BX161" s="1"/>
      <c r="BY161" t="s">
        <v>287</v>
      </c>
      <c r="BZ161" s="1"/>
      <c r="CA161" s="1"/>
      <c r="CB161" s="1"/>
      <c r="CC161" s="1"/>
      <c r="CD161" s="1"/>
      <c r="CE161" s="1"/>
      <c r="CF161" s="1"/>
      <c r="CG161" s="1"/>
      <c r="CH161" s="1"/>
      <c r="CI161" s="1"/>
      <c r="CJ161" s="1"/>
      <c r="CK161" s="1"/>
      <c r="CL161" s="1"/>
      <c r="CM161" s="1"/>
      <c r="CN161" t="s">
        <v>287</v>
      </c>
      <c r="CO161" t="s">
        <v>287</v>
      </c>
      <c r="CP161" t="s">
        <v>287</v>
      </c>
      <c r="CQ161" t="s">
        <v>287</v>
      </c>
      <c r="CR161" t="s">
        <v>287</v>
      </c>
      <c r="CS161" t="s">
        <v>287</v>
      </c>
      <c r="CT161" t="s">
        <v>287</v>
      </c>
      <c r="CU161" t="s">
        <v>287</v>
      </c>
      <c r="CV161" t="s">
        <v>287</v>
      </c>
      <c r="CW161" t="s">
        <v>287</v>
      </c>
      <c r="CX161" t="s">
        <v>287</v>
      </c>
      <c r="CY161" t="s">
        <v>287</v>
      </c>
      <c r="CZ161" t="s">
        <v>287</v>
      </c>
      <c r="DA161" t="s">
        <v>287</v>
      </c>
      <c r="DB161" t="s">
        <v>287</v>
      </c>
      <c r="DC161" t="s">
        <v>287</v>
      </c>
      <c r="DD161" t="s">
        <v>287</v>
      </c>
      <c r="DE161" t="s">
        <v>287</v>
      </c>
      <c r="DF161" t="s">
        <v>1190</v>
      </c>
      <c r="DG161" t="s">
        <v>1191</v>
      </c>
      <c r="DH161" t="s">
        <v>290</v>
      </c>
      <c r="DI161" t="s">
        <v>315</v>
      </c>
      <c r="DJ161" t="s">
        <v>303</v>
      </c>
      <c r="DK161" t="s">
        <v>1192</v>
      </c>
      <c r="DL161" t="s">
        <v>330</v>
      </c>
      <c r="DM161" t="s">
        <v>1193</v>
      </c>
      <c r="DN161" t="s">
        <v>1194</v>
      </c>
      <c r="DO161" s="1">
        <v>0</v>
      </c>
      <c r="DP161" s="1">
        <v>1</v>
      </c>
      <c r="DQ161" s="1">
        <v>0</v>
      </c>
      <c r="DR161" s="1">
        <v>0</v>
      </c>
      <c r="DS161" s="1">
        <v>0</v>
      </c>
    </row>
    <row r="162" spans="1:123" x14ac:dyDescent="0.35">
      <c r="A162" t="s">
        <v>1</v>
      </c>
      <c r="B162" t="s">
        <v>1</v>
      </c>
      <c r="C162" t="s">
        <v>6</v>
      </c>
      <c r="D162" t="s">
        <v>15</v>
      </c>
      <c r="E162" t="s">
        <v>13</v>
      </c>
      <c r="F162" t="s">
        <v>14</v>
      </c>
      <c r="G162" t="s">
        <v>15</v>
      </c>
      <c r="H162" t="s">
        <v>16</v>
      </c>
      <c r="I162" s="1" t="s">
        <v>1</v>
      </c>
      <c r="J162" s="1" t="s">
        <v>2</v>
      </c>
      <c r="K162" s="1" t="s">
        <v>2</v>
      </c>
      <c r="L162" s="1" t="s">
        <v>1</v>
      </c>
      <c r="M162" s="1" t="s">
        <v>2</v>
      </c>
      <c r="N162" s="1" t="s">
        <v>2</v>
      </c>
      <c r="O162" s="1" t="s">
        <v>1</v>
      </c>
      <c r="P162" s="1" t="s">
        <v>2</v>
      </c>
      <c r="Q162" t="s">
        <v>2</v>
      </c>
      <c r="R162" s="1" t="s">
        <v>2</v>
      </c>
      <c r="S162" s="1" t="s">
        <v>2</v>
      </c>
      <c r="T162" s="1" t="s">
        <v>2</v>
      </c>
      <c r="U162" s="1" t="s">
        <v>1</v>
      </c>
      <c r="V162" s="1" t="s">
        <v>1</v>
      </c>
      <c r="W162" s="1" t="s">
        <v>2</v>
      </c>
      <c r="X162" t="s">
        <v>287</v>
      </c>
      <c r="Y162" t="s">
        <v>41</v>
      </c>
      <c r="Z162" t="s">
        <v>46</v>
      </c>
      <c r="AA162" t="s">
        <v>1195</v>
      </c>
      <c r="AB162" t="s">
        <v>53</v>
      </c>
      <c r="AC162" s="1"/>
      <c r="AD162" s="1"/>
      <c r="AE162" s="1"/>
      <c r="AF162" s="1"/>
      <c r="AG162" s="1"/>
      <c r="AH162" t="s">
        <v>60</v>
      </c>
      <c r="AI162" t="s">
        <v>61</v>
      </c>
      <c r="AJ162" t="s">
        <v>61</v>
      </c>
      <c r="AK162" t="s">
        <v>60</v>
      </c>
      <c r="AL162" t="s">
        <v>13</v>
      </c>
      <c r="AM162" t="s">
        <v>13</v>
      </c>
      <c r="AN162" s="1" t="s">
        <v>2</v>
      </c>
      <c r="AO162" s="1" t="s">
        <v>2</v>
      </c>
      <c r="AP162" s="1" t="s">
        <v>1</v>
      </c>
      <c r="AQ162" s="1" t="s">
        <v>2</v>
      </c>
      <c r="AR162" s="1" t="s">
        <v>1</v>
      </c>
      <c r="AS162" s="1" t="s">
        <v>2</v>
      </c>
      <c r="AT162" s="1" t="s">
        <v>2</v>
      </c>
      <c r="AU162" s="1" t="s">
        <v>2</v>
      </c>
      <c r="AV162" t="s">
        <v>287</v>
      </c>
      <c r="AW162" s="1" t="s">
        <v>2</v>
      </c>
      <c r="AX162" s="1" t="s">
        <v>2</v>
      </c>
      <c r="AY162" s="1" t="s">
        <v>1</v>
      </c>
      <c r="AZ162" s="1" t="s">
        <v>2</v>
      </c>
      <c r="BA162" s="1" t="s">
        <v>1</v>
      </c>
      <c r="BB162" s="1" t="s">
        <v>2</v>
      </c>
      <c r="BC162" s="1" t="s">
        <v>2</v>
      </c>
      <c r="BD162" s="1" t="s">
        <v>2</v>
      </c>
      <c r="BE162" t="s">
        <v>287</v>
      </c>
      <c r="BF162" t="s">
        <v>287</v>
      </c>
      <c r="BG162" t="s">
        <v>1</v>
      </c>
      <c r="BH162" t="s">
        <v>1</v>
      </c>
      <c r="BI162" t="s">
        <v>2</v>
      </c>
      <c r="BJ162" t="s">
        <v>89</v>
      </c>
      <c r="BK162" s="1" t="s">
        <v>1</v>
      </c>
      <c r="BL162" s="1" t="s">
        <v>1</v>
      </c>
      <c r="BM162" s="1" t="s">
        <v>1</v>
      </c>
      <c r="BN162" s="1" t="s">
        <v>1</v>
      </c>
      <c r="BO162" s="1" t="s">
        <v>2</v>
      </c>
      <c r="BP162" s="1" t="s">
        <v>1</v>
      </c>
      <c r="BQ162" s="1" t="s">
        <v>2</v>
      </c>
      <c r="BR162" s="1" t="s">
        <v>1</v>
      </c>
      <c r="BS162" s="1" t="s">
        <v>1</v>
      </c>
      <c r="BT162" s="1" t="s">
        <v>2</v>
      </c>
      <c r="BU162" s="1" t="s">
        <v>2</v>
      </c>
      <c r="BV162" s="1" t="s">
        <v>2</v>
      </c>
      <c r="BW162" s="1" t="s">
        <v>2</v>
      </c>
      <c r="BX162" s="1" t="s">
        <v>2</v>
      </c>
      <c r="BY162" t="s">
        <v>287</v>
      </c>
      <c r="BZ162" s="1" t="s">
        <v>1</v>
      </c>
      <c r="CA162" s="1" t="s">
        <v>2</v>
      </c>
      <c r="CB162" s="1" t="s">
        <v>2</v>
      </c>
      <c r="CC162" s="1" t="s">
        <v>1</v>
      </c>
      <c r="CD162" s="1" t="s">
        <v>2</v>
      </c>
      <c r="CE162" s="1" t="s">
        <v>1</v>
      </c>
      <c r="CF162" s="1" t="s">
        <v>1</v>
      </c>
      <c r="CG162" s="1" t="s">
        <v>2</v>
      </c>
      <c r="CH162" s="1" t="s">
        <v>2</v>
      </c>
      <c r="CI162" s="1" t="s">
        <v>2</v>
      </c>
      <c r="CJ162" s="1" t="s">
        <v>2</v>
      </c>
      <c r="CK162" s="1" t="s">
        <v>2</v>
      </c>
      <c r="CL162" s="1" t="s">
        <v>2</v>
      </c>
      <c r="CM162" s="1" t="s">
        <v>2</v>
      </c>
      <c r="CN162" t="s">
        <v>287</v>
      </c>
      <c r="CO162" t="s">
        <v>1</v>
      </c>
      <c r="CP162" t="s">
        <v>1</v>
      </c>
      <c r="CQ162" t="s">
        <v>1</v>
      </c>
      <c r="CR162" t="s">
        <v>2</v>
      </c>
      <c r="CS162" t="s">
        <v>15</v>
      </c>
      <c r="CT162" t="s">
        <v>13</v>
      </c>
      <c r="CU162" t="s">
        <v>15</v>
      </c>
      <c r="CV162" t="s">
        <v>287</v>
      </c>
      <c r="CW162" t="s">
        <v>46</v>
      </c>
      <c r="CX162" t="s">
        <v>1196</v>
      </c>
      <c r="CY162" t="s">
        <v>1</v>
      </c>
      <c r="CZ162" t="s">
        <v>1</v>
      </c>
      <c r="DA162" t="s">
        <v>2</v>
      </c>
      <c r="DB162" t="s">
        <v>138</v>
      </c>
      <c r="DC162" t="s">
        <v>1197</v>
      </c>
      <c r="DD162" t="s">
        <v>287</v>
      </c>
      <c r="DE162" t="s">
        <v>287</v>
      </c>
      <c r="DF162" t="s">
        <v>1198</v>
      </c>
      <c r="DG162" t="s">
        <v>1199</v>
      </c>
      <c r="DH162" t="s">
        <v>290</v>
      </c>
      <c r="DI162" t="s">
        <v>302</v>
      </c>
      <c r="DJ162" t="s">
        <v>303</v>
      </c>
      <c r="DK162" t="s">
        <v>701</v>
      </c>
      <c r="DL162" t="s">
        <v>294</v>
      </c>
      <c r="DM162" t="s">
        <v>1200</v>
      </c>
      <c r="DN162" t="s">
        <v>1201</v>
      </c>
      <c r="DO162" s="1">
        <v>0</v>
      </c>
      <c r="DP162" s="1">
        <v>0</v>
      </c>
      <c r="DQ162" s="1">
        <v>0</v>
      </c>
      <c r="DR162" s="1">
        <v>1</v>
      </c>
      <c r="DS162" s="1">
        <v>0</v>
      </c>
    </row>
    <row r="163" spans="1:123" x14ac:dyDescent="0.35">
      <c r="A163" t="s">
        <v>1</v>
      </c>
      <c r="B163" t="s">
        <v>1</v>
      </c>
      <c r="C163" t="s">
        <v>10</v>
      </c>
      <c r="D163" t="s">
        <v>14</v>
      </c>
      <c r="E163" t="s">
        <v>13</v>
      </c>
      <c r="F163" t="s">
        <v>13</v>
      </c>
      <c r="G163" t="s">
        <v>15</v>
      </c>
      <c r="H163" t="s">
        <v>15</v>
      </c>
      <c r="I163" s="1" t="s">
        <v>1</v>
      </c>
      <c r="J163" s="1" t="s">
        <v>1</v>
      </c>
      <c r="K163" s="1" t="s">
        <v>2</v>
      </c>
      <c r="L163" s="1" t="s">
        <v>1</v>
      </c>
      <c r="M163" s="1" t="s">
        <v>2</v>
      </c>
      <c r="N163" s="1" t="s">
        <v>1</v>
      </c>
      <c r="O163" s="1" t="s">
        <v>1</v>
      </c>
      <c r="P163" s="1" t="s">
        <v>2</v>
      </c>
      <c r="Q163" t="s">
        <v>3</v>
      </c>
      <c r="R163" s="1" t="s">
        <v>1</v>
      </c>
      <c r="S163" s="1" t="s">
        <v>2</v>
      </c>
      <c r="T163" s="1" t="s">
        <v>1</v>
      </c>
      <c r="U163" s="1" t="s">
        <v>2</v>
      </c>
      <c r="V163" s="1" t="s">
        <v>2</v>
      </c>
      <c r="W163" s="1" t="s">
        <v>2</v>
      </c>
      <c r="X163" t="s">
        <v>287</v>
      </c>
      <c r="Y163" t="s">
        <v>43</v>
      </c>
      <c r="Z163" t="s">
        <v>45</v>
      </c>
      <c r="AA163" t="s">
        <v>287</v>
      </c>
      <c r="AB163" t="s">
        <v>51</v>
      </c>
      <c r="AC163" s="1"/>
      <c r="AD163" s="1"/>
      <c r="AE163" s="1"/>
      <c r="AF163" s="1"/>
      <c r="AG163" s="1"/>
      <c r="AH163" t="s">
        <v>287</v>
      </c>
      <c r="AI163" t="s">
        <v>287</v>
      </c>
      <c r="AJ163" t="s">
        <v>287</v>
      </c>
      <c r="AK163" t="s">
        <v>287</v>
      </c>
      <c r="AL163" t="s">
        <v>14</v>
      </c>
      <c r="AM163" t="s">
        <v>14</v>
      </c>
      <c r="AN163" s="1" t="s">
        <v>2</v>
      </c>
      <c r="AO163" s="1" t="s">
        <v>2</v>
      </c>
      <c r="AP163" s="1" t="s">
        <v>1</v>
      </c>
      <c r="AQ163" s="1" t="s">
        <v>1</v>
      </c>
      <c r="AR163" s="1" t="s">
        <v>1</v>
      </c>
      <c r="AS163" s="1" t="s">
        <v>1</v>
      </c>
      <c r="AT163" s="1" t="s">
        <v>2</v>
      </c>
      <c r="AU163" s="1" t="s">
        <v>2</v>
      </c>
      <c r="AV163" t="s">
        <v>287</v>
      </c>
      <c r="AW163" s="1" t="s">
        <v>2</v>
      </c>
      <c r="AX163" s="1" t="s">
        <v>1</v>
      </c>
      <c r="AY163" s="1" t="s">
        <v>1</v>
      </c>
      <c r="AZ163" s="1" t="s">
        <v>2</v>
      </c>
      <c r="BA163" s="1" t="s">
        <v>1</v>
      </c>
      <c r="BB163" s="1" t="s">
        <v>1</v>
      </c>
      <c r="BC163" s="1" t="s">
        <v>2</v>
      </c>
      <c r="BD163" s="1" t="s">
        <v>2</v>
      </c>
      <c r="BE163" t="s">
        <v>287</v>
      </c>
      <c r="BF163" t="s">
        <v>287</v>
      </c>
      <c r="BG163" t="s">
        <v>1</v>
      </c>
      <c r="BH163" t="s">
        <v>2</v>
      </c>
      <c r="BI163" t="s">
        <v>3</v>
      </c>
      <c r="BJ163" t="s">
        <v>91</v>
      </c>
      <c r="BK163" s="1" t="s">
        <v>1</v>
      </c>
      <c r="BL163" s="1" t="s">
        <v>1</v>
      </c>
      <c r="BM163" s="1" t="s">
        <v>1</v>
      </c>
      <c r="BN163" s="1" t="s">
        <v>1</v>
      </c>
      <c r="BO163" s="1" t="s">
        <v>1</v>
      </c>
      <c r="BP163" s="1" t="s">
        <v>1</v>
      </c>
      <c r="BQ163" s="1" t="s">
        <v>1</v>
      </c>
      <c r="BR163" s="1" t="s">
        <v>2</v>
      </c>
      <c r="BS163" s="1" t="s">
        <v>1</v>
      </c>
      <c r="BT163" s="1" t="s">
        <v>2</v>
      </c>
      <c r="BU163" s="1" t="s">
        <v>1</v>
      </c>
      <c r="BV163" s="1" t="s">
        <v>2</v>
      </c>
      <c r="BW163" s="1" t="s">
        <v>2</v>
      </c>
      <c r="BX163" s="1" t="s">
        <v>2</v>
      </c>
      <c r="BY163" t="s">
        <v>287</v>
      </c>
      <c r="BZ163" s="1" t="s">
        <v>2</v>
      </c>
      <c r="CA163" s="1" t="s">
        <v>1</v>
      </c>
      <c r="CB163" s="1" t="s">
        <v>2</v>
      </c>
      <c r="CC163" s="1" t="s">
        <v>1</v>
      </c>
      <c r="CD163" s="1" t="s">
        <v>2</v>
      </c>
      <c r="CE163" s="1" t="s">
        <v>1</v>
      </c>
      <c r="CF163" s="1" t="s">
        <v>1</v>
      </c>
      <c r="CG163" s="1" t="s">
        <v>1</v>
      </c>
      <c r="CH163" s="1" t="s">
        <v>1</v>
      </c>
      <c r="CI163" s="1" t="s">
        <v>1</v>
      </c>
      <c r="CJ163" s="1" t="s">
        <v>2</v>
      </c>
      <c r="CK163" s="1" t="s">
        <v>2</v>
      </c>
      <c r="CL163" s="1" t="s">
        <v>2</v>
      </c>
      <c r="CM163" s="1" t="s">
        <v>2</v>
      </c>
      <c r="CN163" t="s">
        <v>287</v>
      </c>
      <c r="CO163" t="s">
        <v>3</v>
      </c>
      <c r="CP163" t="s">
        <v>2</v>
      </c>
      <c r="CQ163" t="s">
        <v>3</v>
      </c>
      <c r="CR163" t="s">
        <v>287</v>
      </c>
      <c r="CS163" t="s">
        <v>14</v>
      </c>
      <c r="CT163" t="s">
        <v>14</v>
      </c>
      <c r="CU163" t="s">
        <v>15</v>
      </c>
      <c r="CV163" t="s">
        <v>287</v>
      </c>
      <c r="CW163" t="s">
        <v>46</v>
      </c>
      <c r="CX163" t="s">
        <v>287</v>
      </c>
      <c r="CY163" t="s">
        <v>2</v>
      </c>
      <c r="CZ163" t="s">
        <v>287</v>
      </c>
      <c r="DA163" t="s">
        <v>2</v>
      </c>
      <c r="DB163" t="s">
        <v>137</v>
      </c>
      <c r="DC163" t="s">
        <v>287</v>
      </c>
      <c r="DD163" t="s">
        <v>287</v>
      </c>
      <c r="DE163" t="s">
        <v>287</v>
      </c>
      <c r="DF163" t="s">
        <v>1202</v>
      </c>
      <c r="DG163" t="s">
        <v>1203</v>
      </c>
      <c r="DH163" t="s">
        <v>290</v>
      </c>
      <c r="DI163" t="s">
        <v>315</v>
      </c>
      <c r="DJ163" t="s">
        <v>303</v>
      </c>
      <c r="DK163" t="s">
        <v>800</v>
      </c>
      <c r="DL163" t="s">
        <v>341</v>
      </c>
      <c r="DM163" t="s">
        <v>1188</v>
      </c>
      <c r="DN163" t="s">
        <v>1204</v>
      </c>
      <c r="DO163" s="1">
        <v>0</v>
      </c>
      <c r="DP163" s="1">
        <v>0</v>
      </c>
      <c r="DQ163" s="1">
        <v>0</v>
      </c>
      <c r="DR163" s="1">
        <v>1</v>
      </c>
      <c r="DS163" s="1">
        <v>0</v>
      </c>
    </row>
    <row r="164" spans="1:123" x14ac:dyDescent="0.35">
      <c r="A164" t="s">
        <v>1</v>
      </c>
      <c r="B164" t="s">
        <v>1</v>
      </c>
      <c r="C164" t="s">
        <v>6</v>
      </c>
      <c r="D164" t="s">
        <v>15</v>
      </c>
      <c r="E164" t="s">
        <v>13</v>
      </c>
      <c r="F164" t="s">
        <v>14</v>
      </c>
      <c r="G164" t="s">
        <v>15</v>
      </c>
      <c r="H164" t="s">
        <v>16</v>
      </c>
      <c r="I164" s="1" t="s">
        <v>1</v>
      </c>
      <c r="J164" s="1" t="s">
        <v>1</v>
      </c>
      <c r="K164" s="1" t="s">
        <v>1</v>
      </c>
      <c r="L164" s="1" t="s">
        <v>1</v>
      </c>
      <c r="M164" s="1" t="s">
        <v>1</v>
      </c>
      <c r="N164" s="1" t="s">
        <v>1</v>
      </c>
      <c r="O164" s="1" t="s">
        <v>1</v>
      </c>
      <c r="P164" s="1" t="s">
        <v>2</v>
      </c>
      <c r="Q164" t="s">
        <v>1</v>
      </c>
      <c r="R164" s="1" t="s">
        <v>1</v>
      </c>
      <c r="S164" s="1" t="s">
        <v>1</v>
      </c>
      <c r="T164" s="1" t="s">
        <v>2</v>
      </c>
      <c r="U164" s="1" t="s">
        <v>1</v>
      </c>
      <c r="V164" s="1" t="s">
        <v>1</v>
      </c>
      <c r="W164" s="1" t="s">
        <v>2</v>
      </c>
      <c r="X164" t="s">
        <v>287</v>
      </c>
      <c r="Y164" t="s">
        <v>43</v>
      </c>
      <c r="Z164" t="s">
        <v>45</v>
      </c>
      <c r="AA164" t="s">
        <v>287</v>
      </c>
      <c r="AB164" t="s">
        <v>52</v>
      </c>
      <c r="AC164" s="1" t="s">
        <v>1</v>
      </c>
      <c r="AD164" s="1" t="s">
        <v>2</v>
      </c>
      <c r="AE164" s="1" t="s">
        <v>2</v>
      </c>
      <c r="AF164" s="1" t="s">
        <v>2</v>
      </c>
      <c r="AG164" s="1" t="s">
        <v>2</v>
      </c>
      <c r="AH164" t="s">
        <v>287</v>
      </c>
      <c r="AI164" t="s">
        <v>287</v>
      </c>
      <c r="AJ164" t="s">
        <v>287</v>
      </c>
      <c r="AK164" t="s">
        <v>287</v>
      </c>
      <c r="AL164" t="s">
        <v>13</v>
      </c>
      <c r="AM164" t="s">
        <v>13</v>
      </c>
      <c r="AN164" s="1" t="s">
        <v>2</v>
      </c>
      <c r="AO164" s="1" t="s">
        <v>2</v>
      </c>
      <c r="AP164" s="1" t="s">
        <v>2</v>
      </c>
      <c r="AQ164" s="1" t="s">
        <v>1</v>
      </c>
      <c r="AR164" s="1" t="s">
        <v>1</v>
      </c>
      <c r="AS164" s="1" t="s">
        <v>2</v>
      </c>
      <c r="AT164" s="1" t="s">
        <v>2</v>
      </c>
      <c r="AU164" s="1" t="s">
        <v>2</v>
      </c>
      <c r="AV164" t="s">
        <v>287</v>
      </c>
      <c r="AW164" s="1" t="s">
        <v>2</v>
      </c>
      <c r="AX164" s="1" t="s">
        <v>2</v>
      </c>
      <c r="AY164" s="1" t="s">
        <v>2</v>
      </c>
      <c r="AZ164" s="1" t="s">
        <v>1</v>
      </c>
      <c r="BA164" s="1" t="s">
        <v>2</v>
      </c>
      <c r="BB164" s="1" t="s">
        <v>2</v>
      </c>
      <c r="BC164" s="1" t="s">
        <v>2</v>
      </c>
      <c r="BD164" s="1" t="s">
        <v>2</v>
      </c>
      <c r="BE164" t="s">
        <v>287</v>
      </c>
      <c r="BF164" t="s">
        <v>1205</v>
      </c>
      <c r="BG164" t="s">
        <v>1</v>
      </c>
      <c r="BH164" t="s">
        <v>1</v>
      </c>
      <c r="BI164" t="s">
        <v>1</v>
      </c>
      <c r="BJ164" t="s">
        <v>93</v>
      </c>
      <c r="BK164" s="1" t="s">
        <v>2</v>
      </c>
      <c r="BL164" s="1" t="s">
        <v>2</v>
      </c>
      <c r="BM164" s="1" t="s">
        <v>2</v>
      </c>
      <c r="BN164" s="1" t="s">
        <v>2</v>
      </c>
      <c r="BO164" s="1" t="s">
        <v>2</v>
      </c>
      <c r="BP164" s="1" t="s">
        <v>2</v>
      </c>
      <c r="BQ164" s="1" t="s">
        <v>1</v>
      </c>
      <c r="BR164" s="1" t="s">
        <v>1</v>
      </c>
      <c r="BS164" s="1" t="s">
        <v>1</v>
      </c>
      <c r="BT164" s="1" t="s">
        <v>2</v>
      </c>
      <c r="BU164" s="1" t="s">
        <v>2</v>
      </c>
      <c r="BV164" s="1" t="s">
        <v>1</v>
      </c>
      <c r="BW164" s="1" t="s">
        <v>1</v>
      </c>
      <c r="BX164" s="1" t="s">
        <v>2</v>
      </c>
      <c r="BY164" t="s">
        <v>1206</v>
      </c>
      <c r="BZ164" s="1" t="s">
        <v>2</v>
      </c>
      <c r="CA164" s="1" t="s">
        <v>2</v>
      </c>
      <c r="CB164" s="1" t="s">
        <v>2</v>
      </c>
      <c r="CC164" s="1" t="s">
        <v>1</v>
      </c>
      <c r="CD164" s="1" t="s">
        <v>2</v>
      </c>
      <c r="CE164" s="1" t="s">
        <v>1</v>
      </c>
      <c r="CF164" s="1" t="s">
        <v>1</v>
      </c>
      <c r="CG164" s="1" t="s">
        <v>1</v>
      </c>
      <c r="CH164" s="1" t="s">
        <v>1</v>
      </c>
      <c r="CI164" s="1" t="s">
        <v>1</v>
      </c>
      <c r="CJ164" s="1" t="s">
        <v>2</v>
      </c>
      <c r="CK164" s="1" t="s">
        <v>2</v>
      </c>
      <c r="CL164" s="1" t="s">
        <v>1</v>
      </c>
      <c r="CM164" s="1" t="s">
        <v>2</v>
      </c>
      <c r="CN164" t="s">
        <v>1207</v>
      </c>
      <c r="CO164" t="s">
        <v>3</v>
      </c>
      <c r="CP164" t="s">
        <v>1</v>
      </c>
      <c r="CQ164" t="s">
        <v>1</v>
      </c>
      <c r="CR164" t="s">
        <v>1</v>
      </c>
      <c r="CS164" t="s">
        <v>15</v>
      </c>
      <c r="CT164" t="s">
        <v>15</v>
      </c>
      <c r="CU164" t="s">
        <v>14</v>
      </c>
      <c r="CV164" t="s">
        <v>287</v>
      </c>
      <c r="CW164" t="s">
        <v>46</v>
      </c>
      <c r="CX164" t="s">
        <v>1208</v>
      </c>
      <c r="CY164" t="s">
        <v>1</v>
      </c>
      <c r="CZ164" t="s">
        <v>1</v>
      </c>
      <c r="DA164" t="s">
        <v>2</v>
      </c>
      <c r="DB164" t="s">
        <v>135</v>
      </c>
      <c r="DC164" t="s">
        <v>287</v>
      </c>
      <c r="DD164" t="s">
        <v>287</v>
      </c>
      <c r="DE164" t="s">
        <v>1209</v>
      </c>
      <c r="DF164" t="s">
        <v>1210</v>
      </c>
      <c r="DG164" t="s">
        <v>1211</v>
      </c>
      <c r="DH164" t="s">
        <v>301</v>
      </c>
      <c r="DI164" t="s">
        <v>302</v>
      </c>
      <c r="DJ164" t="s">
        <v>303</v>
      </c>
      <c r="DK164" t="s">
        <v>764</v>
      </c>
      <c r="DL164" t="s">
        <v>305</v>
      </c>
      <c r="DM164" t="s">
        <v>1212</v>
      </c>
      <c r="DN164" t="s">
        <v>1213</v>
      </c>
      <c r="DO164" s="1">
        <v>0</v>
      </c>
      <c r="DP164" s="1">
        <v>0</v>
      </c>
      <c r="DQ164" s="1">
        <v>0</v>
      </c>
      <c r="DR164" s="1">
        <v>1</v>
      </c>
      <c r="DS164" s="1">
        <v>0</v>
      </c>
    </row>
    <row r="165" spans="1:123" x14ac:dyDescent="0.35">
      <c r="A165" t="s">
        <v>1</v>
      </c>
      <c r="B165" t="s">
        <v>1</v>
      </c>
      <c r="C165" t="s">
        <v>8</v>
      </c>
      <c r="D165" t="s">
        <v>15</v>
      </c>
      <c r="E165" t="s">
        <v>13</v>
      </c>
      <c r="F165" t="s">
        <v>14</v>
      </c>
      <c r="G165" t="s">
        <v>16</v>
      </c>
      <c r="H165" t="s">
        <v>16</v>
      </c>
      <c r="I165" s="1" t="s">
        <v>1</v>
      </c>
      <c r="J165" s="1" t="s">
        <v>1</v>
      </c>
      <c r="K165" s="1" t="s">
        <v>1</v>
      </c>
      <c r="L165" s="1" t="s">
        <v>1</v>
      </c>
      <c r="M165" s="1" t="s">
        <v>1</v>
      </c>
      <c r="N165" s="1" t="s">
        <v>1</v>
      </c>
      <c r="O165" s="1" t="s">
        <v>1</v>
      </c>
      <c r="P165" s="1" t="s">
        <v>2</v>
      </c>
      <c r="Q165" t="s">
        <v>1</v>
      </c>
      <c r="R165" s="1" t="s">
        <v>1</v>
      </c>
      <c r="S165" s="1" t="s">
        <v>1</v>
      </c>
      <c r="T165" s="1" t="s">
        <v>1</v>
      </c>
      <c r="U165" s="1" t="s">
        <v>1</v>
      </c>
      <c r="V165" s="1" t="s">
        <v>1</v>
      </c>
      <c r="W165" s="1" t="s">
        <v>2</v>
      </c>
      <c r="X165" t="s">
        <v>287</v>
      </c>
      <c r="Y165" t="s">
        <v>43</v>
      </c>
      <c r="Z165" t="s">
        <v>47</v>
      </c>
      <c r="AA165" t="s">
        <v>287</v>
      </c>
      <c r="AB165" t="s">
        <v>53</v>
      </c>
      <c r="AC165" s="1"/>
      <c r="AD165" s="1"/>
      <c r="AE165" s="1"/>
      <c r="AF165" s="1"/>
      <c r="AG165" s="1"/>
      <c r="AH165" t="s">
        <v>60</v>
      </c>
      <c r="AI165" t="s">
        <v>60</v>
      </c>
      <c r="AJ165" t="s">
        <v>61</v>
      </c>
      <c r="AK165" t="s">
        <v>60</v>
      </c>
      <c r="AL165" t="s">
        <v>14</v>
      </c>
      <c r="AM165" t="s">
        <v>14</v>
      </c>
      <c r="AN165" s="1" t="s">
        <v>2</v>
      </c>
      <c r="AO165" s="1" t="s">
        <v>2</v>
      </c>
      <c r="AP165" s="1" t="s">
        <v>2</v>
      </c>
      <c r="AQ165" s="1" t="s">
        <v>2</v>
      </c>
      <c r="AR165" s="1" t="s">
        <v>1</v>
      </c>
      <c r="AS165" s="1" t="s">
        <v>2</v>
      </c>
      <c r="AT165" s="1" t="s">
        <v>2</v>
      </c>
      <c r="AU165" s="1" t="s">
        <v>2</v>
      </c>
      <c r="AV165" t="s">
        <v>287</v>
      </c>
      <c r="AW165" s="1" t="s">
        <v>2</v>
      </c>
      <c r="AX165" s="1" t="s">
        <v>2</v>
      </c>
      <c r="AY165" s="1" t="s">
        <v>2</v>
      </c>
      <c r="AZ165" s="1" t="s">
        <v>2</v>
      </c>
      <c r="BA165" s="1" t="s">
        <v>1</v>
      </c>
      <c r="BB165" s="1" t="s">
        <v>2</v>
      </c>
      <c r="BC165" s="1" t="s">
        <v>2</v>
      </c>
      <c r="BD165" s="1" t="s">
        <v>2</v>
      </c>
      <c r="BE165" t="s">
        <v>287</v>
      </c>
      <c r="BF165" t="s">
        <v>287</v>
      </c>
      <c r="BG165" t="s">
        <v>1</v>
      </c>
      <c r="BH165" t="s">
        <v>1</v>
      </c>
      <c r="BI165" t="s">
        <v>3</v>
      </c>
      <c r="BJ165" t="s">
        <v>91</v>
      </c>
      <c r="BK165" s="1" t="s">
        <v>1</v>
      </c>
      <c r="BL165" s="1" t="s">
        <v>1</v>
      </c>
      <c r="BM165" s="1" t="s">
        <v>1</v>
      </c>
      <c r="BN165" s="1" t="s">
        <v>1</v>
      </c>
      <c r="BO165" s="1" t="s">
        <v>1</v>
      </c>
      <c r="BP165" s="1" t="s">
        <v>1</v>
      </c>
      <c r="BQ165" s="1" t="s">
        <v>1</v>
      </c>
      <c r="BR165" s="1" t="s">
        <v>1</v>
      </c>
      <c r="BS165" s="1" t="s">
        <v>1</v>
      </c>
      <c r="BT165" s="1" t="s">
        <v>1</v>
      </c>
      <c r="BU165" s="1" t="s">
        <v>1</v>
      </c>
      <c r="BV165" s="1" t="s">
        <v>1</v>
      </c>
      <c r="BW165" s="1" t="s">
        <v>2</v>
      </c>
      <c r="BX165" s="1" t="s">
        <v>2</v>
      </c>
      <c r="BY165" t="s">
        <v>287</v>
      </c>
      <c r="BZ165" s="1" t="s">
        <v>1</v>
      </c>
      <c r="CA165" s="1" t="s">
        <v>1</v>
      </c>
      <c r="CB165" s="1" t="s">
        <v>1</v>
      </c>
      <c r="CC165" s="1" t="s">
        <v>1</v>
      </c>
      <c r="CD165" s="1" t="s">
        <v>1</v>
      </c>
      <c r="CE165" s="1" t="s">
        <v>1</v>
      </c>
      <c r="CF165" s="1" t="s">
        <v>1</v>
      </c>
      <c r="CG165" s="1" t="s">
        <v>1</v>
      </c>
      <c r="CH165" s="1" t="s">
        <v>1</v>
      </c>
      <c r="CI165" s="1" t="s">
        <v>1</v>
      </c>
      <c r="CJ165" s="1" t="s">
        <v>1</v>
      </c>
      <c r="CK165" s="1" t="s">
        <v>1</v>
      </c>
      <c r="CL165" s="1" t="s">
        <v>2</v>
      </c>
      <c r="CM165" s="1" t="s">
        <v>2</v>
      </c>
      <c r="CN165" t="s">
        <v>287</v>
      </c>
      <c r="CO165" t="s">
        <v>1</v>
      </c>
      <c r="CP165" t="s">
        <v>1</v>
      </c>
      <c r="CQ165" t="s">
        <v>1</v>
      </c>
      <c r="CR165" t="s">
        <v>2</v>
      </c>
      <c r="CS165" t="s">
        <v>16</v>
      </c>
      <c r="CT165" t="s">
        <v>16</v>
      </c>
      <c r="CU165" t="s">
        <v>14</v>
      </c>
      <c r="CV165" t="s">
        <v>287</v>
      </c>
      <c r="CW165" t="s">
        <v>46</v>
      </c>
      <c r="CX165" t="s">
        <v>1214</v>
      </c>
      <c r="CY165" t="s">
        <v>2</v>
      </c>
      <c r="CZ165" t="s">
        <v>287</v>
      </c>
      <c r="DA165" t="s">
        <v>2</v>
      </c>
      <c r="DB165" t="s">
        <v>138</v>
      </c>
      <c r="DC165" t="s">
        <v>1215</v>
      </c>
      <c r="DD165" t="s">
        <v>287</v>
      </c>
      <c r="DE165" t="s">
        <v>287</v>
      </c>
      <c r="DF165" t="s">
        <v>1216</v>
      </c>
      <c r="DG165" t="s">
        <v>1217</v>
      </c>
      <c r="DH165" t="s">
        <v>290</v>
      </c>
      <c r="DI165" t="s">
        <v>302</v>
      </c>
      <c r="DJ165" t="s">
        <v>303</v>
      </c>
      <c r="DK165" t="s">
        <v>1026</v>
      </c>
      <c r="DL165" t="s">
        <v>370</v>
      </c>
      <c r="DM165" t="s">
        <v>1218</v>
      </c>
      <c r="DN165" t="s">
        <v>1219</v>
      </c>
      <c r="DO165" s="1">
        <v>0</v>
      </c>
      <c r="DP165" s="1">
        <v>0</v>
      </c>
      <c r="DQ165" s="1">
        <v>0</v>
      </c>
      <c r="DR165" s="1">
        <v>1</v>
      </c>
      <c r="DS165" s="1">
        <v>0</v>
      </c>
    </row>
    <row r="166" spans="1:123" x14ac:dyDescent="0.35">
      <c r="A166" t="s">
        <v>287</v>
      </c>
      <c r="B166" t="s">
        <v>287</v>
      </c>
      <c r="C166" t="s">
        <v>287</v>
      </c>
      <c r="D166" t="s">
        <v>287</v>
      </c>
      <c r="E166" t="s">
        <v>287</v>
      </c>
      <c r="F166" t="s">
        <v>287</v>
      </c>
      <c r="G166" t="s">
        <v>287</v>
      </c>
      <c r="H166" t="s">
        <v>287</v>
      </c>
      <c r="I166" s="1"/>
      <c r="J166" s="1"/>
      <c r="K166" s="1"/>
      <c r="L166" s="1"/>
      <c r="M166" s="1"/>
      <c r="N166" s="1"/>
      <c r="O166" s="1"/>
      <c r="P166" s="1"/>
      <c r="Q166" t="s">
        <v>287</v>
      </c>
      <c r="R166" s="1"/>
      <c r="S166" s="1"/>
      <c r="T166" s="1"/>
      <c r="U166" s="1"/>
      <c r="V166" s="1"/>
      <c r="W166" s="1"/>
      <c r="X166" t="s">
        <v>287</v>
      </c>
      <c r="Y166" t="s">
        <v>287</v>
      </c>
      <c r="Z166" t="s">
        <v>287</v>
      </c>
      <c r="AA166" t="s">
        <v>287</v>
      </c>
      <c r="AB166" t="s">
        <v>287</v>
      </c>
      <c r="AC166" s="1"/>
      <c r="AD166" s="1"/>
      <c r="AE166" s="1"/>
      <c r="AF166" s="1"/>
      <c r="AG166" s="1"/>
      <c r="AH166" t="s">
        <v>287</v>
      </c>
      <c r="AI166" t="s">
        <v>287</v>
      </c>
      <c r="AJ166" t="s">
        <v>287</v>
      </c>
      <c r="AK166" t="s">
        <v>287</v>
      </c>
      <c r="AL166" t="s">
        <v>287</v>
      </c>
      <c r="AM166" t="s">
        <v>287</v>
      </c>
      <c r="AN166" s="1"/>
      <c r="AO166" s="1"/>
      <c r="AP166" s="1"/>
      <c r="AQ166" s="1"/>
      <c r="AR166" s="1"/>
      <c r="AS166" s="1"/>
      <c r="AT166" s="1"/>
      <c r="AU166" s="1"/>
      <c r="AV166" t="s">
        <v>287</v>
      </c>
      <c r="AW166" s="1"/>
      <c r="AX166" s="1"/>
      <c r="AY166" s="1"/>
      <c r="AZ166" s="1"/>
      <c r="BA166" s="1"/>
      <c r="BB166" s="1"/>
      <c r="BC166" s="1"/>
      <c r="BD166" s="1"/>
      <c r="BE166" t="s">
        <v>287</v>
      </c>
      <c r="BF166" t="s">
        <v>287</v>
      </c>
      <c r="BG166" t="s">
        <v>287</v>
      </c>
      <c r="BH166" t="s">
        <v>287</v>
      </c>
      <c r="BI166" t="s">
        <v>287</v>
      </c>
      <c r="BJ166" t="s">
        <v>287</v>
      </c>
      <c r="BK166" s="1"/>
      <c r="BL166" s="1"/>
      <c r="BM166" s="1"/>
      <c r="BN166" s="1"/>
      <c r="BO166" s="1"/>
      <c r="BP166" s="1"/>
      <c r="BQ166" s="1"/>
      <c r="BR166" s="1"/>
      <c r="BS166" s="1"/>
      <c r="BT166" s="1"/>
      <c r="BU166" s="1"/>
      <c r="BV166" s="1"/>
      <c r="BW166" s="1"/>
      <c r="BX166" s="1"/>
      <c r="BY166" t="s">
        <v>287</v>
      </c>
      <c r="BZ166" s="1"/>
      <c r="CA166" s="1"/>
      <c r="CB166" s="1"/>
      <c r="CC166" s="1"/>
      <c r="CD166" s="1"/>
      <c r="CE166" s="1"/>
      <c r="CF166" s="1"/>
      <c r="CG166" s="1"/>
      <c r="CH166" s="1"/>
      <c r="CI166" s="1"/>
      <c r="CJ166" s="1"/>
      <c r="CK166" s="1"/>
      <c r="CL166" s="1"/>
      <c r="CM166" s="1"/>
      <c r="CN166" t="s">
        <v>287</v>
      </c>
      <c r="CO166" t="s">
        <v>287</v>
      </c>
      <c r="CP166" t="s">
        <v>287</v>
      </c>
      <c r="CQ166" t="s">
        <v>287</v>
      </c>
      <c r="CR166" t="s">
        <v>287</v>
      </c>
      <c r="CS166" t="s">
        <v>287</v>
      </c>
      <c r="CT166" t="s">
        <v>287</v>
      </c>
      <c r="CU166" t="s">
        <v>287</v>
      </c>
      <c r="CV166" t="s">
        <v>287</v>
      </c>
      <c r="CW166" t="s">
        <v>287</v>
      </c>
      <c r="CX166" t="s">
        <v>287</v>
      </c>
      <c r="CY166" t="s">
        <v>287</v>
      </c>
      <c r="CZ166" t="s">
        <v>287</v>
      </c>
      <c r="DA166" t="s">
        <v>287</v>
      </c>
      <c r="DB166" t="s">
        <v>287</v>
      </c>
      <c r="DC166" t="s">
        <v>287</v>
      </c>
      <c r="DD166" t="s">
        <v>287</v>
      </c>
      <c r="DE166" t="s">
        <v>287</v>
      </c>
      <c r="DF166" t="s">
        <v>1220</v>
      </c>
      <c r="DG166" t="s">
        <v>1221</v>
      </c>
      <c r="DH166" t="s">
        <v>301</v>
      </c>
      <c r="DI166" t="s">
        <v>302</v>
      </c>
      <c r="DJ166" t="s">
        <v>328</v>
      </c>
      <c r="DK166" t="s">
        <v>501</v>
      </c>
      <c r="DL166" t="s">
        <v>341</v>
      </c>
      <c r="DM166" t="s">
        <v>1222</v>
      </c>
      <c r="DN166" t="s">
        <v>1223</v>
      </c>
      <c r="DO166" s="1">
        <v>0</v>
      </c>
      <c r="DP166" s="1">
        <v>1</v>
      </c>
      <c r="DQ166" s="1">
        <v>0</v>
      </c>
      <c r="DR166" s="1">
        <v>0</v>
      </c>
      <c r="DS166" s="1">
        <v>0</v>
      </c>
    </row>
    <row r="167" spans="1:123" x14ac:dyDescent="0.35">
      <c r="A167" t="s">
        <v>1</v>
      </c>
      <c r="B167" t="s">
        <v>1</v>
      </c>
      <c r="C167" t="s">
        <v>8</v>
      </c>
      <c r="D167" t="s">
        <v>16</v>
      </c>
      <c r="E167" t="s">
        <v>13</v>
      </c>
      <c r="F167" t="s">
        <v>13</v>
      </c>
      <c r="G167" t="s">
        <v>15</v>
      </c>
      <c r="H167" t="s">
        <v>16</v>
      </c>
      <c r="I167" s="1" t="s">
        <v>1</v>
      </c>
      <c r="J167" s="1" t="s">
        <v>1</v>
      </c>
      <c r="K167" s="1" t="s">
        <v>2</v>
      </c>
      <c r="L167" s="1" t="s">
        <v>1</v>
      </c>
      <c r="M167" s="1" t="s">
        <v>1</v>
      </c>
      <c r="N167" s="1" t="s">
        <v>1</v>
      </c>
      <c r="O167" s="1" t="s">
        <v>1</v>
      </c>
      <c r="P167" s="1" t="s">
        <v>2</v>
      </c>
      <c r="Q167" t="s">
        <v>2</v>
      </c>
      <c r="R167" s="1" t="s">
        <v>1</v>
      </c>
      <c r="S167" s="1" t="s">
        <v>1</v>
      </c>
      <c r="T167" s="1" t="s">
        <v>2</v>
      </c>
      <c r="U167" s="1" t="s">
        <v>2</v>
      </c>
      <c r="V167" s="1" t="s">
        <v>2</v>
      </c>
      <c r="W167" s="1" t="s">
        <v>2</v>
      </c>
      <c r="X167" t="s">
        <v>287</v>
      </c>
      <c r="Y167" t="s">
        <v>43</v>
      </c>
      <c r="Z167" t="s">
        <v>46</v>
      </c>
      <c r="AA167" t="s">
        <v>287</v>
      </c>
      <c r="AB167" t="s">
        <v>51</v>
      </c>
      <c r="AC167" s="1"/>
      <c r="AD167" s="1"/>
      <c r="AE167" s="1"/>
      <c r="AF167" s="1"/>
      <c r="AG167" s="1"/>
      <c r="AH167" t="s">
        <v>287</v>
      </c>
      <c r="AI167" t="s">
        <v>287</v>
      </c>
      <c r="AJ167" t="s">
        <v>287</v>
      </c>
      <c r="AK167" t="s">
        <v>287</v>
      </c>
      <c r="AL167" t="s">
        <v>14</v>
      </c>
      <c r="AM167" t="s">
        <v>14</v>
      </c>
      <c r="AN167" s="1" t="s">
        <v>2</v>
      </c>
      <c r="AO167" s="1" t="s">
        <v>1</v>
      </c>
      <c r="AP167" s="1" t="s">
        <v>2</v>
      </c>
      <c r="AQ167" s="1" t="s">
        <v>1</v>
      </c>
      <c r="AR167" s="1" t="s">
        <v>1</v>
      </c>
      <c r="AS167" s="1" t="s">
        <v>2</v>
      </c>
      <c r="AT167" s="1" t="s">
        <v>2</v>
      </c>
      <c r="AU167" s="1" t="s">
        <v>2</v>
      </c>
      <c r="AV167" t="s">
        <v>287</v>
      </c>
      <c r="AW167" s="1" t="s">
        <v>2</v>
      </c>
      <c r="AX167" s="1" t="s">
        <v>1</v>
      </c>
      <c r="AY167" s="1" t="s">
        <v>2</v>
      </c>
      <c r="AZ167" s="1" t="s">
        <v>1</v>
      </c>
      <c r="BA167" s="1" t="s">
        <v>1</v>
      </c>
      <c r="BB167" s="1" t="s">
        <v>2</v>
      </c>
      <c r="BC167" s="1" t="s">
        <v>2</v>
      </c>
      <c r="BD167" s="1" t="s">
        <v>2</v>
      </c>
      <c r="BE167" t="s">
        <v>287</v>
      </c>
      <c r="BF167" t="s">
        <v>287</v>
      </c>
      <c r="BG167" t="s">
        <v>1</v>
      </c>
      <c r="BH167" t="s">
        <v>1</v>
      </c>
      <c r="BI167" t="s">
        <v>2</v>
      </c>
      <c r="BJ167" t="s">
        <v>91</v>
      </c>
      <c r="BK167" s="1" t="s">
        <v>1</v>
      </c>
      <c r="BL167" s="1" t="s">
        <v>1</v>
      </c>
      <c r="BM167" s="1" t="s">
        <v>1</v>
      </c>
      <c r="BN167" s="1" t="s">
        <v>1</v>
      </c>
      <c r="BO167" s="1" t="s">
        <v>2</v>
      </c>
      <c r="BP167" s="1" t="s">
        <v>1</v>
      </c>
      <c r="BQ167" s="1" t="s">
        <v>1</v>
      </c>
      <c r="BR167" s="1" t="s">
        <v>2</v>
      </c>
      <c r="BS167" s="1" t="s">
        <v>2</v>
      </c>
      <c r="BT167" s="1" t="s">
        <v>2</v>
      </c>
      <c r="BU167" s="1" t="s">
        <v>2</v>
      </c>
      <c r="BV167" s="1" t="s">
        <v>1</v>
      </c>
      <c r="BW167" s="1" t="s">
        <v>2</v>
      </c>
      <c r="BX167" s="1" t="s">
        <v>2</v>
      </c>
      <c r="BY167" t="s">
        <v>287</v>
      </c>
      <c r="BZ167" s="1" t="s">
        <v>1</v>
      </c>
      <c r="CA167" s="1" t="s">
        <v>1</v>
      </c>
      <c r="CB167" s="1" t="s">
        <v>1</v>
      </c>
      <c r="CC167" s="1" t="s">
        <v>1</v>
      </c>
      <c r="CD167" s="1" t="s">
        <v>1</v>
      </c>
      <c r="CE167" s="1" t="s">
        <v>1</v>
      </c>
      <c r="CF167" s="1" t="s">
        <v>1</v>
      </c>
      <c r="CG167" s="1" t="s">
        <v>1</v>
      </c>
      <c r="CH167" s="1" t="s">
        <v>1</v>
      </c>
      <c r="CI167" s="1" t="s">
        <v>1</v>
      </c>
      <c r="CJ167" s="1" t="s">
        <v>1</v>
      </c>
      <c r="CK167" s="1" t="s">
        <v>2</v>
      </c>
      <c r="CL167" s="1" t="s">
        <v>2</v>
      </c>
      <c r="CM167" s="1" t="s">
        <v>2</v>
      </c>
      <c r="CN167" t="s">
        <v>287</v>
      </c>
      <c r="CO167" t="s">
        <v>1</v>
      </c>
      <c r="CP167" t="s">
        <v>1</v>
      </c>
      <c r="CQ167" t="s">
        <v>1</v>
      </c>
      <c r="CR167" t="s">
        <v>1</v>
      </c>
      <c r="CS167" t="s">
        <v>16</v>
      </c>
      <c r="CT167" t="s">
        <v>15</v>
      </c>
      <c r="CU167" t="s">
        <v>14</v>
      </c>
      <c r="CV167" t="s">
        <v>287</v>
      </c>
      <c r="CW167" t="s">
        <v>47</v>
      </c>
      <c r="CX167" t="s">
        <v>287</v>
      </c>
      <c r="CY167" t="s">
        <v>2</v>
      </c>
      <c r="CZ167" t="s">
        <v>287</v>
      </c>
      <c r="DA167" t="s">
        <v>2</v>
      </c>
      <c r="DB167" t="s">
        <v>137</v>
      </c>
      <c r="DC167" t="s">
        <v>287</v>
      </c>
      <c r="DD167" t="s">
        <v>287</v>
      </c>
      <c r="DE167" t="s">
        <v>287</v>
      </c>
      <c r="DF167" t="s">
        <v>1224</v>
      </c>
      <c r="DG167" t="s">
        <v>1225</v>
      </c>
      <c r="DH167" t="s">
        <v>301</v>
      </c>
      <c r="DI167" t="s">
        <v>315</v>
      </c>
      <c r="DJ167" t="s">
        <v>303</v>
      </c>
      <c r="DK167" t="s">
        <v>1226</v>
      </c>
      <c r="DL167" t="s">
        <v>305</v>
      </c>
      <c r="DM167" t="s">
        <v>1227</v>
      </c>
      <c r="DN167" t="s">
        <v>1228</v>
      </c>
      <c r="DO167" s="1">
        <v>0</v>
      </c>
      <c r="DP167" s="1">
        <v>0</v>
      </c>
      <c r="DQ167" s="1">
        <v>0</v>
      </c>
      <c r="DR167" s="1">
        <v>1</v>
      </c>
      <c r="DS167" s="1">
        <v>0</v>
      </c>
    </row>
    <row r="168" spans="1:123" x14ac:dyDescent="0.35">
      <c r="A168" t="s">
        <v>1</v>
      </c>
      <c r="B168" t="s">
        <v>1</v>
      </c>
      <c r="C168" t="s">
        <v>6</v>
      </c>
      <c r="D168" t="s">
        <v>13</v>
      </c>
      <c r="E168" t="s">
        <v>13</v>
      </c>
      <c r="F168" t="s">
        <v>13</v>
      </c>
      <c r="G168" t="s">
        <v>13</v>
      </c>
      <c r="H168" t="s">
        <v>16</v>
      </c>
      <c r="I168" s="1" t="s">
        <v>1</v>
      </c>
      <c r="J168" s="1" t="s">
        <v>1</v>
      </c>
      <c r="K168" s="1" t="s">
        <v>1</v>
      </c>
      <c r="L168" s="1" t="s">
        <v>1</v>
      </c>
      <c r="M168" s="1" t="s">
        <v>1</v>
      </c>
      <c r="N168" s="1" t="s">
        <v>1</v>
      </c>
      <c r="O168" s="1" t="s">
        <v>1</v>
      </c>
      <c r="P168" s="1" t="s">
        <v>2</v>
      </c>
      <c r="Q168" t="s">
        <v>1</v>
      </c>
      <c r="R168" s="1" t="s">
        <v>1</v>
      </c>
      <c r="S168" s="1" t="s">
        <v>1</v>
      </c>
      <c r="T168" s="1" t="s">
        <v>1</v>
      </c>
      <c r="U168" s="1" t="s">
        <v>1</v>
      </c>
      <c r="V168" s="1" t="s">
        <v>1</v>
      </c>
      <c r="W168" s="1" t="s">
        <v>2</v>
      </c>
      <c r="X168" t="s">
        <v>287</v>
      </c>
      <c r="Y168" t="s">
        <v>43</v>
      </c>
      <c r="Z168" t="s">
        <v>45</v>
      </c>
      <c r="AA168" t="s">
        <v>287</v>
      </c>
      <c r="AB168" t="s">
        <v>52</v>
      </c>
      <c r="AC168" s="1" t="s">
        <v>1</v>
      </c>
      <c r="AD168" s="1" t="s">
        <v>1</v>
      </c>
      <c r="AE168" s="1" t="s">
        <v>1</v>
      </c>
      <c r="AF168" s="1" t="s">
        <v>1</v>
      </c>
      <c r="AG168" s="1" t="s">
        <v>2</v>
      </c>
      <c r="AH168" t="s">
        <v>287</v>
      </c>
      <c r="AI168" t="s">
        <v>287</v>
      </c>
      <c r="AJ168" t="s">
        <v>287</v>
      </c>
      <c r="AK168" t="s">
        <v>287</v>
      </c>
      <c r="AL168" t="s">
        <v>13</v>
      </c>
      <c r="AM168" t="s">
        <v>13</v>
      </c>
      <c r="AN168" s="1" t="s">
        <v>2</v>
      </c>
      <c r="AO168" s="1" t="s">
        <v>2</v>
      </c>
      <c r="AP168" s="1" t="s">
        <v>2</v>
      </c>
      <c r="AQ168" s="1" t="s">
        <v>1</v>
      </c>
      <c r="AR168" s="1" t="s">
        <v>1</v>
      </c>
      <c r="AS168" s="1" t="s">
        <v>2</v>
      </c>
      <c r="AT168" s="1" t="s">
        <v>2</v>
      </c>
      <c r="AU168" s="1" t="s">
        <v>2</v>
      </c>
      <c r="AV168" t="s">
        <v>287</v>
      </c>
      <c r="AW168" s="1" t="s">
        <v>2</v>
      </c>
      <c r="AX168" s="1" t="s">
        <v>2</v>
      </c>
      <c r="AY168" s="1" t="s">
        <v>2</v>
      </c>
      <c r="AZ168" s="1" t="s">
        <v>1</v>
      </c>
      <c r="BA168" s="1" t="s">
        <v>1</v>
      </c>
      <c r="BB168" s="1" t="s">
        <v>2</v>
      </c>
      <c r="BC168" s="1" t="s">
        <v>2</v>
      </c>
      <c r="BD168" s="1" t="s">
        <v>2</v>
      </c>
      <c r="BE168" t="s">
        <v>287</v>
      </c>
      <c r="BF168" t="s">
        <v>287</v>
      </c>
      <c r="BG168" t="s">
        <v>1</v>
      </c>
      <c r="BH168" t="s">
        <v>1</v>
      </c>
      <c r="BI168" t="s">
        <v>1</v>
      </c>
      <c r="BJ168" t="s">
        <v>91</v>
      </c>
      <c r="BK168" s="1" t="s">
        <v>1</v>
      </c>
      <c r="BL168" s="1" t="s">
        <v>1</v>
      </c>
      <c r="BM168" s="1" t="s">
        <v>1</v>
      </c>
      <c r="BN168" s="1" t="s">
        <v>1</v>
      </c>
      <c r="BO168" s="1" t="s">
        <v>1</v>
      </c>
      <c r="BP168" s="1" t="s">
        <v>1</v>
      </c>
      <c r="BQ168" s="1" t="s">
        <v>1</v>
      </c>
      <c r="BR168" s="1" t="s">
        <v>1</v>
      </c>
      <c r="BS168" s="1" t="s">
        <v>2</v>
      </c>
      <c r="BT168" s="1" t="s">
        <v>2</v>
      </c>
      <c r="BU168" s="1" t="s">
        <v>2</v>
      </c>
      <c r="BV168" s="1" t="s">
        <v>1</v>
      </c>
      <c r="BW168" s="1" t="s">
        <v>2</v>
      </c>
      <c r="BX168" s="1" t="s">
        <v>2</v>
      </c>
      <c r="BY168" t="s">
        <v>287</v>
      </c>
      <c r="BZ168" s="1" t="s">
        <v>1</v>
      </c>
      <c r="CA168" s="1" t="s">
        <v>1</v>
      </c>
      <c r="CB168" s="1" t="s">
        <v>1</v>
      </c>
      <c r="CC168" s="1" t="s">
        <v>1</v>
      </c>
      <c r="CD168" s="1" t="s">
        <v>2</v>
      </c>
      <c r="CE168" s="1" t="s">
        <v>2</v>
      </c>
      <c r="CF168" s="1" t="s">
        <v>2</v>
      </c>
      <c r="CG168" s="1" t="s">
        <v>2</v>
      </c>
      <c r="CH168" s="1" t="s">
        <v>2</v>
      </c>
      <c r="CI168" s="1" t="s">
        <v>2</v>
      </c>
      <c r="CJ168" s="1" t="s">
        <v>2</v>
      </c>
      <c r="CK168" s="1" t="s">
        <v>1</v>
      </c>
      <c r="CL168" s="1" t="s">
        <v>2</v>
      </c>
      <c r="CM168" s="1" t="s">
        <v>2</v>
      </c>
      <c r="CN168" t="s">
        <v>287</v>
      </c>
      <c r="CO168" t="s">
        <v>1</v>
      </c>
      <c r="CP168" t="s">
        <v>1</v>
      </c>
      <c r="CQ168" t="s">
        <v>1</v>
      </c>
      <c r="CR168" t="s">
        <v>1</v>
      </c>
      <c r="CS168" t="s">
        <v>13</v>
      </c>
      <c r="CT168" t="s">
        <v>13</v>
      </c>
      <c r="CU168" t="s">
        <v>13</v>
      </c>
      <c r="CV168" t="s">
        <v>287</v>
      </c>
      <c r="CW168" t="s">
        <v>45</v>
      </c>
      <c r="CX168" t="s">
        <v>287</v>
      </c>
      <c r="CY168" t="s">
        <v>1</v>
      </c>
      <c r="CZ168" t="s">
        <v>1</v>
      </c>
      <c r="DA168" t="s">
        <v>1</v>
      </c>
      <c r="DB168" t="s">
        <v>287</v>
      </c>
      <c r="DC168" t="s">
        <v>287</v>
      </c>
      <c r="DD168" t="s">
        <v>60</v>
      </c>
      <c r="DE168" t="s">
        <v>287</v>
      </c>
      <c r="DF168" t="s">
        <v>1229</v>
      </c>
      <c r="DG168" t="s">
        <v>1230</v>
      </c>
      <c r="DH168" t="s">
        <v>290</v>
      </c>
      <c r="DI168" t="s">
        <v>315</v>
      </c>
      <c r="DJ168" t="s">
        <v>303</v>
      </c>
      <c r="DK168" t="s">
        <v>1231</v>
      </c>
      <c r="DL168" t="s">
        <v>341</v>
      </c>
      <c r="DM168" t="s">
        <v>1232</v>
      </c>
      <c r="DN168" t="s">
        <v>1233</v>
      </c>
      <c r="DO168" s="1">
        <v>0</v>
      </c>
      <c r="DP168" s="1">
        <v>0</v>
      </c>
      <c r="DQ168" s="1">
        <v>0</v>
      </c>
      <c r="DR168" s="1">
        <v>1</v>
      </c>
      <c r="DS168" s="1">
        <v>0</v>
      </c>
    </row>
    <row r="169" spans="1:123" x14ac:dyDescent="0.35">
      <c r="A169" t="s">
        <v>287</v>
      </c>
      <c r="B169" t="s">
        <v>287</v>
      </c>
      <c r="C169" t="s">
        <v>287</v>
      </c>
      <c r="D169" t="s">
        <v>287</v>
      </c>
      <c r="E169" t="s">
        <v>287</v>
      </c>
      <c r="F169" t="s">
        <v>287</v>
      </c>
      <c r="G169" t="s">
        <v>287</v>
      </c>
      <c r="H169" t="s">
        <v>287</v>
      </c>
      <c r="I169" s="1"/>
      <c r="J169" s="1"/>
      <c r="K169" s="1"/>
      <c r="L169" s="1"/>
      <c r="M169" s="1"/>
      <c r="N169" s="1"/>
      <c r="O169" s="1"/>
      <c r="P169" s="1"/>
      <c r="Q169" t="s">
        <v>287</v>
      </c>
      <c r="R169" s="1"/>
      <c r="S169" s="1"/>
      <c r="T169" s="1"/>
      <c r="U169" s="1"/>
      <c r="V169" s="1"/>
      <c r="W169" s="1"/>
      <c r="X169" t="s">
        <v>287</v>
      </c>
      <c r="Y169" t="s">
        <v>287</v>
      </c>
      <c r="Z169" t="s">
        <v>287</v>
      </c>
      <c r="AA169" t="s">
        <v>287</v>
      </c>
      <c r="AB169" t="s">
        <v>287</v>
      </c>
      <c r="AC169" s="1"/>
      <c r="AD169" s="1"/>
      <c r="AE169" s="1"/>
      <c r="AF169" s="1"/>
      <c r="AG169" s="1"/>
      <c r="AH169" t="s">
        <v>287</v>
      </c>
      <c r="AI169" t="s">
        <v>287</v>
      </c>
      <c r="AJ169" t="s">
        <v>287</v>
      </c>
      <c r="AK169" t="s">
        <v>287</v>
      </c>
      <c r="AL169" t="s">
        <v>287</v>
      </c>
      <c r="AM169" t="s">
        <v>287</v>
      </c>
      <c r="AN169" s="1"/>
      <c r="AO169" s="1"/>
      <c r="AP169" s="1"/>
      <c r="AQ169" s="1"/>
      <c r="AR169" s="1"/>
      <c r="AS169" s="1"/>
      <c r="AT169" s="1"/>
      <c r="AU169" s="1"/>
      <c r="AV169" t="s">
        <v>287</v>
      </c>
      <c r="AW169" s="1"/>
      <c r="AX169" s="1"/>
      <c r="AY169" s="1"/>
      <c r="AZ169" s="1"/>
      <c r="BA169" s="1"/>
      <c r="BB169" s="1"/>
      <c r="BC169" s="1"/>
      <c r="BD169" s="1"/>
      <c r="BE169" t="s">
        <v>287</v>
      </c>
      <c r="BF169" t="s">
        <v>287</v>
      </c>
      <c r="BG169" t="s">
        <v>287</v>
      </c>
      <c r="BH169" t="s">
        <v>287</v>
      </c>
      <c r="BI169" t="s">
        <v>287</v>
      </c>
      <c r="BJ169" t="s">
        <v>287</v>
      </c>
      <c r="BK169" s="1"/>
      <c r="BL169" s="1"/>
      <c r="BM169" s="1"/>
      <c r="BN169" s="1"/>
      <c r="BO169" s="1"/>
      <c r="BP169" s="1"/>
      <c r="BQ169" s="1"/>
      <c r="BR169" s="1"/>
      <c r="BS169" s="1"/>
      <c r="BT169" s="1"/>
      <c r="BU169" s="1"/>
      <c r="BV169" s="1"/>
      <c r="BW169" s="1"/>
      <c r="BX169" s="1"/>
      <c r="BY169" t="s">
        <v>287</v>
      </c>
      <c r="BZ169" s="1"/>
      <c r="CA169" s="1"/>
      <c r="CB169" s="1"/>
      <c r="CC169" s="1"/>
      <c r="CD169" s="1"/>
      <c r="CE169" s="1"/>
      <c r="CF169" s="1"/>
      <c r="CG169" s="1"/>
      <c r="CH169" s="1"/>
      <c r="CI169" s="1"/>
      <c r="CJ169" s="1"/>
      <c r="CK169" s="1"/>
      <c r="CL169" s="1"/>
      <c r="CM169" s="1"/>
      <c r="CN169" t="s">
        <v>287</v>
      </c>
      <c r="CO169" t="s">
        <v>287</v>
      </c>
      <c r="CP169" t="s">
        <v>287</v>
      </c>
      <c r="CQ169" t="s">
        <v>287</v>
      </c>
      <c r="CR169" t="s">
        <v>287</v>
      </c>
      <c r="CS169" t="s">
        <v>287</v>
      </c>
      <c r="CT169" t="s">
        <v>287</v>
      </c>
      <c r="CU169" t="s">
        <v>287</v>
      </c>
      <c r="CV169" t="s">
        <v>287</v>
      </c>
      <c r="CW169" t="s">
        <v>287</v>
      </c>
      <c r="CX169" t="s">
        <v>287</v>
      </c>
      <c r="CY169" t="s">
        <v>287</v>
      </c>
      <c r="CZ169" t="s">
        <v>287</v>
      </c>
      <c r="DA169" t="s">
        <v>287</v>
      </c>
      <c r="DB169" t="s">
        <v>287</v>
      </c>
      <c r="DC169" t="s">
        <v>287</v>
      </c>
      <c r="DD169" t="s">
        <v>287</v>
      </c>
      <c r="DE169" t="s">
        <v>287</v>
      </c>
      <c r="DF169" t="s">
        <v>1234</v>
      </c>
      <c r="DG169" t="s">
        <v>1235</v>
      </c>
      <c r="DH169" t="s">
        <v>290</v>
      </c>
      <c r="DI169" t="s">
        <v>315</v>
      </c>
      <c r="DJ169" t="s">
        <v>292</v>
      </c>
      <c r="DK169" t="s">
        <v>1236</v>
      </c>
      <c r="DL169" t="s">
        <v>341</v>
      </c>
      <c r="DM169" t="s">
        <v>1237</v>
      </c>
      <c r="DN169" t="s">
        <v>1238</v>
      </c>
      <c r="DO169" s="1">
        <v>0</v>
      </c>
      <c r="DP169" s="1">
        <v>1</v>
      </c>
      <c r="DQ169" s="1">
        <v>0</v>
      </c>
      <c r="DR169" s="1">
        <v>0</v>
      </c>
      <c r="DS169" s="1">
        <v>0</v>
      </c>
    </row>
    <row r="170" spans="1:123" x14ac:dyDescent="0.35">
      <c r="A170" t="s">
        <v>1</v>
      </c>
      <c r="B170" t="s">
        <v>1</v>
      </c>
      <c r="C170" t="s">
        <v>3</v>
      </c>
      <c r="D170" t="s">
        <v>16</v>
      </c>
      <c r="E170" t="s">
        <v>13</v>
      </c>
      <c r="F170" t="s">
        <v>15</v>
      </c>
      <c r="G170" t="s">
        <v>14</v>
      </c>
      <c r="H170" t="s">
        <v>16</v>
      </c>
      <c r="I170" s="1" t="s">
        <v>1</v>
      </c>
      <c r="J170" s="1" t="s">
        <v>1</v>
      </c>
      <c r="K170" s="1" t="s">
        <v>1</v>
      </c>
      <c r="L170" s="1" t="s">
        <v>2</v>
      </c>
      <c r="M170" s="1" t="s">
        <v>2</v>
      </c>
      <c r="N170" s="1" t="s">
        <v>1</v>
      </c>
      <c r="O170" s="1" t="s">
        <v>1</v>
      </c>
      <c r="P170" s="1" t="s">
        <v>2</v>
      </c>
      <c r="Q170" t="s">
        <v>1</v>
      </c>
      <c r="R170" s="1" t="s">
        <v>1</v>
      </c>
      <c r="S170" s="1" t="s">
        <v>2</v>
      </c>
      <c r="T170" s="1" t="s">
        <v>2</v>
      </c>
      <c r="U170" s="1" t="s">
        <v>2</v>
      </c>
      <c r="V170" s="1" t="s">
        <v>2</v>
      </c>
      <c r="W170" s="1" t="s">
        <v>2</v>
      </c>
      <c r="X170" t="s">
        <v>287</v>
      </c>
      <c r="Y170" t="s">
        <v>42</v>
      </c>
      <c r="Z170" t="s">
        <v>46</v>
      </c>
      <c r="AA170" t="s">
        <v>287</v>
      </c>
      <c r="AB170" t="s">
        <v>52</v>
      </c>
      <c r="AC170" s="1" t="s">
        <v>1</v>
      </c>
      <c r="AD170" s="1" t="s">
        <v>2</v>
      </c>
      <c r="AE170" s="1" t="s">
        <v>1</v>
      </c>
      <c r="AF170" s="1" t="s">
        <v>1</v>
      </c>
      <c r="AG170" s="1" t="s">
        <v>2</v>
      </c>
      <c r="AH170" t="s">
        <v>287</v>
      </c>
      <c r="AI170" t="s">
        <v>287</v>
      </c>
      <c r="AJ170" t="s">
        <v>287</v>
      </c>
      <c r="AK170" t="s">
        <v>287</v>
      </c>
      <c r="AL170" t="s">
        <v>13</v>
      </c>
      <c r="AM170" t="s">
        <v>13</v>
      </c>
      <c r="AN170" s="1" t="s">
        <v>2</v>
      </c>
      <c r="AO170" s="1" t="s">
        <v>1</v>
      </c>
      <c r="AP170" s="1" t="s">
        <v>2</v>
      </c>
      <c r="AQ170" s="1" t="s">
        <v>2</v>
      </c>
      <c r="AR170" s="1" t="s">
        <v>2</v>
      </c>
      <c r="AS170" s="1" t="s">
        <v>2</v>
      </c>
      <c r="AT170" s="1" t="s">
        <v>2</v>
      </c>
      <c r="AU170" s="1" t="s">
        <v>2</v>
      </c>
      <c r="AV170" t="s">
        <v>287</v>
      </c>
      <c r="AW170" s="1" t="s">
        <v>2</v>
      </c>
      <c r="AX170" s="1" t="s">
        <v>1</v>
      </c>
      <c r="AY170" s="1" t="s">
        <v>2</v>
      </c>
      <c r="AZ170" s="1" t="s">
        <v>2</v>
      </c>
      <c r="BA170" s="1" t="s">
        <v>2</v>
      </c>
      <c r="BB170" s="1" t="s">
        <v>2</v>
      </c>
      <c r="BC170" s="1" t="s">
        <v>2</v>
      </c>
      <c r="BD170" s="1" t="s">
        <v>2</v>
      </c>
      <c r="BE170" t="s">
        <v>287</v>
      </c>
      <c r="BF170" t="s">
        <v>287</v>
      </c>
      <c r="BG170" t="s">
        <v>3</v>
      </c>
      <c r="BH170" t="s">
        <v>287</v>
      </c>
      <c r="BI170" t="s">
        <v>287</v>
      </c>
      <c r="BJ170" t="s">
        <v>287</v>
      </c>
      <c r="BK170" s="1"/>
      <c r="BL170" s="1"/>
      <c r="BM170" s="1"/>
      <c r="BN170" s="1"/>
      <c r="BO170" s="1"/>
      <c r="BP170" s="1"/>
      <c r="BQ170" s="1"/>
      <c r="BR170" s="1"/>
      <c r="BS170" s="1"/>
      <c r="BT170" s="1"/>
      <c r="BU170" s="1"/>
      <c r="BV170" s="1"/>
      <c r="BW170" s="1"/>
      <c r="BX170" s="1"/>
      <c r="BY170" t="s">
        <v>287</v>
      </c>
      <c r="BZ170" s="1"/>
      <c r="CA170" s="1"/>
      <c r="CB170" s="1"/>
      <c r="CC170" s="1"/>
      <c r="CD170" s="1"/>
      <c r="CE170" s="1"/>
      <c r="CF170" s="1"/>
      <c r="CG170" s="1"/>
      <c r="CH170" s="1"/>
      <c r="CI170" s="1"/>
      <c r="CJ170" s="1"/>
      <c r="CK170" s="1"/>
      <c r="CL170" s="1"/>
      <c r="CM170" s="1"/>
      <c r="CN170" t="s">
        <v>287</v>
      </c>
      <c r="CO170" t="s">
        <v>287</v>
      </c>
      <c r="CP170" t="s">
        <v>287</v>
      </c>
      <c r="CQ170" t="s">
        <v>287</v>
      </c>
      <c r="CR170" t="s">
        <v>287</v>
      </c>
      <c r="CS170" t="s">
        <v>287</v>
      </c>
      <c r="CT170" t="s">
        <v>287</v>
      </c>
      <c r="CU170" t="s">
        <v>287</v>
      </c>
      <c r="CV170" t="s">
        <v>287</v>
      </c>
      <c r="CW170" t="s">
        <v>47</v>
      </c>
      <c r="CX170" t="s">
        <v>287</v>
      </c>
      <c r="CY170" t="s">
        <v>2</v>
      </c>
      <c r="CZ170" t="s">
        <v>287</v>
      </c>
      <c r="DA170" t="s">
        <v>2</v>
      </c>
      <c r="DB170" t="s">
        <v>135</v>
      </c>
      <c r="DC170" t="s">
        <v>287</v>
      </c>
      <c r="DD170" t="s">
        <v>287</v>
      </c>
      <c r="DE170" t="s">
        <v>287</v>
      </c>
      <c r="DF170" t="s">
        <v>1239</v>
      </c>
      <c r="DG170" t="s">
        <v>1240</v>
      </c>
      <c r="DH170" t="s">
        <v>290</v>
      </c>
      <c r="DI170" t="s">
        <v>315</v>
      </c>
      <c r="DJ170" t="s">
        <v>303</v>
      </c>
      <c r="DK170" t="s">
        <v>363</v>
      </c>
      <c r="DL170" t="s">
        <v>294</v>
      </c>
      <c r="DM170" t="s">
        <v>1241</v>
      </c>
      <c r="DN170" t="s">
        <v>1242</v>
      </c>
      <c r="DO170" s="1">
        <v>0</v>
      </c>
      <c r="DP170" s="1">
        <v>0</v>
      </c>
      <c r="DQ170" s="1">
        <v>0</v>
      </c>
      <c r="DR170" s="1">
        <v>1</v>
      </c>
      <c r="DS170" s="1">
        <v>0</v>
      </c>
    </row>
    <row r="171" spans="1:123" x14ac:dyDescent="0.35">
      <c r="A171" t="s">
        <v>1</v>
      </c>
      <c r="B171" t="s">
        <v>1</v>
      </c>
      <c r="C171" t="s">
        <v>8</v>
      </c>
      <c r="D171" t="s">
        <v>15</v>
      </c>
      <c r="E171" t="s">
        <v>13</v>
      </c>
      <c r="F171" t="s">
        <v>15</v>
      </c>
      <c r="G171" t="s">
        <v>16</v>
      </c>
      <c r="H171" t="s">
        <v>16</v>
      </c>
      <c r="I171" s="1" t="s">
        <v>1</v>
      </c>
      <c r="J171" s="1" t="s">
        <v>1</v>
      </c>
      <c r="K171" s="1" t="s">
        <v>1</v>
      </c>
      <c r="L171" s="1" t="s">
        <v>2</v>
      </c>
      <c r="M171" s="1" t="s">
        <v>2</v>
      </c>
      <c r="N171" s="1" t="s">
        <v>1</v>
      </c>
      <c r="O171" s="1" t="s">
        <v>1</v>
      </c>
      <c r="P171" s="1" t="s">
        <v>2</v>
      </c>
      <c r="Q171" t="s">
        <v>1</v>
      </c>
      <c r="R171" s="1" t="s">
        <v>2</v>
      </c>
      <c r="S171" s="1" t="s">
        <v>2</v>
      </c>
      <c r="T171" s="1" t="s">
        <v>1</v>
      </c>
      <c r="U171" s="1" t="s">
        <v>1</v>
      </c>
      <c r="V171" s="1" t="s">
        <v>2</v>
      </c>
      <c r="W171" s="1" t="s">
        <v>2</v>
      </c>
      <c r="X171" t="s">
        <v>287</v>
      </c>
      <c r="Y171" t="s">
        <v>3</v>
      </c>
      <c r="Z171" t="s">
        <v>46</v>
      </c>
      <c r="AA171" t="s">
        <v>287</v>
      </c>
      <c r="AB171" t="s">
        <v>51</v>
      </c>
      <c r="AC171" s="1"/>
      <c r="AD171" s="1"/>
      <c r="AE171" s="1"/>
      <c r="AF171" s="1"/>
      <c r="AG171" s="1"/>
      <c r="AH171" t="s">
        <v>287</v>
      </c>
      <c r="AI171" t="s">
        <v>287</v>
      </c>
      <c r="AJ171" t="s">
        <v>287</v>
      </c>
      <c r="AK171" t="s">
        <v>287</v>
      </c>
      <c r="AL171" t="s">
        <v>14</v>
      </c>
      <c r="AM171" t="s">
        <v>13</v>
      </c>
      <c r="AN171" s="1" t="s">
        <v>2</v>
      </c>
      <c r="AO171" s="1" t="s">
        <v>1</v>
      </c>
      <c r="AP171" s="1" t="s">
        <v>2</v>
      </c>
      <c r="AQ171" s="1" t="s">
        <v>2</v>
      </c>
      <c r="AR171" s="1" t="s">
        <v>2</v>
      </c>
      <c r="AS171" s="1" t="s">
        <v>2</v>
      </c>
      <c r="AT171" s="1" t="s">
        <v>2</v>
      </c>
      <c r="AU171" s="1" t="s">
        <v>2</v>
      </c>
      <c r="AV171" t="s">
        <v>287</v>
      </c>
      <c r="AW171" s="1" t="s">
        <v>2</v>
      </c>
      <c r="AX171" s="1" t="s">
        <v>1</v>
      </c>
      <c r="AY171" s="1" t="s">
        <v>2</v>
      </c>
      <c r="AZ171" s="1" t="s">
        <v>2</v>
      </c>
      <c r="BA171" s="1" t="s">
        <v>2</v>
      </c>
      <c r="BB171" s="1" t="s">
        <v>2</v>
      </c>
      <c r="BC171" s="1" t="s">
        <v>2</v>
      </c>
      <c r="BD171" s="1" t="s">
        <v>2</v>
      </c>
      <c r="BE171" t="s">
        <v>287</v>
      </c>
      <c r="BF171" t="s">
        <v>287</v>
      </c>
      <c r="BG171" t="s">
        <v>1</v>
      </c>
      <c r="BH171" t="s">
        <v>1</v>
      </c>
      <c r="BI171" t="s">
        <v>2</v>
      </c>
      <c r="BJ171" t="s">
        <v>91</v>
      </c>
      <c r="BK171" s="1" t="s">
        <v>1</v>
      </c>
      <c r="BL171" s="1" t="s">
        <v>1</v>
      </c>
      <c r="BM171" s="1" t="s">
        <v>1</v>
      </c>
      <c r="BN171" s="1" t="s">
        <v>1</v>
      </c>
      <c r="BO171" s="1" t="s">
        <v>1</v>
      </c>
      <c r="BP171" s="1" t="s">
        <v>1</v>
      </c>
      <c r="BQ171" s="1" t="s">
        <v>1</v>
      </c>
      <c r="BR171" s="1" t="s">
        <v>1</v>
      </c>
      <c r="BS171" s="1" t="s">
        <v>1</v>
      </c>
      <c r="BT171" s="1" t="s">
        <v>1</v>
      </c>
      <c r="BU171" s="1" t="s">
        <v>1</v>
      </c>
      <c r="BV171" s="1" t="s">
        <v>2</v>
      </c>
      <c r="BW171" s="1" t="s">
        <v>2</v>
      </c>
      <c r="BX171" s="1" t="s">
        <v>2</v>
      </c>
      <c r="BY171" t="s">
        <v>287</v>
      </c>
      <c r="BZ171" s="1" t="s">
        <v>2</v>
      </c>
      <c r="CA171" s="1" t="s">
        <v>1</v>
      </c>
      <c r="CB171" s="1" t="s">
        <v>1</v>
      </c>
      <c r="CC171" s="1" t="s">
        <v>1</v>
      </c>
      <c r="CD171" s="1" t="s">
        <v>1</v>
      </c>
      <c r="CE171" s="1" t="s">
        <v>1</v>
      </c>
      <c r="CF171" s="1" t="s">
        <v>1</v>
      </c>
      <c r="CG171" s="1" t="s">
        <v>2</v>
      </c>
      <c r="CH171" s="1" t="s">
        <v>1</v>
      </c>
      <c r="CI171" s="1" t="s">
        <v>1</v>
      </c>
      <c r="CJ171" s="1" t="s">
        <v>2</v>
      </c>
      <c r="CK171" s="1" t="s">
        <v>2</v>
      </c>
      <c r="CL171" s="1" t="s">
        <v>2</v>
      </c>
      <c r="CM171" s="1" t="s">
        <v>2</v>
      </c>
      <c r="CN171" t="s">
        <v>287</v>
      </c>
      <c r="CO171" t="s">
        <v>3</v>
      </c>
      <c r="CP171" t="s">
        <v>3</v>
      </c>
      <c r="CQ171" t="s">
        <v>3</v>
      </c>
      <c r="CR171" t="s">
        <v>287</v>
      </c>
      <c r="CS171" t="s">
        <v>14</v>
      </c>
      <c r="CT171" t="s">
        <v>14</v>
      </c>
      <c r="CU171" t="s">
        <v>14</v>
      </c>
      <c r="CV171" t="s">
        <v>287</v>
      </c>
      <c r="CW171" t="s">
        <v>45</v>
      </c>
      <c r="CX171" t="s">
        <v>287</v>
      </c>
      <c r="CY171" t="s">
        <v>2</v>
      </c>
      <c r="CZ171" t="s">
        <v>287</v>
      </c>
      <c r="DA171" t="s">
        <v>2</v>
      </c>
      <c r="DB171" t="s">
        <v>135</v>
      </c>
      <c r="DC171" t="s">
        <v>287</v>
      </c>
      <c r="DD171" t="s">
        <v>287</v>
      </c>
      <c r="DE171" t="s">
        <v>287</v>
      </c>
      <c r="DF171" t="s">
        <v>1243</v>
      </c>
      <c r="DG171" t="s">
        <v>1244</v>
      </c>
      <c r="DH171" t="s">
        <v>290</v>
      </c>
      <c r="DI171" t="s">
        <v>315</v>
      </c>
      <c r="DJ171" t="s">
        <v>292</v>
      </c>
      <c r="DK171" t="s">
        <v>800</v>
      </c>
      <c r="DL171" t="s">
        <v>341</v>
      </c>
      <c r="DM171" t="s">
        <v>1245</v>
      </c>
      <c r="DN171" t="s">
        <v>1246</v>
      </c>
      <c r="DO171" s="1">
        <v>0</v>
      </c>
      <c r="DP171" s="1">
        <v>0</v>
      </c>
      <c r="DQ171" s="1">
        <v>0</v>
      </c>
      <c r="DR171" s="1">
        <v>1</v>
      </c>
      <c r="DS171" s="1">
        <v>0</v>
      </c>
    </row>
    <row r="172" spans="1:123" x14ac:dyDescent="0.35">
      <c r="A172" t="s">
        <v>1</v>
      </c>
      <c r="B172" t="s">
        <v>1</v>
      </c>
      <c r="C172" t="s">
        <v>3</v>
      </c>
      <c r="D172" t="s">
        <v>14</v>
      </c>
      <c r="E172" t="s">
        <v>14</v>
      </c>
      <c r="F172" t="s">
        <v>3</v>
      </c>
      <c r="G172" t="s">
        <v>16</v>
      </c>
      <c r="H172" t="s">
        <v>16</v>
      </c>
      <c r="I172" s="1" t="s">
        <v>1</v>
      </c>
      <c r="J172" s="1" t="s">
        <v>2</v>
      </c>
      <c r="K172" s="1" t="s">
        <v>1</v>
      </c>
      <c r="L172" s="1" t="s">
        <v>1</v>
      </c>
      <c r="M172" s="1" t="s">
        <v>2</v>
      </c>
      <c r="N172" s="1" t="s">
        <v>1</v>
      </c>
      <c r="O172" s="1" t="s">
        <v>1</v>
      </c>
      <c r="P172" s="1" t="s">
        <v>2</v>
      </c>
      <c r="Q172" t="s">
        <v>1</v>
      </c>
      <c r="R172" s="1" t="s">
        <v>1</v>
      </c>
      <c r="S172" s="1" t="s">
        <v>2</v>
      </c>
      <c r="T172" s="1" t="s">
        <v>1</v>
      </c>
      <c r="U172" s="1" t="s">
        <v>2</v>
      </c>
      <c r="V172" s="1" t="s">
        <v>2</v>
      </c>
      <c r="W172" s="1" t="s">
        <v>2</v>
      </c>
      <c r="X172" t="s">
        <v>287</v>
      </c>
      <c r="Y172" t="s">
        <v>42</v>
      </c>
      <c r="Z172" t="s">
        <v>46</v>
      </c>
      <c r="AA172" t="s">
        <v>287</v>
      </c>
      <c r="AB172" t="s">
        <v>52</v>
      </c>
      <c r="AC172" s="1" t="s">
        <v>1</v>
      </c>
      <c r="AD172" s="1" t="s">
        <v>1</v>
      </c>
      <c r="AE172" s="1" t="s">
        <v>2</v>
      </c>
      <c r="AF172" s="1" t="s">
        <v>2</v>
      </c>
      <c r="AG172" s="1" t="s">
        <v>2</v>
      </c>
      <c r="AH172" t="s">
        <v>287</v>
      </c>
      <c r="AI172" t="s">
        <v>287</v>
      </c>
      <c r="AJ172" t="s">
        <v>287</v>
      </c>
      <c r="AK172" t="s">
        <v>287</v>
      </c>
      <c r="AL172" t="s">
        <v>14</v>
      </c>
      <c r="AM172" t="s">
        <v>14</v>
      </c>
      <c r="AN172" s="1" t="s">
        <v>2</v>
      </c>
      <c r="AO172" s="1" t="s">
        <v>2</v>
      </c>
      <c r="AP172" s="1" t="s">
        <v>2</v>
      </c>
      <c r="AQ172" s="1" t="s">
        <v>1</v>
      </c>
      <c r="AR172" s="1" t="s">
        <v>1</v>
      </c>
      <c r="AS172" s="1" t="s">
        <v>1</v>
      </c>
      <c r="AT172" s="1" t="s">
        <v>2</v>
      </c>
      <c r="AU172" s="1" t="s">
        <v>2</v>
      </c>
      <c r="AV172" t="s">
        <v>287</v>
      </c>
      <c r="AW172" s="1" t="s">
        <v>2</v>
      </c>
      <c r="AX172" s="1" t="s">
        <v>2</v>
      </c>
      <c r="AY172" s="1" t="s">
        <v>1</v>
      </c>
      <c r="AZ172" s="1" t="s">
        <v>1</v>
      </c>
      <c r="BA172" s="1" t="s">
        <v>1</v>
      </c>
      <c r="BB172" s="1" t="s">
        <v>2</v>
      </c>
      <c r="BC172" s="1" t="s">
        <v>2</v>
      </c>
      <c r="BD172" s="1" t="s">
        <v>2</v>
      </c>
      <c r="BE172" t="s">
        <v>287</v>
      </c>
      <c r="BF172" t="s">
        <v>287</v>
      </c>
      <c r="BG172" t="s">
        <v>1</v>
      </c>
      <c r="BH172" t="s">
        <v>1</v>
      </c>
      <c r="BI172" t="s">
        <v>2</v>
      </c>
      <c r="BJ172" t="s">
        <v>91</v>
      </c>
      <c r="BK172" s="1" t="s">
        <v>1</v>
      </c>
      <c r="BL172" s="1" t="s">
        <v>1</v>
      </c>
      <c r="BM172" s="1" t="s">
        <v>1</v>
      </c>
      <c r="BN172" s="1" t="s">
        <v>1</v>
      </c>
      <c r="BO172" s="1" t="s">
        <v>1</v>
      </c>
      <c r="BP172" s="1" t="s">
        <v>1</v>
      </c>
      <c r="BQ172" s="1" t="s">
        <v>1</v>
      </c>
      <c r="BR172" s="1" t="s">
        <v>1</v>
      </c>
      <c r="BS172" s="1" t="s">
        <v>1</v>
      </c>
      <c r="BT172" s="1" t="s">
        <v>2</v>
      </c>
      <c r="BU172" s="1" t="s">
        <v>1</v>
      </c>
      <c r="BV172" s="1" t="s">
        <v>1</v>
      </c>
      <c r="BW172" s="1" t="s">
        <v>2</v>
      </c>
      <c r="BX172" s="1" t="s">
        <v>2</v>
      </c>
      <c r="BY172" t="s">
        <v>287</v>
      </c>
      <c r="BZ172" s="1" t="s">
        <v>2</v>
      </c>
      <c r="CA172" s="1" t="s">
        <v>2</v>
      </c>
      <c r="CB172" s="1" t="s">
        <v>2</v>
      </c>
      <c r="CC172" s="1" t="s">
        <v>1</v>
      </c>
      <c r="CD172" s="1" t="s">
        <v>2</v>
      </c>
      <c r="CE172" s="1" t="s">
        <v>1</v>
      </c>
      <c r="CF172" s="1" t="s">
        <v>2</v>
      </c>
      <c r="CG172" s="1" t="s">
        <v>2</v>
      </c>
      <c r="CH172" s="1" t="s">
        <v>1</v>
      </c>
      <c r="CI172" s="1" t="s">
        <v>1</v>
      </c>
      <c r="CJ172" s="1" t="s">
        <v>2</v>
      </c>
      <c r="CK172" s="1" t="s">
        <v>1</v>
      </c>
      <c r="CL172" s="1" t="s">
        <v>2</v>
      </c>
      <c r="CM172" s="1" t="s">
        <v>2</v>
      </c>
      <c r="CN172" t="s">
        <v>287</v>
      </c>
      <c r="CO172" t="s">
        <v>2</v>
      </c>
      <c r="CP172" t="s">
        <v>1</v>
      </c>
      <c r="CQ172" t="s">
        <v>1</v>
      </c>
      <c r="CR172" t="s">
        <v>1</v>
      </c>
      <c r="CS172" t="s">
        <v>16</v>
      </c>
      <c r="CT172" t="s">
        <v>14</v>
      </c>
      <c r="CU172" t="s">
        <v>16</v>
      </c>
      <c r="CV172" t="s">
        <v>287</v>
      </c>
      <c r="CW172" t="s">
        <v>46</v>
      </c>
      <c r="CX172" t="s">
        <v>287</v>
      </c>
      <c r="CY172" t="s">
        <v>1</v>
      </c>
      <c r="CZ172" t="s">
        <v>3</v>
      </c>
      <c r="DA172" t="s">
        <v>1</v>
      </c>
      <c r="DB172" t="s">
        <v>287</v>
      </c>
      <c r="DC172" t="s">
        <v>287</v>
      </c>
      <c r="DD172" t="s">
        <v>60</v>
      </c>
      <c r="DE172" t="s">
        <v>287</v>
      </c>
      <c r="DF172" t="s">
        <v>1247</v>
      </c>
      <c r="DG172" t="s">
        <v>1248</v>
      </c>
      <c r="DH172" t="s">
        <v>301</v>
      </c>
      <c r="DI172" t="s">
        <v>302</v>
      </c>
      <c r="DJ172" t="s">
        <v>303</v>
      </c>
      <c r="DK172" t="s">
        <v>655</v>
      </c>
      <c r="DL172" t="s">
        <v>294</v>
      </c>
      <c r="DM172" t="s">
        <v>1249</v>
      </c>
      <c r="DN172" t="s">
        <v>1250</v>
      </c>
      <c r="DO172" s="1">
        <v>0</v>
      </c>
      <c r="DP172" s="1">
        <v>0</v>
      </c>
      <c r="DQ172" s="1">
        <v>0</v>
      </c>
      <c r="DR172" s="1">
        <v>1</v>
      </c>
      <c r="DS172" s="1">
        <v>0</v>
      </c>
    </row>
    <row r="173" spans="1:123" x14ac:dyDescent="0.35">
      <c r="A173" t="s">
        <v>287</v>
      </c>
      <c r="B173" t="s">
        <v>287</v>
      </c>
      <c r="C173" t="s">
        <v>287</v>
      </c>
      <c r="D173" t="s">
        <v>287</v>
      </c>
      <c r="E173" t="s">
        <v>287</v>
      </c>
      <c r="F173" t="s">
        <v>287</v>
      </c>
      <c r="G173" t="s">
        <v>287</v>
      </c>
      <c r="H173" t="s">
        <v>287</v>
      </c>
      <c r="I173" s="1"/>
      <c r="J173" s="1"/>
      <c r="K173" s="1"/>
      <c r="L173" s="1"/>
      <c r="M173" s="1"/>
      <c r="N173" s="1"/>
      <c r="O173" s="1"/>
      <c r="P173" s="1"/>
      <c r="Q173" t="s">
        <v>287</v>
      </c>
      <c r="R173" s="1"/>
      <c r="S173" s="1"/>
      <c r="T173" s="1"/>
      <c r="U173" s="1"/>
      <c r="V173" s="1"/>
      <c r="W173" s="1"/>
      <c r="X173" t="s">
        <v>287</v>
      </c>
      <c r="Y173" t="s">
        <v>287</v>
      </c>
      <c r="Z173" t="s">
        <v>287</v>
      </c>
      <c r="AA173" t="s">
        <v>287</v>
      </c>
      <c r="AB173" t="s">
        <v>287</v>
      </c>
      <c r="AC173" s="1"/>
      <c r="AD173" s="1"/>
      <c r="AE173" s="1"/>
      <c r="AF173" s="1"/>
      <c r="AG173" s="1"/>
      <c r="AH173" t="s">
        <v>287</v>
      </c>
      <c r="AI173" t="s">
        <v>287</v>
      </c>
      <c r="AJ173" t="s">
        <v>287</v>
      </c>
      <c r="AK173" t="s">
        <v>287</v>
      </c>
      <c r="AL173" t="s">
        <v>287</v>
      </c>
      <c r="AM173" t="s">
        <v>287</v>
      </c>
      <c r="AN173" s="1"/>
      <c r="AO173" s="1"/>
      <c r="AP173" s="1"/>
      <c r="AQ173" s="1"/>
      <c r="AR173" s="1"/>
      <c r="AS173" s="1"/>
      <c r="AT173" s="1"/>
      <c r="AU173" s="1"/>
      <c r="AV173" t="s">
        <v>287</v>
      </c>
      <c r="AW173" s="1"/>
      <c r="AX173" s="1"/>
      <c r="AY173" s="1"/>
      <c r="AZ173" s="1"/>
      <c r="BA173" s="1"/>
      <c r="BB173" s="1"/>
      <c r="BC173" s="1"/>
      <c r="BD173" s="1"/>
      <c r="BE173" t="s">
        <v>287</v>
      </c>
      <c r="BF173" t="s">
        <v>287</v>
      </c>
      <c r="BG173" t="s">
        <v>287</v>
      </c>
      <c r="BH173" t="s">
        <v>287</v>
      </c>
      <c r="BI173" t="s">
        <v>287</v>
      </c>
      <c r="BJ173" t="s">
        <v>287</v>
      </c>
      <c r="BK173" s="1"/>
      <c r="BL173" s="1"/>
      <c r="BM173" s="1"/>
      <c r="BN173" s="1"/>
      <c r="BO173" s="1"/>
      <c r="BP173" s="1"/>
      <c r="BQ173" s="1"/>
      <c r="BR173" s="1"/>
      <c r="BS173" s="1"/>
      <c r="BT173" s="1"/>
      <c r="BU173" s="1"/>
      <c r="BV173" s="1"/>
      <c r="BW173" s="1"/>
      <c r="BX173" s="1"/>
      <c r="BY173" t="s">
        <v>287</v>
      </c>
      <c r="BZ173" s="1"/>
      <c r="CA173" s="1"/>
      <c r="CB173" s="1"/>
      <c r="CC173" s="1"/>
      <c r="CD173" s="1"/>
      <c r="CE173" s="1"/>
      <c r="CF173" s="1"/>
      <c r="CG173" s="1"/>
      <c r="CH173" s="1"/>
      <c r="CI173" s="1"/>
      <c r="CJ173" s="1"/>
      <c r="CK173" s="1"/>
      <c r="CL173" s="1"/>
      <c r="CM173" s="1"/>
      <c r="CN173" t="s">
        <v>287</v>
      </c>
      <c r="CO173" t="s">
        <v>287</v>
      </c>
      <c r="CP173" t="s">
        <v>287</v>
      </c>
      <c r="CQ173" t="s">
        <v>287</v>
      </c>
      <c r="CR173" t="s">
        <v>287</v>
      </c>
      <c r="CS173" t="s">
        <v>287</v>
      </c>
      <c r="CT173" t="s">
        <v>287</v>
      </c>
      <c r="CU173" t="s">
        <v>287</v>
      </c>
      <c r="CV173" t="s">
        <v>287</v>
      </c>
      <c r="CW173" t="s">
        <v>287</v>
      </c>
      <c r="CX173" t="s">
        <v>287</v>
      </c>
      <c r="CY173" t="s">
        <v>287</v>
      </c>
      <c r="CZ173" t="s">
        <v>287</v>
      </c>
      <c r="DA173" t="s">
        <v>287</v>
      </c>
      <c r="DB173" t="s">
        <v>287</v>
      </c>
      <c r="DC173" t="s">
        <v>287</v>
      </c>
      <c r="DD173" t="s">
        <v>287</v>
      </c>
      <c r="DE173" t="s">
        <v>287</v>
      </c>
      <c r="DF173" t="s">
        <v>1251</v>
      </c>
      <c r="DG173" t="s">
        <v>1252</v>
      </c>
      <c r="DH173" t="s">
        <v>290</v>
      </c>
      <c r="DI173" t="s">
        <v>315</v>
      </c>
      <c r="DJ173" t="s">
        <v>292</v>
      </c>
      <c r="DK173" t="s">
        <v>692</v>
      </c>
      <c r="DL173" t="s">
        <v>341</v>
      </c>
      <c r="DM173" t="s">
        <v>1253</v>
      </c>
      <c r="DN173" t="s">
        <v>1254</v>
      </c>
      <c r="DO173" s="1">
        <v>0</v>
      </c>
      <c r="DP173" s="1">
        <v>1</v>
      </c>
      <c r="DQ173" s="1">
        <v>0</v>
      </c>
      <c r="DR173" s="1">
        <v>0</v>
      </c>
      <c r="DS173" s="1">
        <v>0</v>
      </c>
    </row>
    <row r="174" spans="1:123" x14ac:dyDescent="0.35">
      <c r="A174" t="s">
        <v>1</v>
      </c>
      <c r="B174" t="s">
        <v>1</v>
      </c>
      <c r="C174" t="s">
        <v>7</v>
      </c>
      <c r="D174" t="s">
        <v>16</v>
      </c>
      <c r="E174" t="s">
        <v>13</v>
      </c>
      <c r="F174" t="s">
        <v>14</v>
      </c>
      <c r="G174" t="s">
        <v>13</v>
      </c>
      <c r="H174" t="s">
        <v>16</v>
      </c>
      <c r="I174" s="1" t="s">
        <v>1</v>
      </c>
      <c r="J174" s="1" t="s">
        <v>1</v>
      </c>
      <c r="K174" s="1" t="s">
        <v>1</v>
      </c>
      <c r="L174" s="1" t="s">
        <v>1</v>
      </c>
      <c r="M174" s="1" t="s">
        <v>1</v>
      </c>
      <c r="N174" s="1" t="s">
        <v>1</v>
      </c>
      <c r="O174" s="1" t="s">
        <v>1</v>
      </c>
      <c r="P174" s="1" t="s">
        <v>2</v>
      </c>
      <c r="Q174" t="s">
        <v>3</v>
      </c>
      <c r="R174" s="1" t="s">
        <v>1</v>
      </c>
      <c r="S174" s="1" t="s">
        <v>1</v>
      </c>
      <c r="T174" s="1" t="s">
        <v>1</v>
      </c>
      <c r="U174" s="1" t="s">
        <v>1</v>
      </c>
      <c r="V174" s="1" t="s">
        <v>1</v>
      </c>
      <c r="W174" s="1" t="s">
        <v>2</v>
      </c>
      <c r="X174" t="s">
        <v>287</v>
      </c>
      <c r="Y174" t="s">
        <v>43</v>
      </c>
      <c r="Z174" t="s">
        <v>45</v>
      </c>
      <c r="AA174" t="s">
        <v>287</v>
      </c>
      <c r="AB174" t="s">
        <v>51</v>
      </c>
      <c r="AC174" s="1"/>
      <c r="AD174" s="1"/>
      <c r="AE174" s="1"/>
      <c r="AF174" s="1"/>
      <c r="AG174" s="1"/>
      <c r="AH174" t="s">
        <v>287</v>
      </c>
      <c r="AI174" t="s">
        <v>287</v>
      </c>
      <c r="AJ174" t="s">
        <v>287</v>
      </c>
      <c r="AK174" t="s">
        <v>287</v>
      </c>
      <c r="AL174" t="s">
        <v>14</v>
      </c>
      <c r="AM174" t="s">
        <v>14</v>
      </c>
      <c r="AN174" s="1" t="s">
        <v>2</v>
      </c>
      <c r="AO174" s="1" t="s">
        <v>2</v>
      </c>
      <c r="AP174" s="1" t="s">
        <v>2</v>
      </c>
      <c r="AQ174" s="1" t="s">
        <v>1</v>
      </c>
      <c r="AR174" s="1" t="s">
        <v>1</v>
      </c>
      <c r="AS174" s="1" t="s">
        <v>2</v>
      </c>
      <c r="AT174" s="1" t="s">
        <v>2</v>
      </c>
      <c r="AU174" s="1" t="s">
        <v>2</v>
      </c>
      <c r="AV174" t="s">
        <v>287</v>
      </c>
      <c r="AW174" s="1" t="s">
        <v>2</v>
      </c>
      <c r="AX174" s="1" t="s">
        <v>2</v>
      </c>
      <c r="AY174" s="1" t="s">
        <v>2</v>
      </c>
      <c r="AZ174" s="1" t="s">
        <v>1</v>
      </c>
      <c r="BA174" s="1" t="s">
        <v>1</v>
      </c>
      <c r="BB174" s="1" t="s">
        <v>2</v>
      </c>
      <c r="BC174" s="1" t="s">
        <v>2</v>
      </c>
      <c r="BD174" s="1" t="s">
        <v>2</v>
      </c>
      <c r="BE174" t="s">
        <v>287</v>
      </c>
      <c r="BF174" t="s">
        <v>287</v>
      </c>
      <c r="BG174" t="s">
        <v>1</v>
      </c>
      <c r="BH174" t="s">
        <v>1</v>
      </c>
      <c r="BI174" t="s">
        <v>2</v>
      </c>
      <c r="BJ174" t="s">
        <v>89</v>
      </c>
      <c r="BK174" s="1" t="s">
        <v>2</v>
      </c>
      <c r="BL174" s="1" t="s">
        <v>2</v>
      </c>
      <c r="BM174" s="1" t="s">
        <v>2</v>
      </c>
      <c r="BN174" s="1" t="s">
        <v>2</v>
      </c>
      <c r="BO174" s="1" t="s">
        <v>2</v>
      </c>
      <c r="BP174" s="1" t="s">
        <v>2</v>
      </c>
      <c r="BQ174" s="1" t="s">
        <v>2</v>
      </c>
      <c r="BR174" s="1" t="s">
        <v>2</v>
      </c>
      <c r="BS174" s="1" t="s">
        <v>2</v>
      </c>
      <c r="BT174" s="1" t="s">
        <v>2</v>
      </c>
      <c r="BU174" s="1" t="s">
        <v>2</v>
      </c>
      <c r="BV174" s="1" t="s">
        <v>2</v>
      </c>
      <c r="BW174" s="1" t="s">
        <v>2</v>
      </c>
      <c r="BX174" s="1" t="s">
        <v>1</v>
      </c>
      <c r="BY174" t="s">
        <v>287</v>
      </c>
      <c r="BZ174" s="1" t="s">
        <v>1</v>
      </c>
      <c r="CA174" s="1" t="s">
        <v>1</v>
      </c>
      <c r="CB174" s="1" t="s">
        <v>1</v>
      </c>
      <c r="CC174" s="1" t="s">
        <v>1</v>
      </c>
      <c r="CD174" s="1" t="s">
        <v>1</v>
      </c>
      <c r="CE174" s="1" t="s">
        <v>1</v>
      </c>
      <c r="CF174" s="1" t="s">
        <v>1</v>
      </c>
      <c r="CG174" s="1" t="s">
        <v>1</v>
      </c>
      <c r="CH174" s="1" t="s">
        <v>1</v>
      </c>
      <c r="CI174" s="1" t="s">
        <v>1</v>
      </c>
      <c r="CJ174" s="1" t="s">
        <v>1</v>
      </c>
      <c r="CK174" s="1" t="s">
        <v>1</v>
      </c>
      <c r="CL174" s="1" t="s">
        <v>2</v>
      </c>
      <c r="CM174" s="1" t="s">
        <v>2</v>
      </c>
      <c r="CN174" t="s">
        <v>287</v>
      </c>
      <c r="CO174" t="s">
        <v>2</v>
      </c>
      <c r="CP174" t="s">
        <v>2</v>
      </c>
      <c r="CQ174" t="s">
        <v>1</v>
      </c>
      <c r="CR174" t="s">
        <v>2</v>
      </c>
      <c r="CS174" t="s">
        <v>16</v>
      </c>
      <c r="CT174" t="s">
        <v>16</v>
      </c>
      <c r="CU174" t="s">
        <v>14</v>
      </c>
      <c r="CV174" t="s">
        <v>287</v>
      </c>
      <c r="CW174" t="s">
        <v>45</v>
      </c>
      <c r="CX174" t="s">
        <v>287</v>
      </c>
      <c r="CY174" t="s">
        <v>2</v>
      </c>
      <c r="CZ174" t="s">
        <v>287</v>
      </c>
      <c r="DA174" t="s">
        <v>2</v>
      </c>
      <c r="DB174" t="s">
        <v>135</v>
      </c>
      <c r="DC174" t="s">
        <v>287</v>
      </c>
      <c r="DD174" t="s">
        <v>287</v>
      </c>
      <c r="DE174" t="s">
        <v>287</v>
      </c>
      <c r="DF174" t="s">
        <v>1255</v>
      </c>
      <c r="DG174" t="s">
        <v>1256</v>
      </c>
      <c r="DH174" t="s">
        <v>290</v>
      </c>
      <c r="DI174" t="s">
        <v>315</v>
      </c>
      <c r="DJ174" t="s">
        <v>303</v>
      </c>
      <c r="DK174" t="s">
        <v>445</v>
      </c>
      <c r="DL174" t="s">
        <v>370</v>
      </c>
      <c r="DM174" t="s">
        <v>1257</v>
      </c>
      <c r="DN174" t="s">
        <v>1258</v>
      </c>
      <c r="DO174" s="1">
        <v>0</v>
      </c>
      <c r="DP174" s="1">
        <v>0</v>
      </c>
      <c r="DQ174" s="1">
        <v>0</v>
      </c>
      <c r="DR174" s="1">
        <v>1</v>
      </c>
      <c r="DS174" s="1">
        <v>0</v>
      </c>
    </row>
    <row r="175" spans="1:123" x14ac:dyDescent="0.35">
      <c r="A175" t="s">
        <v>1</v>
      </c>
      <c r="B175" t="s">
        <v>1</v>
      </c>
      <c r="C175" t="s">
        <v>6</v>
      </c>
      <c r="D175" t="s">
        <v>15</v>
      </c>
      <c r="E175" t="s">
        <v>13</v>
      </c>
      <c r="F175" t="s">
        <v>13</v>
      </c>
      <c r="G175" t="s">
        <v>14</v>
      </c>
      <c r="H175" t="s">
        <v>16</v>
      </c>
      <c r="I175" s="1" t="s">
        <v>1</v>
      </c>
      <c r="J175" s="1" t="s">
        <v>1</v>
      </c>
      <c r="K175" s="1" t="s">
        <v>1</v>
      </c>
      <c r="L175" s="1" t="s">
        <v>2</v>
      </c>
      <c r="M175" s="1" t="s">
        <v>1</v>
      </c>
      <c r="N175" s="1" t="s">
        <v>1</v>
      </c>
      <c r="O175" s="1" t="s">
        <v>1</v>
      </c>
      <c r="P175" s="1" t="s">
        <v>2</v>
      </c>
      <c r="Q175" t="s">
        <v>1</v>
      </c>
      <c r="R175" s="1" t="s">
        <v>1</v>
      </c>
      <c r="S175" s="1" t="s">
        <v>2</v>
      </c>
      <c r="T175" s="1" t="s">
        <v>2</v>
      </c>
      <c r="U175" s="1" t="s">
        <v>1</v>
      </c>
      <c r="V175" s="1" t="s">
        <v>1</v>
      </c>
      <c r="W175" s="1" t="s">
        <v>2</v>
      </c>
      <c r="X175" t="s">
        <v>287</v>
      </c>
      <c r="Y175" t="s">
        <v>43</v>
      </c>
      <c r="Z175" t="s">
        <v>47</v>
      </c>
      <c r="AA175" t="s">
        <v>1259</v>
      </c>
      <c r="AB175" t="s">
        <v>51</v>
      </c>
      <c r="AC175" s="1"/>
      <c r="AD175" s="1"/>
      <c r="AE175" s="1"/>
      <c r="AF175" s="1"/>
      <c r="AG175" s="1"/>
      <c r="AH175" t="s">
        <v>287</v>
      </c>
      <c r="AI175" t="s">
        <v>287</v>
      </c>
      <c r="AJ175" t="s">
        <v>287</v>
      </c>
      <c r="AK175" t="s">
        <v>287</v>
      </c>
      <c r="AL175" t="s">
        <v>14</v>
      </c>
      <c r="AM175" t="s">
        <v>13</v>
      </c>
      <c r="AN175" s="1" t="s">
        <v>2</v>
      </c>
      <c r="AO175" s="1" t="s">
        <v>2</v>
      </c>
      <c r="AP175" s="1" t="s">
        <v>2</v>
      </c>
      <c r="AQ175" s="1" t="s">
        <v>1</v>
      </c>
      <c r="AR175" s="1" t="s">
        <v>2</v>
      </c>
      <c r="AS175" s="1" t="s">
        <v>2</v>
      </c>
      <c r="AT175" s="1" t="s">
        <v>2</v>
      </c>
      <c r="AU175" s="1" t="s">
        <v>2</v>
      </c>
      <c r="AV175" t="s">
        <v>287</v>
      </c>
      <c r="AW175" s="1" t="s">
        <v>2</v>
      </c>
      <c r="AX175" s="1" t="s">
        <v>2</v>
      </c>
      <c r="AY175" s="1" t="s">
        <v>1</v>
      </c>
      <c r="AZ175" s="1" t="s">
        <v>2</v>
      </c>
      <c r="BA175" s="1" t="s">
        <v>2</v>
      </c>
      <c r="BB175" s="1" t="s">
        <v>2</v>
      </c>
      <c r="BC175" s="1" t="s">
        <v>2</v>
      </c>
      <c r="BD175" s="1" t="s">
        <v>2</v>
      </c>
      <c r="BE175" t="s">
        <v>287</v>
      </c>
      <c r="BF175" t="s">
        <v>287</v>
      </c>
      <c r="BG175" t="s">
        <v>1</v>
      </c>
      <c r="BH175" t="s">
        <v>1</v>
      </c>
      <c r="BI175" t="s">
        <v>2</v>
      </c>
      <c r="BJ175" t="s">
        <v>89</v>
      </c>
      <c r="BK175" s="1" t="s">
        <v>1</v>
      </c>
      <c r="BL175" s="1" t="s">
        <v>1</v>
      </c>
      <c r="BM175" s="1" t="s">
        <v>1</v>
      </c>
      <c r="BN175" s="1" t="s">
        <v>1</v>
      </c>
      <c r="BO175" s="1" t="s">
        <v>1</v>
      </c>
      <c r="BP175" s="1" t="s">
        <v>1</v>
      </c>
      <c r="BQ175" s="1" t="s">
        <v>1</v>
      </c>
      <c r="BR175" s="1" t="s">
        <v>1</v>
      </c>
      <c r="BS175" s="1" t="s">
        <v>2</v>
      </c>
      <c r="BT175" s="1" t="s">
        <v>2</v>
      </c>
      <c r="BU175" s="1" t="s">
        <v>2</v>
      </c>
      <c r="BV175" s="1" t="s">
        <v>1</v>
      </c>
      <c r="BW175" s="1" t="s">
        <v>2</v>
      </c>
      <c r="BX175" s="1" t="s">
        <v>2</v>
      </c>
      <c r="BY175" t="s">
        <v>287</v>
      </c>
      <c r="BZ175" s="1" t="s">
        <v>1</v>
      </c>
      <c r="CA175" s="1" t="s">
        <v>1</v>
      </c>
      <c r="CB175" s="1" t="s">
        <v>1</v>
      </c>
      <c r="CC175" s="1" t="s">
        <v>1</v>
      </c>
      <c r="CD175" s="1" t="s">
        <v>1</v>
      </c>
      <c r="CE175" s="1" t="s">
        <v>1</v>
      </c>
      <c r="CF175" s="1" t="s">
        <v>1</v>
      </c>
      <c r="CG175" s="1" t="s">
        <v>1</v>
      </c>
      <c r="CH175" s="1" t="s">
        <v>1</v>
      </c>
      <c r="CI175" s="1" t="s">
        <v>1</v>
      </c>
      <c r="CJ175" s="1" t="s">
        <v>1</v>
      </c>
      <c r="CK175" s="1" t="s">
        <v>1</v>
      </c>
      <c r="CL175" s="1" t="s">
        <v>2</v>
      </c>
      <c r="CM175" s="1" t="s">
        <v>2</v>
      </c>
      <c r="CN175" t="s">
        <v>287</v>
      </c>
      <c r="CO175" t="s">
        <v>2</v>
      </c>
      <c r="CP175" t="s">
        <v>2</v>
      </c>
      <c r="CQ175" t="s">
        <v>1</v>
      </c>
      <c r="CR175" t="s">
        <v>1</v>
      </c>
      <c r="CS175" t="s">
        <v>16</v>
      </c>
      <c r="CT175" t="s">
        <v>14</v>
      </c>
      <c r="CU175" t="s">
        <v>14</v>
      </c>
      <c r="CV175" t="s">
        <v>287</v>
      </c>
      <c r="CW175" t="s">
        <v>47</v>
      </c>
      <c r="CX175" t="s">
        <v>287</v>
      </c>
      <c r="CY175" t="s">
        <v>2</v>
      </c>
      <c r="CZ175" t="s">
        <v>287</v>
      </c>
      <c r="DA175" t="s">
        <v>2</v>
      </c>
      <c r="DB175" t="s">
        <v>135</v>
      </c>
      <c r="DC175" t="s">
        <v>287</v>
      </c>
      <c r="DD175" t="s">
        <v>287</v>
      </c>
      <c r="DE175" t="s">
        <v>287</v>
      </c>
      <c r="DF175" t="s">
        <v>1260</v>
      </c>
      <c r="DG175" t="s">
        <v>1261</v>
      </c>
      <c r="DH175" t="s">
        <v>290</v>
      </c>
      <c r="DI175" t="s">
        <v>302</v>
      </c>
      <c r="DJ175" t="s">
        <v>303</v>
      </c>
      <c r="DK175" t="s">
        <v>647</v>
      </c>
      <c r="DL175" t="s">
        <v>294</v>
      </c>
      <c r="DM175" t="s">
        <v>1262</v>
      </c>
      <c r="DN175" t="s">
        <v>1263</v>
      </c>
      <c r="DO175" s="1">
        <v>0</v>
      </c>
      <c r="DP175" s="1">
        <v>0</v>
      </c>
      <c r="DQ175" s="1">
        <v>0</v>
      </c>
      <c r="DR175" s="1">
        <v>1</v>
      </c>
      <c r="DS175" s="1">
        <v>0</v>
      </c>
    </row>
    <row r="176" spans="1:123" x14ac:dyDescent="0.35">
      <c r="A176" t="s">
        <v>1</v>
      </c>
      <c r="B176" t="s">
        <v>1</v>
      </c>
      <c r="C176" t="s">
        <v>10</v>
      </c>
      <c r="D176" t="s">
        <v>14</v>
      </c>
      <c r="E176" t="s">
        <v>13</v>
      </c>
      <c r="F176" t="s">
        <v>14</v>
      </c>
      <c r="G176" t="s">
        <v>13</v>
      </c>
      <c r="H176" t="s">
        <v>16</v>
      </c>
      <c r="I176" s="1" t="s">
        <v>1</v>
      </c>
      <c r="J176" s="1" t="s">
        <v>1</v>
      </c>
      <c r="K176" s="1" t="s">
        <v>1</v>
      </c>
      <c r="L176" s="1" t="s">
        <v>1</v>
      </c>
      <c r="M176" s="1" t="s">
        <v>2</v>
      </c>
      <c r="N176" s="1" t="s">
        <v>1</v>
      </c>
      <c r="O176" s="1" t="s">
        <v>1</v>
      </c>
      <c r="P176" s="1" t="s">
        <v>2</v>
      </c>
      <c r="Q176" t="s">
        <v>1</v>
      </c>
      <c r="R176" s="1" t="s">
        <v>1</v>
      </c>
      <c r="S176" s="1" t="s">
        <v>1</v>
      </c>
      <c r="T176" s="1" t="s">
        <v>1</v>
      </c>
      <c r="U176" s="1" t="s">
        <v>1</v>
      </c>
      <c r="V176" s="1" t="s">
        <v>1</v>
      </c>
      <c r="W176" s="1" t="s">
        <v>2</v>
      </c>
      <c r="X176" t="s">
        <v>287</v>
      </c>
      <c r="Y176" t="s">
        <v>3</v>
      </c>
      <c r="Z176" t="s">
        <v>45</v>
      </c>
      <c r="AA176" t="s">
        <v>287</v>
      </c>
      <c r="AB176" t="s">
        <v>52</v>
      </c>
      <c r="AC176" s="1" t="s">
        <v>1</v>
      </c>
      <c r="AD176" s="1" t="s">
        <v>1</v>
      </c>
      <c r="AE176" s="1" t="s">
        <v>1</v>
      </c>
      <c r="AF176" s="1" t="s">
        <v>1</v>
      </c>
      <c r="AG176" s="1" t="s">
        <v>2</v>
      </c>
      <c r="AH176" t="s">
        <v>287</v>
      </c>
      <c r="AI176" t="s">
        <v>287</v>
      </c>
      <c r="AJ176" t="s">
        <v>287</v>
      </c>
      <c r="AK176" t="s">
        <v>287</v>
      </c>
      <c r="AL176" t="s">
        <v>13</v>
      </c>
      <c r="AM176" t="s">
        <v>13</v>
      </c>
      <c r="AN176" s="1" t="s">
        <v>2</v>
      </c>
      <c r="AO176" s="1" t="s">
        <v>2</v>
      </c>
      <c r="AP176" s="1" t="s">
        <v>1</v>
      </c>
      <c r="AQ176" s="1" t="s">
        <v>1</v>
      </c>
      <c r="AR176" s="1" t="s">
        <v>2</v>
      </c>
      <c r="AS176" s="1" t="s">
        <v>2</v>
      </c>
      <c r="AT176" s="1" t="s">
        <v>2</v>
      </c>
      <c r="AU176" s="1" t="s">
        <v>2</v>
      </c>
      <c r="AV176" t="s">
        <v>287</v>
      </c>
      <c r="AW176" s="1" t="s">
        <v>2</v>
      </c>
      <c r="AX176" s="1" t="s">
        <v>2</v>
      </c>
      <c r="AY176" s="1" t="s">
        <v>1</v>
      </c>
      <c r="AZ176" s="1" t="s">
        <v>1</v>
      </c>
      <c r="BA176" s="1" t="s">
        <v>2</v>
      </c>
      <c r="BB176" s="1" t="s">
        <v>2</v>
      </c>
      <c r="BC176" s="1" t="s">
        <v>2</v>
      </c>
      <c r="BD176" s="1" t="s">
        <v>2</v>
      </c>
      <c r="BE176" t="s">
        <v>287</v>
      </c>
      <c r="BF176" t="s">
        <v>287</v>
      </c>
      <c r="BG176" t="s">
        <v>1</v>
      </c>
      <c r="BH176" t="s">
        <v>1</v>
      </c>
      <c r="BI176" t="s">
        <v>1</v>
      </c>
      <c r="BJ176" t="s">
        <v>89</v>
      </c>
      <c r="BK176" s="1" t="s">
        <v>1</v>
      </c>
      <c r="BL176" s="1" t="s">
        <v>1</v>
      </c>
      <c r="BM176" s="1" t="s">
        <v>1</v>
      </c>
      <c r="BN176" s="1" t="s">
        <v>1</v>
      </c>
      <c r="BO176" s="1" t="s">
        <v>1</v>
      </c>
      <c r="BP176" s="1" t="s">
        <v>1</v>
      </c>
      <c r="BQ176" s="1" t="s">
        <v>1</v>
      </c>
      <c r="BR176" s="1" t="s">
        <v>1</v>
      </c>
      <c r="BS176" s="1" t="s">
        <v>1</v>
      </c>
      <c r="BT176" s="1" t="s">
        <v>2</v>
      </c>
      <c r="BU176" s="1" t="s">
        <v>2</v>
      </c>
      <c r="BV176" s="1" t="s">
        <v>1</v>
      </c>
      <c r="BW176" s="1" t="s">
        <v>2</v>
      </c>
      <c r="BX176" s="1" t="s">
        <v>2</v>
      </c>
      <c r="BY176" t="s">
        <v>287</v>
      </c>
      <c r="BZ176" s="1" t="s">
        <v>1</v>
      </c>
      <c r="CA176" s="1" t="s">
        <v>1</v>
      </c>
      <c r="CB176" s="1" t="s">
        <v>1</v>
      </c>
      <c r="CC176" s="1" t="s">
        <v>1</v>
      </c>
      <c r="CD176" s="1" t="s">
        <v>1</v>
      </c>
      <c r="CE176" s="1" t="s">
        <v>1</v>
      </c>
      <c r="CF176" s="1" t="s">
        <v>1</v>
      </c>
      <c r="CG176" s="1" t="s">
        <v>1</v>
      </c>
      <c r="CH176" s="1" t="s">
        <v>1</v>
      </c>
      <c r="CI176" s="1" t="s">
        <v>2</v>
      </c>
      <c r="CJ176" s="1" t="s">
        <v>2</v>
      </c>
      <c r="CK176" s="1" t="s">
        <v>2</v>
      </c>
      <c r="CL176" s="1" t="s">
        <v>2</v>
      </c>
      <c r="CM176" s="1" t="s">
        <v>2</v>
      </c>
      <c r="CN176" t="s">
        <v>287</v>
      </c>
      <c r="CO176" t="s">
        <v>1</v>
      </c>
      <c r="CP176" t="s">
        <v>1</v>
      </c>
      <c r="CQ176" t="s">
        <v>1</v>
      </c>
      <c r="CR176" t="s">
        <v>1</v>
      </c>
      <c r="CS176" t="s">
        <v>15</v>
      </c>
      <c r="CT176" t="s">
        <v>14</v>
      </c>
      <c r="CU176" t="s">
        <v>15</v>
      </c>
      <c r="CV176" t="s">
        <v>287</v>
      </c>
      <c r="CW176" t="s">
        <v>45</v>
      </c>
      <c r="CX176" t="s">
        <v>287</v>
      </c>
      <c r="CY176" t="s">
        <v>1</v>
      </c>
      <c r="CZ176" t="s">
        <v>1</v>
      </c>
      <c r="DA176" t="s">
        <v>2</v>
      </c>
      <c r="DB176" t="s">
        <v>135</v>
      </c>
      <c r="DC176" t="s">
        <v>287</v>
      </c>
      <c r="DD176" t="s">
        <v>287</v>
      </c>
      <c r="DE176" t="s">
        <v>287</v>
      </c>
      <c r="DF176" t="s">
        <v>1264</v>
      </c>
      <c r="DG176" t="s">
        <v>1265</v>
      </c>
      <c r="DH176" t="s">
        <v>290</v>
      </c>
      <c r="DI176" t="s">
        <v>315</v>
      </c>
      <c r="DJ176" t="s">
        <v>303</v>
      </c>
      <c r="DK176" t="s">
        <v>316</v>
      </c>
      <c r="DL176" t="s">
        <v>305</v>
      </c>
      <c r="DM176" t="s">
        <v>1266</v>
      </c>
      <c r="DN176" t="s">
        <v>1267</v>
      </c>
      <c r="DO176" s="1">
        <v>0</v>
      </c>
      <c r="DP176" s="1">
        <v>0</v>
      </c>
      <c r="DQ176" s="1">
        <v>0</v>
      </c>
      <c r="DR176" s="1">
        <v>1</v>
      </c>
      <c r="DS176" s="1">
        <v>0</v>
      </c>
    </row>
    <row r="177" spans="1:123" x14ac:dyDescent="0.35">
      <c r="A177" t="s">
        <v>287</v>
      </c>
      <c r="B177" t="s">
        <v>287</v>
      </c>
      <c r="C177" t="s">
        <v>287</v>
      </c>
      <c r="D177" t="s">
        <v>287</v>
      </c>
      <c r="E177" t="s">
        <v>287</v>
      </c>
      <c r="F177" t="s">
        <v>287</v>
      </c>
      <c r="G177" t="s">
        <v>287</v>
      </c>
      <c r="H177" t="s">
        <v>287</v>
      </c>
      <c r="I177" s="1"/>
      <c r="J177" s="1"/>
      <c r="K177" s="1"/>
      <c r="L177" s="1"/>
      <c r="M177" s="1"/>
      <c r="N177" s="1"/>
      <c r="O177" s="1"/>
      <c r="P177" s="1"/>
      <c r="Q177" t="s">
        <v>287</v>
      </c>
      <c r="R177" s="1"/>
      <c r="S177" s="1"/>
      <c r="T177" s="1"/>
      <c r="U177" s="1"/>
      <c r="V177" s="1"/>
      <c r="W177" s="1"/>
      <c r="X177" t="s">
        <v>287</v>
      </c>
      <c r="Y177" t="s">
        <v>287</v>
      </c>
      <c r="Z177" t="s">
        <v>287</v>
      </c>
      <c r="AA177" t="s">
        <v>287</v>
      </c>
      <c r="AB177" t="s">
        <v>287</v>
      </c>
      <c r="AC177" s="1"/>
      <c r="AD177" s="1"/>
      <c r="AE177" s="1"/>
      <c r="AF177" s="1"/>
      <c r="AG177" s="1"/>
      <c r="AH177" t="s">
        <v>287</v>
      </c>
      <c r="AI177" t="s">
        <v>287</v>
      </c>
      <c r="AJ177" t="s">
        <v>287</v>
      </c>
      <c r="AK177" t="s">
        <v>287</v>
      </c>
      <c r="AL177" t="s">
        <v>287</v>
      </c>
      <c r="AM177" t="s">
        <v>287</v>
      </c>
      <c r="AN177" s="1"/>
      <c r="AO177" s="1"/>
      <c r="AP177" s="1"/>
      <c r="AQ177" s="1"/>
      <c r="AR177" s="1"/>
      <c r="AS177" s="1"/>
      <c r="AT177" s="1"/>
      <c r="AU177" s="1"/>
      <c r="AV177" t="s">
        <v>287</v>
      </c>
      <c r="AW177" s="1"/>
      <c r="AX177" s="1"/>
      <c r="AY177" s="1"/>
      <c r="AZ177" s="1"/>
      <c r="BA177" s="1"/>
      <c r="BB177" s="1"/>
      <c r="BC177" s="1"/>
      <c r="BD177" s="1"/>
      <c r="BE177" t="s">
        <v>287</v>
      </c>
      <c r="BF177" t="s">
        <v>287</v>
      </c>
      <c r="BG177" t="s">
        <v>287</v>
      </c>
      <c r="BH177" t="s">
        <v>287</v>
      </c>
      <c r="BI177" t="s">
        <v>287</v>
      </c>
      <c r="BJ177" t="s">
        <v>287</v>
      </c>
      <c r="BK177" s="1"/>
      <c r="BL177" s="1"/>
      <c r="BM177" s="1"/>
      <c r="BN177" s="1"/>
      <c r="BO177" s="1"/>
      <c r="BP177" s="1"/>
      <c r="BQ177" s="1"/>
      <c r="BR177" s="1"/>
      <c r="BS177" s="1"/>
      <c r="BT177" s="1"/>
      <c r="BU177" s="1"/>
      <c r="BV177" s="1"/>
      <c r="BW177" s="1"/>
      <c r="BX177" s="1"/>
      <c r="BY177" t="s">
        <v>287</v>
      </c>
      <c r="BZ177" s="1"/>
      <c r="CA177" s="1"/>
      <c r="CB177" s="1"/>
      <c r="CC177" s="1"/>
      <c r="CD177" s="1"/>
      <c r="CE177" s="1"/>
      <c r="CF177" s="1"/>
      <c r="CG177" s="1"/>
      <c r="CH177" s="1"/>
      <c r="CI177" s="1"/>
      <c r="CJ177" s="1"/>
      <c r="CK177" s="1"/>
      <c r="CL177" s="1"/>
      <c r="CM177" s="1"/>
      <c r="CN177" t="s">
        <v>287</v>
      </c>
      <c r="CO177" t="s">
        <v>287</v>
      </c>
      <c r="CP177" t="s">
        <v>287</v>
      </c>
      <c r="CQ177" t="s">
        <v>287</v>
      </c>
      <c r="CR177" t="s">
        <v>287</v>
      </c>
      <c r="CS177" t="s">
        <v>287</v>
      </c>
      <c r="CT177" t="s">
        <v>287</v>
      </c>
      <c r="CU177" t="s">
        <v>287</v>
      </c>
      <c r="CV177" t="s">
        <v>287</v>
      </c>
      <c r="CW177" t="s">
        <v>287</v>
      </c>
      <c r="CX177" t="s">
        <v>287</v>
      </c>
      <c r="CY177" t="s">
        <v>287</v>
      </c>
      <c r="CZ177" t="s">
        <v>287</v>
      </c>
      <c r="DA177" t="s">
        <v>287</v>
      </c>
      <c r="DB177" t="s">
        <v>287</v>
      </c>
      <c r="DC177" t="s">
        <v>287</v>
      </c>
      <c r="DD177" t="s">
        <v>287</v>
      </c>
      <c r="DE177" t="s">
        <v>287</v>
      </c>
      <c r="DF177" t="s">
        <v>1268</v>
      </c>
      <c r="DG177" t="s">
        <v>1269</v>
      </c>
      <c r="DH177" t="s">
        <v>290</v>
      </c>
      <c r="DI177" t="s">
        <v>315</v>
      </c>
      <c r="DJ177" t="s">
        <v>303</v>
      </c>
      <c r="DK177" t="s">
        <v>795</v>
      </c>
      <c r="DL177" t="s">
        <v>341</v>
      </c>
      <c r="DM177" t="s">
        <v>1270</v>
      </c>
      <c r="DN177" t="s">
        <v>1271</v>
      </c>
      <c r="DO177" s="1">
        <v>0</v>
      </c>
      <c r="DP177" s="1">
        <v>1</v>
      </c>
      <c r="DQ177" s="1">
        <v>0</v>
      </c>
      <c r="DR177" s="1">
        <v>0</v>
      </c>
      <c r="DS177" s="1">
        <v>0</v>
      </c>
    </row>
    <row r="178" spans="1:123" x14ac:dyDescent="0.35">
      <c r="A178" t="s">
        <v>1</v>
      </c>
      <c r="B178" t="s">
        <v>1</v>
      </c>
      <c r="C178" t="s">
        <v>7</v>
      </c>
      <c r="D178" t="s">
        <v>13</v>
      </c>
      <c r="E178" t="s">
        <v>13</v>
      </c>
      <c r="F178" t="s">
        <v>13</v>
      </c>
      <c r="G178" t="s">
        <v>16</v>
      </c>
      <c r="H178" t="s">
        <v>16</v>
      </c>
      <c r="I178" s="1" t="s">
        <v>1</v>
      </c>
      <c r="J178" s="1" t="s">
        <v>2</v>
      </c>
      <c r="K178" s="1" t="s">
        <v>2</v>
      </c>
      <c r="L178" s="1" t="s">
        <v>1</v>
      </c>
      <c r="M178" s="1" t="s">
        <v>2</v>
      </c>
      <c r="N178" s="1" t="s">
        <v>2</v>
      </c>
      <c r="O178" s="1" t="s">
        <v>2</v>
      </c>
      <c r="P178" s="1" t="s">
        <v>2</v>
      </c>
      <c r="Q178" t="s">
        <v>2</v>
      </c>
      <c r="R178" s="1"/>
      <c r="S178" s="1"/>
      <c r="T178" s="1"/>
      <c r="U178" s="1"/>
      <c r="V178" s="1"/>
      <c r="W178" s="1"/>
      <c r="X178" t="s">
        <v>287</v>
      </c>
      <c r="Y178" t="s">
        <v>43</v>
      </c>
      <c r="Z178" t="s">
        <v>48</v>
      </c>
      <c r="AA178" t="s">
        <v>1272</v>
      </c>
      <c r="AB178" t="s">
        <v>51</v>
      </c>
      <c r="AC178" s="1"/>
      <c r="AD178" s="1"/>
      <c r="AE178" s="1"/>
      <c r="AF178" s="1"/>
      <c r="AG178" s="1"/>
      <c r="AH178" t="s">
        <v>287</v>
      </c>
      <c r="AI178" t="s">
        <v>287</v>
      </c>
      <c r="AJ178" t="s">
        <v>287</v>
      </c>
      <c r="AK178" t="s">
        <v>287</v>
      </c>
      <c r="AL178" t="s">
        <v>14</v>
      </c>
      <c r="AM178" t="s">
        <v>14</v>
      </c>
      <c r="AN178" s="1" t="s">
        <v>2</v>
      </c>
      <c r="AO178" s="1" t="s">
        <v>1</v>
      </c>
      <c r="AP178" s="1" t="s">
        <v>2</v>
      </c>
      <c r="AQ178" s="1" t="s">
        <v>2</v>
      </c>
      <c r="AR178" s="1" t="s">
        <v>2</v>
      </c>
      <c r="AS178" s="1" t="s">
        <v>2</v>
      </c>
      <c r="AT178" s="1" t="s">
        <v>2</v>
      </c>
      <c r="AU178" s="1" t="s">
        <v>2</v>
      </c>
      <c r="AV178" t="s">
        <v>287</v>
      </c>
      <c r="AW178" s="1" t="s">
        <v>2</v>
      </c>
      <c r="AX178" s="1" t="s">
        <v>1</v>
      </c>
      <c r="AY178" s="1" t="s">
        <v>2</v>
      </c>
      <c r="AZ178" s="1" t="s">
        <v>2</v>
      </c>
      <c r="BA178" s="1" t="s">
        <v>2</v>
      </c>
      <c r="BB178" s="1" t="s">
        <v>2</v>
      </c>
      <c r="BC178" s="1" t="s">
        <v>2</v>
      </c>
      <c r="BD178" s="1" t="s">
        <v>2</v>
      </c>
      <c r="BE178" t="s">
        <v>287</v>
      </c>
      <c r="BF178" t="s">
        <v>1273</v>
      </c>
      <c r="BG178" t="s">
        <v>1</v>
      </c>
      <c r="BH178" t="s">
        <v>2</v>
      </c>
      <c r="BI178" t="s">
        <v>2</v>
      </c>
      <c r="BJ178" t="s">
        <v>91</v>
      </c>
      <c r="BK178" s="1" t="s">
        <v>2</v>
      </c>
      <c r="BL178" s="1" t="s">
        <v>1</v>
      </c>
      <c r="BM178" s="1" t="s">
        <v>1</v>
      </c>
      <c r="BN178" s="1" t="s">
        <v>1</v>
      </c>
      <c r="BO178" s="1" t="s">
        <v>1</v>
      </c>
      <c r="BP178" s="1" t="s">
        <v>1</v>
      </c>
      <c r="BQ178" s="1" t="s">
        <v>1</v>
      </c>
      <c r="BR178" s="1" t="s">
        <v>1</v>
      </c>
      <c r="BS178" s="1" t="s">
        <v>2</v>
      </c>
      <c r="BT178" s="1" t="s">
        <v>2</v>
      </c>
      <c r="BU178" s="1" t="s">
        <v>2</v>
      </c>
      <c r="BV178" s="1" t="s">
        <v>2</v>
      </c>
      <c r="BW178" s="1" t="s">
        <v>2</v>
      </c>
      <c r="BX178" s="1" t="s">
        <v>2</v>
      </c>
      <c r="BY178" t="s">
        <v>287</v>
      </c>
      <c r="BZ178" s="1" t="s">
        <v>1</v>
      </c>
      <c r="CA178" s="1" t="s">
        <v>1</v>
      </c>
      <c r="CB178" s="1" t="s">
        <v>1</v>
      </c>
      <c r="CC178" s="1" t="s">
        <v>2</v>
      </c>
      <c r="CD178" s="1" t="s">
        <v>1</v>
      </c>
      <c r="CE178" s="1" t="s">
        <v>2</v>
      </c>
      <c r="CF178" s="1" t="s">
        <v>1</v>
      </c>
      <c r="CG178" s="1" t="s">
        <v>2</v>
      </c>
      <c r="CH178" s="1" t="s">
        <v>1</v>
      </c>
      <c r="CI178" s="1" t="s">
        <v>2</v>
      </c>
      <c r="CJ178" s="1" t="s">
        <v>2</v>
      </c>
      <c r="CK178" s="1" t="s">
        <v>2</v>
      </c>
      <c r="CL178" s="1" t="s">
        <v>2</v>
      </c>
      <c r="CM178" s="1" t="s">
        <v>2</v>
      </c>
      <c r="CN178" t="s">
        <v>287</v>
      </c>
      <c r="CO178" t="s">
        <v>2</v>
      </c>
      <c r="CP178" t="s">
        <v>2</v>
      </c>
      <c r="CQ178" t="s">
        <v>2</v>
      </c>
      <c r="CR178" t="s">
        <v>287</v>
      </c>
      <c r="CS178" t="s">
        <v>15</v>
      </c>
      <c r="CT178" t="s">
        <v>15</v>
      </c>
      <c r="CU178" t="s">
        <v>15</v>
      </c>
      <c r="CV178" t="s">
        <v>287</v>
      </c>
      <c r="CW178" t="s">
        <v>46</v>
      </c>
      <c r="CX178" t="s">
        <v>1274</v>
      </c>
      <c r="CY178" t="s">
        <v>1</v>
      </c>
      <c r="CZ178" t="s">
        <v>1</v>
      </c>
      <c r="DA178" t="s">
        <v>1</v>
      </c>
      <c r="DB178" t="s">
        <v>287</v>
      </c>
      <c r="DC178" t="s">
        <v>287</v>
      </c>
      <c r="DD178" t="s">
        <v>61</v>
      </c>
      <c r="DE178" t="s">
        <v>287</v>
      </c>
      <c r="DF178" t="s">
        <v>1275</v>
      </c>
      <c r="DG178" t="s">
        <v>1276</v>
      </c>
      <c r="DH178" t="s">
        <v>290</v>
      </c>
      <c r="DI178" t="s">
        <v>315</v>
      </c>
      <c r="DJ178" t="s">
        <v>303</v>
      </c>
      <c r="DK178" t="s">
        <v>420</v>
      </c>
      <c r="DL178" t="s">
        <v>330</v>
      </c>
      <c r="DM178" t="s">
        <v>1277</v>
      </c>
      <c r="DN178" t="s">
        <v>1278</v>
      </c>
      <c r="DO178" s="1">
        <v>0</v>
      </c>
      <c r="DP178" s="1">
        <v>0</v>
      </c>
      <c r="DQ178" s="1">
        <v>0</v>
      </c>
      <c r="DR178" s="1">
        <v>1</v>
      </c>
      <c r="DS178" s="1">
        <v>0</v>
      </c>
    </row>
    <row r="179" spans="1:123" x14ac:dyDescent="0.35">
      <c r="A179" t="s">
        <v>1</v>
      </c>
      <c r="B179" t="s">
        <v>1</v>
      </c>
      <c r="C179" t="s">
        <v>11</v>
      </c>
      <c r="D179" t="s">
        <v>15</v>
      </c>
      <c r="E179" t="s">
        <v>13</v>
      </c>
      <c r="F179" t="s">
        <v>13</v>
      </c>
      <c r="G179" t="s">
        <v>14</v>
      </c>
      <c r="H179" t="s">
        <v>16</v>
      </c>
      <c r="I179" s="1" t="s">
        <v>1</v>
      </c>
      <c r="J179" s="1" t="s">
        <v>1</v>
      </c>
      <c r="K179" s="1" t="s">
        <v>2</v>
      </c>
      <c r="L179" s="1" t="s">
        <v>1</v>
      </c>
      <c r="M179" s="1" t="s">
        <v>2</v>
      </c>
      <c r="N179" s="1" t="s">
        <v>1</v>
      </c>
      <c r="O179" s="1" t="s">
        <v>1</v>
      </c>
      <c r="P179" s="1" t="s">
        <v>2</v>
      </c>
      <c r="Q179" t="s">
        <v>2</v>
      </c>
      <c r="R179" s="1" t="s">
        <v>1</v>
      </c>
      <c r="S179" s="1" t="s">
        <v>2</v>
      </c>
      <c r="T179" s="1" t="s">
        <v>2</v>
      </c>
      <c r="U179" s="1" t="s">
        <v>1</v>
      </c>
      <c r="V179" s="1" t="s">
        <v>2</v>
      </c>
      <c r="W179" s="1" t="s">
        <v>2</v>
      </c>
      <c r="X179" t="s">
        <v>287</v>
      </c>
      <c r="Y179" t="s">
        <v>43</v>
      </c>
      <c r="Z179" t="s">
        <v>48</v>
      </c>
      <c r="AA179" t="s">
        <v>1279</v>
      </c>
      <c r="AB179" t="s">
        <v>53</v>
      </c>
      <c r="AC179" s="1"/>
      <c r="AD179" s="1"/>
      <c r="AE179" s="1"/>
      <c r="AF179" s="1"/>
      <c r="AG179" s="1"/>
      <c r="AH179" t="s">
        <v>60</v>
      </c>
      <c r="AI179" t="s">
        <v>60</v>
      </c>
      <c r="AJ179" t="s">
        <v>61</v>
      </c>
      <c r="AK179" t="s">
        <v>60</v>
      </c>
      <c r="AL179" t="s">
        <v>13</v>
      </c>
      <c r="AM179" t="s">
        <v>13</v>
      </c>
      <c r="AN179" s="1" t="s">
        <v>2</v>
      </c>
      <c r="AO179" s="1" t="s">
        <v>2</v>
      </c>
      <c r="AP179" s="1" t="s">
        <v>2</v>
      </c>
      <c r="AQ179" s="1" t="s">
        <v>2</v>
      </c>
      <c r="AR179" s="1" t="s">
        <v>2</v>
      </c>
      <c r="AS179" s="1" t="s">
        <v>2</v>
      </c>
      <c r="AT179" s="1" t="s">
        <v>2</v>
      </c>
      <c r="AU179" s="1" t="s">
        <v>1</v>
      </c>
      <c r="AV179" t="s">
        <v>287</v>
      </c>
      <c r="AW179" s="1" t="s">
        <v>2</v>
      </c>
      <c r="AX179" s="1" t="s">
        <v>2</v>
      </c>
      <c r="AY179" s="1" t="s">
        <v>2</v>
      </c>
      <c r="AZ179" s="1" t="s">
        <v>2</v>
      </c>
      <c r="BA179" s="1" t="s">
        <v>2</v>
      </c>
      <c r="BB179" s="1" t="s">
        <v>2</v>
      </c>
      <c r="BC179" s="1" t="s">
        <v>2</v>
      </c>
      <c r="BD179" s="1" t="s">
        <v>1</v>
      </c>
      <c r="BE179" t="s">
        <v>287</v>
      </c>
      <c r="BF179" t="s">
        <v>287</v>
      </c>
      <c r="BG179" t="s">
        <v>1</v>
      </c>
      <c r="BH179" t="s">
        <v>2</v>
      </c>
      <c r="BI179" t="s">
        <v>2</v>
      </c>
      <c r="BJ179" t="s">
        <v>89</v>
      </c>
      <c r="BK179" s="1" t="s">
        <v>1</v>
      </c>
      <c r="BL179" s="1" t="s">
        <v>1</v>
      </c>
      <c r="BM179" s="1" t="s">
        <v>1</v>
      </c>
      <c r="BN179" s="1" t="s">
        <v>1</v>
      </c>
      <c r="BO179" s="1" t="s">
        <v>1</v>
      </c>
      <c r="BP179" s="1" t="s">
        <v>1</v>
      </c>
      <c r="BQ179" s="1" t="s">
        <v>1</v>
      </c>
      <c r="BR179" s="1" t="s">
        <v>2</v>
      </c>
      <c r="BS179" s="1" t="s">
        <v>2</v>
      </c>
      <c r="BT179" s="1" t="s">
        <v>2</v>
      </c>
      <c r="BU179" s="1" t="s">
        <v>2</v>
      </c>
      <c r="BV179" s="1" t="s">
        <v>1</v>
      </c>
      <c r="BW179" s="1" t="s">
        <v>2</v>
      </c>
      <c r="BX179" s="1" t="s">
        <v>2</v>
      </c>
      <c r="BY179" t="s">
        <v>287</v>
      </c>
      <c r="BZ179" s="1" t="s">
        <v>1</v>
      </c>
      <c r="CA179" s="1" t="s">
        <v>1</v>
      </c>
      <c r="CB179" s="1" t="s">
        <v>1</v>
      </c>
      <c r="CC179" s="1" t="s">
        <v>1</v>
      </c>
      <c r="CD179" s="1" t="s">
        <v>1</v>
      </c>
      <c r="CE179" s="1" t="s">
        <v>1</v>
      </c>
      <c r="CF179" s="1" t="s">
        <v>1</v>
      </c>
      <c r="CG179" s="1" t="s">
        <v>1</v>
      </c>
      <c r="CH179" s="1" t="s">
        <v>1</v>
      </c>
      <c r="CI179" s="1" t="s">
        <v>1</v>
      </c>
      <c r="CJ179" s="1" t="s">
        <v>1</v>
      </c>
      <c r="CK179" s="1" t="s">
        <v>1</v>
      </c>
      <c r="CL179" s="1" t="s">
        <v>2</v>
      </c>
      <c r="CM179" s="1" t="s">
        <v>2</v>
      </c>
      <c r="CN179" t="s">
        <v>287</v>
      </c>
      <c r="CO179" t="s">
        <v>1</v>
      </c>
      <c r="CP179" t="s">
        <v>1</v>
      </c>
      <c r="CQ179" t="s">
        <v>1</v>
      </c>
      <c r="CR179" t="s">
        <v>2</v>
      </c>
      <c r="CS179" t="s">
        <v>16</v>
      </c>
      <c r="CT179" t="s">
        <v>16</v>
      </c>
      <c r="CU179" t="s">
        <v>13</v>
      </c>
      <c r="CV179" t="s">
        <v>287</v>
      </c>
      <c r="CW179" t="s">
        <v>45</v>
      </c>
      <c r="CX179" t="s">
        <v>1280</v>
      </c>
      <c r="CY179" t="s">
        <v>2</v>
      </c>
      <c r="CZ179" t="s">
        <v>287</v>
      </c>
      <c r="DA179" t="s">
        <v>2</v>
      </c>
      <c r="DB179" t="s">
        <v>135</v>
      </c>
      <c r="DC179" t="s">
        <v>287</v>
      </c>
      <c r="DD179" t="s">
        <v>287</v>
      </c>
      <c r="DE179" t="s">
        <v>287</v>
      </c>
      <c r="DF179" t="s">
        <v>1281</v>
      </c>
      <c r="DG179" t="s">
        <v>1282</v>
      </c>
      <c r="DH179" t="s">
        <v>290</v>
      </c>
      <c r="DI179" t="s">
        <v>315</v>
      </c>
      <c r="DJ179" t="s">
        <v>303</v>
      </c>
      <c r="DK179" t="s">
        <v>316</v>
      </c>
      <c r="DL179" t="s">
        <v>305</v>
      </c>
      <c r="DM179" t="s">
        <v>1283</v>
      </c>
      <c r="DN179" t="s">
        <v>1284</v>
      </c>
      <c r="DO179" s="1">
        <v>0</v>
      </c>
      <c r="DP179" s="1">
        <v>0</v>
      </c>
      <c r="DQ179" s="1">
        <v>0</v>
      </c>
      <c r="DR179" s="1">
        <v>1</v>
      </c>
      <c r="DS179" s="1">
        <v>0</v>
      </c>
    </row>
    <row r="180" spans="1:123" x14ac:dyDescent="0.35">
      <c r="A180" t="s">
        <v>1</v>
      </c>
      <c r="B180" t="s">
        <v>1</v>
      </c>
      <c r="C180" t="s">
        <v>10</v>
      </c>
      <c r="D180" t="s">
        <v>13</v>
      </c>
      <c r="E180" t="s">
        <v>13</v>
      </c>
      <c r="F180" t="s">
        <v>13</v>
      </c>
      <c r="G180" t="s">
        <v>14</v>
      </c>
      <c r="H180" t="s">
        <v>14</v>
      </c>
      <c r="I180" s="1" t="s">
        <v>1</v>
      </c>
      <c r="J180" s="1" t="s">
        <v>1</v>
      </c>
      <c r="K180" s="1" t="s">
        <v>2</v>
      </c>
      <c r="L180" s="1" t="s">
        <v>1</v>
      </c>
      <c r="M180" s="1" t="s">
        <v>1</v>
      </c>
      <c r="N180" s="1" t="s">
        <v>1</v>
      </c>
      <c r="O180" s="1" t="s">
        <v>1</v>
      </c>
      <c r="P180" s="1" t="s">
        <v>2</v>
      </c>
      <c r="Q180" t="s">
        <v>1</v>
      </c>
      <c r="R180" s="1" t="s">
        <v>1</v>
      </c>
      <c r="S180" s="1" t="s">
        <v>1</v>
      </c>
      <c r="T180" s="1" t="s">
        <v>1</v>
      </c>
      <c r="U180" s="1" t="s">
        <v>1</v>
      </c>
      <c r="V180" s="1" t="s">
        <v>1</v>
      </c>
      <c r="W180" s="1" t="s">
        <v>2</v>
      </c>
      <c r="X180" t="s">
        <v>287</v>
      </c>
      <c r="Y180" t="s">
        <v>43</v>
      </c>
      <c r="Z180" t="s">
        <v>45</v>
      </c>
      <c r="AA180" t="s">
        <v>287</v>
      </c>
      <c r="AB180" t="s">
        <v>51</v>
      </c>
      <c r="AC180" s="1"/>
      <c r="AD180" s="1"/>
      <c r="AE180" s="1"/>
      <c r="AF180" s="1"/>
      <c r="AG180" s="1"/>
      <c r="AH180" t="s">
        <v>287</v>
      </c>
      <c r="AI180" t="s">
        <v>287</v>
      </c>
      <c r="AJ180" t="s">
        <v>287</v>
      </c>
      <c r="AK180" t="s">
        <v>287</v>
      </c>
      <c r="AL180" t="s">
        <v>13</v>
      </c>
      <c r="AM180" t="s">
        <v>13</v>
      </c>
      <c r="AN180" s="1" t="s">
        <v>2</v>
      </c>
      <c r="AO180" s="1" t="s">
        <v>2</v>
      </c>
      <c r="AP180" s="1" t="s">
        <v>1</v>
      </c>
      <c r="AQ180" s="1" t="s">
        <v>2</v>
      </c>
      <c r="AR180" s="1" t="s">
        <v>1</v>
      </c>
      <c r="AS180" s="1" t="s">
        <v>2</v>
      </c>
      <c r="AT180" s="1" t="s">
        <v>2</v>
      </c>
      <c r="AU180" s="1" t="s">
        <v>2</v>
      </c>
      <c r="AV180" t="s">
        <v>287</v>
      </c>
      <c r="AW180" s="1" t="s">
        <v>2</v>
      </c>
      <c r="AX180" s="1" t="s">
        <v>2</v>
      </c>
      <c r="AY180" s="1" t="s">
        <v>1</v>
      </c>
      <c r="AZ180" s="1" t="s">
        <v>1</v>
      </c>
      <c r="BA180" s="1" t="s">
        <v>1</v>
      </c>
      <c r="BB180" s="1" t="s">
        <v>2</v>
      </c>
      <c r="BC180" s="1" t="s">
        <v>2</v>
      </c>
      <c r="BD180" s="1" t="s">
        <v>2</v>
      </c>
      <c r="BE180" t="s">
        <v>287</v>
      </c>
      <c r="BF180" t="s">
        <v>287</v>
      </c>
      <c r="BG180" t="s">
        <v>1</v>
      </c>
      <c r="BH180" t="s">
        <v>1</v>
      </c>
      <c r="BI180" t="s">
        <v>2</v>
      </c>
      <c r="BJ180" t="s">
        <v>91</v>
      </c>
      <c r="BK180" s="1" t="s">
        <v>1</v>
      </c>
      <c r="BL180" s="1" t="s">
        <v>1</v>
      </c>
      <c r="BM180" s="1" t="s">
        <v>2</v>
      </c>
      <c r="BN180" s="1" t="s">
        <v>2</v>
      </c>
      <c r="BO180" s="1" t="s">
        <v>2</v>
      </c>
      <c r="BP180" s="1" t="s">
        <v>2</v>
      </c>
      <c r="BQ180" s="1" t="s">
        <v>1</v>
      </c>
      <c r="BR180" s="1" t="s">
        <v>2</v>
      </c>
      <c r="BS180" s="1" t="s">
        <v>2</v>
      </c>
      <c r="BT180" s="1" t="s">
        <v>2</v>
      </c>
      <c r="BU180" s="1" t="s">
        <v>2</v>
      </c>
      <c r="BV180" s="1" t="s">
        <v>1</v>
      </c>
      <c r="BW180" s="1" t="s">
        <v>2</v>
      </c>
      <c r="BX180" s="1" t="s">
        <v>2</v>
      </c>
      <c r="BY180" t="s">
        <v>287</v>
      </c>
      <c r="BZ180" s="1" t="s">
        <v>1</v>
      </c>
      <c r="CA180" s="1" t="s">
        <v>1</v>
      </c>
      <c r="CB180" s="1" t="s">
        <v>1</v>
      </c>
      <c r="CC180" s="1" t="s">
        <v>1</v>
      </c>
      <c r="CD180" s="1" t="s">
        <v>1</v>
      </c>
      <c r="CE180" s="1" t="s">
        <v>1</v>
      </c>
      <c r="CF180" s="1" t="s">
        <v>1</v>
      </c>
      <c r="CG180" s="1" t="s">
        <v>1</v>
      </c>
      <c r="CH180" s="1" t="s">
        <v>1</v>
      </c>
      <c r="CI180" s="1" t="s">
        <v>1</v>
      </c>
      <c r="CJ180" s="1" t="s">
        <v>2</v>
      </c>
      <c r="CK180" s="1" t="s">
        <v>1</v>
      </c>
      <c r="CL180" s="1" t="s">
        <v>1</v>
      </c>
      <c r="CM180" s="1" t="s">
        <v>2</v>
      </c>
      <c r="CN180" t="s">
        <v>1285</v>
      </c>
      <c r="CO180" t="s">
        <v>1</v>
      </c>
      <c r="CP180" t="s">
        <v>1</v>
      </c>
      <c r="CQ180" t="s">
        <v>1</v>
      </c>
      <c r="CR180" t="s">
        <v>1</v>
      </c>
      <c r="CS180" t="s">
        <v>13</v>
      </c>
      <c r="CT180" t="s">
        <v>15</v>
      </c>
      <c r="CU180" t="s">
        <v>13</v>
      </c>
      <c r="CV180" t="s">
        <v>287</v>
      </c>
      <c r="CW180" t="s">
        <v>45</v>
      </c>
      <c r="CX180" t="s">
        <v>287</v>
      </c>
      <c r="CY180" t="s">
        <v>1</v>
      </c>
      <c r="CZ180" t="s">
        <v>2</v>
      </c>
      <c r="DA180" t="s">
        <v>2</v>
      </c>
      <c r="DB180" t="s">
        <v>135</v>
      </c>
      <c r="DC180" t="s">
        <v>287</v>
      </c>
      <c r="DD180" t="s">
        <v>287</v>
      </c>
      <c r="DE180" t="s">
        <v>287</v>
      </c>
      <c r="DF180" t="s">
        <v>1286</v>
      </c>
      <c r="DG180" t="s">
        <v>1287</v>
      </c>
      <c r="DH180" t="s">
        <v>290</v>
      </c>
      <c r="DI180" t="s">
        <v>315</v>
      </c>
      <c r="DJ180" t="s">
        <v>303</v>
      </c>
      <c r="DK180" t="s">
        <v>304</v>
      </c>
      <c r="DL180" t="s">
        <v>305</v>
      </c>
      <c r="DM180" t="s">
        <v>1288</v>
      </c>
      <c r="DN180" t="s">
        <v>1289</v>
      </c>
      <c r="DO180" s="1">
        <v>0</v>
      </c>
      <c r="DP180" s="1">
        <v>0</v>
      </c>
      <c r="DQ180" s="1">
        <v>0</v>
      </c>
      <c r="DR180" s="1">
        <v>1</v>
      </c>
      <c r="DS180" s="1">
        <v>0</v>
      </c>
    </row>
    <row r="181" spans="1:123" x14ac:dyDescent="0.35">
      <c r="A181" t="s">
        <v>1</v>
      </c>
      <c r="B181" t="s">
        <v>1</v>
      </c>
      <c r="C181" t="s">
        <v>8</v>
      </c>
      <c r="D181" t="s">
        <v>16</v>
      </c>
      <c r="E181" t="s">
        <v>13</v>
      </c>
      <c r="F181" t="s">
        <v>13</v>
      </c>
      <c r="G181" t="s">
        <v>15</v>
      </c>
      <c r="H181" t="s">
        <v>16</v>
      </c>
      <c r="I181" s="1" t="s">
        <v>1</v>
      </c>
      <c r="J181" s="1" t="s">
        <v>1</v>
      </c>
      <c r="K181" s="1" t="s">
        <v>1</v>
      </c>
      <c r="L181" s="1" t="s">
        <v>1</v>
      </c>
      <c r="M181" s="1" t="s">
        <v>1</v>
      </c>
      <c r="N181" s="1" t="s">
        <v>1</v>
      </c>
      <c r="O181" s="1" t="s">
        <v>1</v>
      </c>
      <c r="P181" s="1" t="s">
        <v>2</v>
      </c>
      <c r="Q181" t="s">
        <v>2</v>
      </c>
      <c r="R181" s="1" t="s">
        <v>1</v>
      </c>
      <c r="S181" s="1" t="s">
        <v>1</v>
      </c>
      <c r="T181" s="1" t="s">
        <v>2</v>
      </c>
      <c r="U181" s="1" t="s">
        <v>1</v>
      </c>
      <c r="V181" s="1" t="s">
        <v>1</v>
      </c>
      <c r="W181" s="1" t="s">
        <v>2</v>
      </c>
      <c r="X181" t="s">
        <v>287</v>
      </c>
      <c r="Y181" t="s">
        <v>42</v>
      </c>
      <c r="Z181" t="s">
        <v>45</v>
      </c>
      <c r="AA181" t="s">
        <v>287</v>
      </c>
      <c r="AB181" t="s">
        <v>53</v>
      </c>
      <c r="AC181" s="1"/>
      <c r="AD181" s="1"/>
      <c r="AE181" s="1"/>
      <c r="AF181" s="1"/>
      <c r="AG181" s="1"/>
      <c r="AH181" t="s">
        <v>60</v>
      </c>
      <c r="AI181" t="s">
        <v>61</v>
      </c>
      <c r="AJ181" t="s">
        <v>60</v>
      </c>
      <c r="AK181" t="s">
        <v>60</v>
      </c>
      <c r="AL181" t="s">
        <v>14</v>
      </c>
      <c r="AM181" t="s">
        <v>13</v>
      </c>
      <c r="AN181" s="1" t="s">
        <v>2</v>
      </c>
      <c r="AO181" s="1" t="s">
        <v>2</v>
      </c>
      <c r="AP181" s="1" t="s">
        <v>1</v>
      </c>
      <c r="AQ181" s="1" t="s">
        <v>2</v>
      </c>
      <c r="AR181" s="1" t="s">
        <v>2</v>
      </c>
      <c r="AS181" s="1" t="s">
        <v>2</v>
      </c>
      <c r="AT181" s="1" t="s">
        <v>2</v>
      </c>
      <c r="AU181" s="1" t="s">
        <v>2</v>
      </c>
      <c r="AV181" t="s">
        <v>287</v>
      </c>
      <c r="AW181" s="1" t="s">
        <v>2</v>
      </c>
      <c r="AX181" s="1" t="s">
        <v>2</v>
      </c>
      <c r="AY181" s="1" t="s">
        <v>1</v>
      </c>
      <c r="AZ181" s="1" t="s">
        <v>2</v>
      </c>
      <c r="BA181" s="1" t="s">
        <v>2</v>
      </c>
      <c r="BB181" s="1" t="s">
        <v>2</v>
      </c>
      <c r="BC181" s="1" t="s">
        <v>2</v>
      </c>
      <c r="BD181" s="1" t="s">
        <v>2</v>
      </c>
      <c r="BE181" t="s">
        <v>287</v>
      </c>
      <c r="BF181" t="s">
        <v>287</v>
      </c>
      <c r="BG181" t="s">
        <v>1</v>
      </c>
      <c r="BH181" t="s">
        <v>1</v>
      </c>
      <c r="BI181" t="s">
        <v>2</v>
      </c>
      <c r="BJ181" t="s">
        <v>90</v>
      </c>
      <c r="BK181" s="1" t="s">
        <v>1</v>
      </c>
      <c r="BL181" s="1" t="s">
        <v>1</v>
      </c>
      <c r="BM181" s="1" t="s">
        <v>1</v>
      </c>
      <c r="BN181" s="1" t="s">
        <v>1</v>
      </c>
      <c r="BO181" s="1" t="s">
        <v>1</v>
      </c>
      <c r="BP181" s="1" t="s">
        <v>1</v>
      </c>
      <c r="BQ181" s="1" t="s">
        <v>1</v>
      </c>
      <c r="BR181" s="1" t="s">
        <v>1</v>
      </c>
      <c r="BS181" s="1" t="s">
        <v>2</v>
      </c>
      <c r="BT181" s="1" t="s">
        <v>2</v>
      </c>
      <c r="BU181" s="1" t="s">
        <v>2</v>
      </c>
      <c r="BV181" s="1" t="s">
        <v>1</v>
      </c>
      <c r="BW181" s="1" t="s">
        <v>2</v>
      </c>
      <c r="BX181" s="1" t="s">
        <v>2</v>
      </c>
      <c r="BY181" t="s">
        <v>287</v>
      </c>
      <c r="BZ181" s="1" t="s">
        <v>1</v>
      </c>
      <c r="CA181" s="1" t="s">
        <v>1</v>
      </c>
      <c r="CB181" s="1" t="s">
        <v>1</v>
      </c>
      <c r="CC181" s="1" t="s">
        <v>1</v>
      </c>
      <c r="CD181" s="1" t="s">
        <v>1</v>
      </c>
      <c r="CE181" s="1" t="s">
        <v>1</v>
      </c>
      <c r="CF181" s="1" t="s">
        <v>1</v>
      </c>
      <c r="CG181" s="1" t="s">
        <v>1</v>
      </c>
      <c r="CH181" s="1" t="s">
        <v>1</v>
      </c>
      <c r="CI181" s="1" t="s">
        <v>1</v>
      </c>
      <c r="CJ181" s="1" t="s">
        <v>1</v>
      </c>
      <c r="CK181" s="1" t="s">
        <v>2</v>
      </c>
      <c r="CL181" s="1" t="s">
        <v>2</v>
      </c>
      <c r="CM181" s="1" t="s">
        <v>2</v>
      </c>
      <c r="CN181" t="s">
        <v>287</v>
      </c>
      <c r="CO181" t="s">
        <v>1</v>
      </c>
      <c r="CP181" t="s">
        <v>1</v>
      </c>
      <c r="CQ181" t="s">
        <v>1</v>
      </c>
      <c r="CR181" t="s">
        <v>2</v>
      </c>
      <c r="CS181" t="s">
        <v>14</v>
      </c>
      <c r="CT181" t="s">
        <v>14</v>
      </c>
      <c r="CU181" t="s">
        <v>14</v>
      </c>
      <c r="CV181" t="s">
        <v>287</v>
      </c>
      <c r="CW181" t="s">
        <v>46</v>
      </c>
      <c r="CX181" t="s">
        <v>287</v>
      </c>
      <c r="CY181" t="s">
        <v>1</v>
      </c>
      <c r="CZ181" t="s">
        <v>1</v>
      </c>
      <c r="DA181" t="s">
        <v>1</v>
      </c>
      <c r="DB181" t="s">
        <v>287</v>
      </c>
      <c r="DC181" t="s">
        <v>287</v>
      </c>
      <c r="DD181" t="s">
        <v>62</v>
      </c>
      <c r="DE181" t="s">
        <v>287</v>
      </c>
      <c r="DF181" t="s">
        <v>1290</v>
      </c>
      <c r="DG181" t="s">
        <v>1291</v>
      </c>
      <c r="DH181" t="s">
        <v>301</v>
      </c>
      <c r="DI181" t="s">
        <v>302</v>
      </c>
      <c r="DJ181" t="s">
        <v>303</v>
      </c>
      <c r="DK181" t="s">
        <v>355</v>
      </c>
      <c r="DL181" t="s">
        <v>294</v>
      </c>
      <c r="DM181" t="s">
        <v>1292</v>
      </c>
      <c r="DN181" t="s">
        <v>1293</v>
      </c>
      <c r="DO181" s="1">
        <v>0</v>
      </c>
      <c r="DP181" s="1">
        <v>0</v>
      </c>
      <c r="DQ181" s="1">
        <v>0</v>
      </c>
      <c r="DR181" s="1">
        <v>1</v>
      </c>
      <c r="DS181" s="1">
        <v>0</v>
      </c>
    </row>
    <row r="182" spans="1:123" x14ac:dyDescent="0.35">
      <c r="A182" t="s">
        <v>1</v>
      </c>
      <c r="B182" t="s">
        <v>1</v>
      </c>
      <c r="C182" t="s">
        <v>9</v>
      </c>
      <c r="D182" t="s">
        <v>15</v>
      </c>
      <c r="E182" t="s">
        <v>13</v>
      </c>
      <c r="F182" t="s">
        <v>15</v>
      </c>
      <c r="G182" t="s">
        <v>16</v>
      </c>
      <c r="H182" t="s">
        <v>16</v>
      </c>
      <c r="I182" s="1" t="s">
        <v>1</v>
      </c>
      <c r="J182" s="1" t="s">
        <v>2</v>
      </c>
      <c r="K182" s="1" t="s">
        <v>1</v>
      </c>
      <c r="L182" s="1" t="s">
        <v>1</v>
      </c>
      <c r="M182" s="1" t="s">
        <v>1</v>
      </c>
      <c r="N182" s="1" t="s">
        <v>1</v>
      </c>
      <c r="O182" s="1" t="s">
        <v>1</v>
      </c>
      <c r="P182" s="1" t="s">
        <v>2</v>
      </c>
      <c r="Q182" t="s">
        <v>1</v>
      </c>
      <c r="R182" s="1" t="s">
        <v>1</v>
      </c>
      <c r="S182" s="1" t="s">
        <v>1</v>
      </c>
      <c r="T182" s="1" t="s">
        <v>2</v>
      </c>
      <c r="U182" s="1" t="s">
        <v>2</v>
      </c>
      <c r="V182" s="1" t="s">
        <v>1</v>
      </c>
      <c r="W182" s="1" t="s">
        <v>2</v>
      </c>
      <c r="X182" t="s">
        <v>287</v>
      </c>
      <c r="Y182" t="s">
        <v>42</v>
      </c>
      <c r="Z182" t="s">
        <v>46</v>
      </c>
      <c r="AA182" t="s">
        <v>287</v>
      </c>
      <c r="AB182" t="s">
        <v>3</v>
      </c>
      <c r="AC182" s="1"/>
      <c r="AD182" s="1"/>
      <c r="AE182" s="1"/>
      <c r="AF182" s="1"/>
      <c r="AG182" s="1"/>
      <c r="AH182" t="s">
        <v>287</v>
      </c>
      <c r="AI182" t="s">
        <v>287</v>
      </c>
      <c r="AJ182" t="s">
        <v>287</v>
      </c>
      <c r="AK182" t="s">
        <v>287</v>
      </c>
      <c r="AL182" t="s">
        <v>13</v>
      </c>
      <c r="AM182" t="s">
        <v>13</v>
      </c>
      <c r="AN182" s="1" t="s">
        <v>2</v>
      </c>
      <c r="AO182" s="1" t="s">
        <v>2</v>
      </c>
      <c r="AP182" s="1" t="s">
        <v>1</v>
      </c>
      <c r="AQ182" s="1" t="s">
        <v>2</v>
      </c>
      <c r="AR182" s="1" t="s">
        <v>1</v>
      </c>
      <c r="AS182" s="1" t="s">
        <v>2</v>
      </c>
      <c r="AT182" s="1" t="s">
        <v>2</v>
      </c>
      <c r="AU182" s="1" t="s">
        <v>2</v>
      </c>
      <c r="AV182" t="s">
        <v>287</v>
      </c>
      <c r="AW182" s="1" t="s">
        <v>2</v>
      </c>
      <c r="AX182" s="1" t="s">
        <v>2</v>
      </c>
      <c r="AY182" s="1" t="s">
        <v>1</v>
      </c>
      <c r="AZ182" s="1" t="s">
        <v>2</v>
      </c>
      <c r="BA182" s="1" t="s">
        <v>2</v>
      </c>
      <c r="BB182" s="1" t="s">
        <v>2</v>
      </c>
      <c r="BC182" s="1" t="s">
        <v>2</v>
      </c>
      <c r="BD182" s="1" t="s">
        <v>2</v>
      </c>
      <c r="BE182" t="s">
        <v>287</v>
      </c>
      <c r="BF182" t="s">
        <v>287</v>
      </c>
      <c r="BG182" t="s">
        <v>1</v>
      </c>
      <c r="BH182" t="s">
        <v>1</v>
      </c>
      <c r="BI182" t="s">
        <v>3</v>
      </c>
      <c r="BJ182" t="s">
        <v>91</v>
      </c>
      <c r="BK182" s="1" t="s">
        <v>1</v>
      </c>
      <c r="BL182" s="1" t="s">
        <v>1</v>
      </c>
      <c r="BM182" s="1" t="s">
        <v>1</v>
      </c>
      <c r="BN182" s="1" t="s">
        <v>1</v>
      </c>
      <c r="BO182" s="1" t="s">
        <v>1</v>
      </c>
      <c r="BP182" s="1" t="s">
        <v>1</v>
      </c>
      <c r="BQ182" s="1" t="s">
        <v>2</v>
      </c>
      <c r="BR182" s="1" t="s">
        <v>1</v>
      </c>
      <c r="BS182" s="1" t="s">
        <v>1</v>
      </c>
      <c r="BT182" s="1" t="s">
        <v>2</v>
      </c>
      <c r="BU182" s="1" t="s">
        <v>2</v>
      </c>
      <c r="BV182" s="1" t="s">
        <v>1</v>
      </c>
      <c r="BW182" s="1" t="s">
        <v>1</v>
      </c>
      <c r="BX182" s="1" t="s">
        <v>2</v>
      </c>
      <c r="BY182" t="s">
        <v>1294</v>
      </c>
      <c r="BZ182" s="1" t="s">
        <v>2</v>
      </c>
      <c r="CA182" s="1" t="s">
        <v>2</v>
      </c>
      <c r="CB182" s="1" t="s">
        <v>2</v>
      </c>
      <c r="CC182" s="1" t="s">
        <v>2</v>
      </c>
      <c r="CD182" s="1" t="s">
        <v>2</v>
      </c>
      <c r="CE182" s="1" t="s">
        <v>1</v>
      </c>
      <c r="CF182" s="1" t="s">
        <v>1</v>
      </c>
      <c r="CG182" s="1" t="s">
        <v>2</v>
      </c>
      <c r="CH182" s="1" t="s">
        <v>1</v>
      </c>
      <c r="CI182" s="1" t="s">
        <v>1</v>
      </c>
      <c r="CJ182" s="1" t="s">
        <v>1</v>
      </c>
      <c r="CK182" s="1" t="s">
        <v>1</v>
      </c>
      <c r="CL182" s="1" t="s">
        <v>2</v>
      </c>
      <c r="CM182" s="1" t="s">
        <v>2</v>
      </c>
      <c r="CN182" t="s">
        <v>287</v>
      </c>
      <c r="CO182" t="s">
        <v>1</v>
      </c>
      <c r="CP182" t="s">
        <v>1</v>
      </c>
      <c r="CQ182" t="s">
        <v>1</v>
      </c>
      <c r="CR182" t="s">
        <v>1</v>
      </c>
      <c r="CS182" t="s">
        <v>14</v>
      </c>
      <c r="CT182" t="s">
        <v>16</v>
      </c>
      <c r="CU182" t="s">
        <v>14</v>
      </c>
      <c r="CV182" t="s">
        <v>287</v>
      </c>
      <c r="CW182" t="s">
        <v>46</v>
      </c>
      <c r="CX182" t="s">
        <v>1295</v>
      </c>
      <c r="CY182" t="s">
        <v>1</v>
      </c>
      <c r="CZ182" t="s">
        <v>1</v>
      </c>
      <c r="DA182" t="s">
        <v>1</v>
      </c>
      <c r="DB182" t="s">
        <v>287</v>
      </c>
      <c r="DC182" t="s">
        <v>287</v>
      </c>
      <c r="DD182" t="s">
        <v>61</v>
      </c>
      <c r="DE182" t="s">
        <v>1296</v>
      </c>
      <c r="DF182" t="s">
        <v>1297</v>
      </c>
      <c r="DG182" t="s">
        <v>1298</v>
      </c>
      <c r="DH182" t="s">
        <v>301</v>
      </c>
      <c r="DI182" t="s">
        <v>302</v>
      </c>
      <c r="DJ182" t="s">
        <v>303</v>
      </c>
      <c r="DK182" t="s">
        <v>1299</v>
      </c>
      <c r="DL182" t="s">
        <v>305</v>
      </c>
      <c r="DM182" t="s">
        <v>1300</v>
      </c>
      <c r="DN182" t="s">
        <v>1301</v>
      </c>
      <c r="DO182" s="1">
        <v>0</v>
      </c>
      <c r="DP182" s="1">
        <v>0</v>
      </c>
      <c r="DQ182" s="1">
        <v>0</v>
      </c>
      <c r="DR182" s="1">
        <v>1</v>
      </c>
      <c r="DS182" s="1">
        <v>0</v>
      </c>
    </row>
    <row r="183" spans="1:123" x14ac:dyDescent="0.35">
      <c r="A183" t="s">
        <v>1</v>
      </c>
      <c r="B183" t="s">
        <v>1</v>
      </c>
      <c r="C183" t="s">
        <v>8</v>
      </c>
      <c r="D183" t="s">
        <v>15</v>
      </c>
      <c r="E183" t="s">
        <v>13</v>
      </c>
      <c r="F183" t="s">
        <v>13</v>
      </c>
      <c r="G183" t="s">
        <v>14</v>
      </c>
      <c r="H183" t="s">
        <v>15</v>
      </c>
      <c r="I183" s="1" t="s">
        <v>1</v>
      </c>
      <c r="J183" s="1" t="s">
        <v>1</v>
      </c>
      <c r="K183" s="1" t="s">
        <v>2</v>
      </c>
      <c r="L183" s="1" t="s">
        <v>1</v>
      </c>
      <c r="M183" s="1" t="s">
        <v>2</v>
      </c>
      <c r="N183" s="1" t="s">
        <v>1</v>
      </c>
      <c r="O183" s="1" t="s">
        <v>1</v>
      </c>
      <c r="P183" s="1" t="s">
        <v>2</v>
      </c>
      <c r="Q183" t="s">
        <v>1</v>
      </c>
      <c r="R183" s="1" t="s">
        <v>1</v>
      </c>
      <c r="S183" s="1" t="s">
        <v>2</v>
      </c>
      <c r="T183" s="1" t="s">
        <v>1</v>
      </c>
      <c r="U183" s="1" t="s">
        <v>1</v>
      </c>
      <c r="V183" s="1" t="s">
        <v>2</v>
      </c>
      <c r="W183" s="1" t="s">
        <v>2</v>
      </c>
      <c r="X183" t="s">
        <v>287</v>
      </c>
      <c r="Y183" t="s">
        <v>42</v>
      </c>
      <c r="Z183" t="s">
        <v>46</v>
      </c>
      <c r="AA183" t="s">
        <v>287</v>
      </c>
      <c r="AB183" t="s">
        <v>52</v>
      </c>
      <c r="AC183" s="1" t="s">
        <v>1</v>
      </c>
      <c r="AD183" s="1" t="s">
        <v>1</v>
      </c>
      <c r="AE183" s="1" t="s">
        <v>2</v>
      </c>
      <c r="AF183" s="1" t="s">
        <v>1</v>
      </c>
      <c r="AG183" s="1" t="s">
        <v>2</v>
      </c>
      <c r="AH183" t="s">
        <v>287</v>
      </c>
      <c r="AI183" t="s">
        <v>287</v>
      </c>
      <c r="AJ183" t="s">
        <v>287</v>
      </c>
      <c r="AK183" t="s">
        <v>287</v>
      </c>
      <c r="AL183" t="s">
        <v>13</v>
      </c>
      <c r="AM183" t="s">
        <v>13</v>
      </c>
      <c r="AN183" s="1" t="s">
        <v>2</v>
      </c>
      <c r="AO183" s="1" t="s">
        <v>2</v>
      </c>
      <c r="AP183" s="1" t="s">
        <v>2</v>
      </c>
      <c r="AQ183" s="1" t="s">
        <v>2</v>
      </c>
      <c r="AR183" s="1" t="s">
        <v>2</v>
      </c>
      <c r="AS183" s="1" t="s">
        <v>2</v>
      </c>
      <c r="AT183" s="1" t="s">
        <v>2</v>
      </c>
      <c r="AU183" s="1" t="s">
        <v>1</v>
      </c>
      <c r="AV183" t="s">
        <v>287</v>
      </c>
      <c r="AW183" s="1" t="s">
        <v>2</v>
      </c>
      <c r="AX183" s="1" t="s">
        <v>2</v>
      </c>
      <c r="AY183" s="1" t="s">
        <v>2</v>
      </c>
      <c r="AZ183" s="1" t="s">
        <v>2</v>
      </c>
      <c r="BA183" s="1" t="s">
        <v>2</v>
      </c>
      <c r="BB183" s="1" t="s">
        <v>2</v>
      </c>
      <c r="BC183" s="1" t="s">
        <v>2</v>
      </c>
      <c r="BD183" s="1" t="s">
        <v>1</v>
      </c>
      <c r="BE183" t="s">
        <v>287</v>
      </c>
      <c r="BF183" t="s">
        <v>287</v>
      </c>
      <c r="BG183" t="s">
        <v>1</v>
      </c>
      <c r="BH183" t="s">
        <v>1</v>
      </c>
      <c r="BI183" t="s">
        <v>2</v>
      </c>
      <c r="BJ183" t="s">
        <v>91</v>
      </c>
      <c r="BK183" s="1" t="s">
        <v>2</v>
      </c>
      <c r="BL183" s="1" t="s">
        <v>1</v>
      </c>
      <c r="BM183" s="1" t="s">
        <v>1</v>
      </c>
      <c r="BN183" s="1" t="s">
        <v>1</v>
      </c>
      <c r="BO183" s="1" t="s">
        <v>1</v>
      </c>
      <c r="BP183" s="1" t="s">
        <v>1</v>
      </c>
      <c r="BQ183" s="1" t="s">
        <v>1</v>
      </c>
      <c r="BR183" s="1" t="s">
        <v>2</v>
      </c>
      <c r="BS183" s="1" t="s">
        <v>2</v>
      </c>
      <c r="BT183" s="1" t="s">
        <v>2</v>
      </c>
      <c r="BU183" s="1" t="s">
        <v>2</v>
      </c>
      <c r="BV183" s="1" t="s">
        <v>2</v>
      </c>
      <c r="BW183" s="1" t="s">
        <v>2</v>
      </c>
      <c r="BX183" s="1" t="s">
        <v>2</v>
      </c>
      <c r="BY183" t="s">
        <v>287</v>
      </c>
      <c r="BZ183" s="1" t="s">
        <v>1</v>
      </c>
      <c r="CA183" s="1" t="s">
        <v>1</v>
      </c>
      <c r="CB183" s="1" t="s">
        <v>1</v>
      </c>
      <c r="CC183" s="1" t="s">
        <v>1</v>
      </c>
      <c r="CD183" s="1" t="s">
        <v>1</v>
      </c>
      <c r="CE183" s="1" t="s">
        <v>1</v>
      </c>
      <c r="CF183" s="1" t="s">
        <v>1</v>
      </c>
      <c r="CG183" s="1" t="s">
        <v>1</v>
      </c>
      <c r="CH183" s="1" t="s">
        <v>1</v>
      </c>
      <c r="CI183" s="1" t="s">
        <v>1</v>
      </c>
      <c r="CJ183" s="1" t="s">
        <v>1</v>
      </c>
      <c r="CK183" s="1" t="s">
        <v>1</v>
      </c>
      <c r="CL183" s="1" t="s">
        <v>2</v>
      </c>
      <c r="CM183" s="1" t="s">
        <v>2</v>
      </c>
      <c r="CN183" t="s">
        <v>287</v>
      </c>
      <c r="CO183" t="s">
        <v>1</v>
      </c>
      <c r="CP183" t="s">
        <v>1</v>
      </c>
      <c r="CQ183" t="s">
        <v>1</v>
      </c>
      <c r="CR183" t="s">
        <v>1</v>
      </c>
      <c r="CS183" t="s">
        <v>14</v>
      </c>
      <c r="CT183" t="s">
        <v>13</v>
      </c>
      <c r="CU183" t="s">
        <v>13</v>
      </c>
      <c r="CV183" t="s">
        <v>287</v>
      </c>
      <c r="CW183" t="s">
        <v>46</v>
      </c>
      <c r="CX183" t="s">
        <v>287</v>
      </c>
      <c r="CY183" t="s">
        <v>2</v>
      </c>
      <c r="CZ183" t="s">
        <v>287</v>
      </c>
      <c r="DA183" t="s">
        <v>2</v>
      </c>
      <c r="DB183" t="s">
        <v>138</v>
      </c>
      <c r="DC183" t="s">
        <v>1302</v>
      </c>
      <c r="DD183" t="s">
        <v>287</v>
      </c>
      <c r="DE183" t="s">
        <v>1303</v>
      </c>
      <c r="DF183" t="s">
        <v>1304</v>
      </c>
      <c r="DG183" t="s">
        <v>1305</v>
      </c>
      <c r="DH183" t="s">
        <v>290</v>
      </c>
      <c r="DI183" t="s">
        <v>315</v>
      </c>
      <c r="DJ183" t="s">
        <v>303</v>
      </c>
      <c r="DK183" t="s">
        <v>485</v>
      </c>
      <c r="DL183" t="s">
        <v>341</v>
      </c>
      <c r="DM183" t="s">
        <v>1306</v>
      </c>
      <c r="DN183" t="s">
        <v>1307</v>
      </c>
      <c r="DO183" s="1">
        <v>0</v>
      </c>
      <c r="DP183" s="1">
        <v>0</v>
      </c>
      <c r="DQ183" s="1">
        <v>0</v>
      </c>
      <c r="DR183" s="1">
        <v>1</v>
      </c>
      <c r="DS183" s="1">
        <v>0</v>
      </c>
    </row>
    <row r="184" spans="1:123" x14ac:dyDescent="0.35">
      <c r="A184" t="s">
        <v>287</v>
      </c>
      <c r="B184" t="s">
        <v>287</v>
      </c>
      <c r="C184" t="s">
        <v>287</v>
      </c>
      <c r="D184" t="s">
        <v>287</v>
      </c>
      <c r="E184" t="s">
        <v>287</v>
      </c>
      <c r="F184" t="s">
        <v>287</v>
      </c>
      <c r="G184" t="s">
        <v>287</v>
      </c>
      <c r="H184" t="s">
        <v>287</v>
      </c>
      <c r="I184" s="1"/>
      <c r="J184" s="1"/>
      <c r="K184" s="1"/>
      <c r="L184" s="1"/>
      <c r="M184" s="1"/>
      <c r="N184" s="1"/>
      <c r="O184" s="1"/>
      <c r="P184" s="1"/>
      <c r="Q184" t="s">
        <v>287</v>
      </c>
      <c r="R184" s="1"/>
      <c r="S184" s="1"/>
      <c r="T184" s="1"/>
      <c r="U184" s="1"/>
      <c r="V184" s="1"/>
      <c r="W184" s="1"/>
      <c r="X184" t="s">
        <v>287</v>
      </c>
      <c r="Y184" t="s">
        <v>287</v>
      </c>
      <c r="Z184" t="s">
        <v>287</v>
      </c>
      <c r="AA184" t="s">
        <v>287</v>
      </c>
      <c r="AB184" t="s">
        <v>287</v>
      </c>
      <c r="AC184" s="1"/>
      <c r="AD184" s="1"/>
      <c r="AE184" s="1"/>
      <c r="AF184" s="1"/>
      <c r="AG184" s="1"/>
      <c r="AH184" t="s">
        <v>287</v>
      </c>
      <c r="AI184" t="s">
        <v>287</v>
      </c>
      <c r="AJ184" t="s">
        <v>287</v>
      </c>
      <c r="AK184" t="s">
        <v>287</v>
      </c>
      <c r="AL184" t="s">
        <v>287</v>
      </c>
      <c r="AM184" t="s">
        <v>287</v>
      </c>
      <c r="AN184" s="1"/>
      <c r="AO184" s="1"/>
      <c r="AP184" s="1"/>
      <c r="AQ184" s="1"/>
      <c r="AR184" s="1"/>
      <c r="AS184" s="1"/>
      <c r="AT184" s="1"/>
      <c r="AU184" s="1"/>
      <c r="AV184" t="s">
        <v>287</v>
      </c>
      <c r="AW184" s="1"/>
      <c r="AX184" s="1"/>
      <c r="AY184" s="1"/>
      <c r="AZ184" s="1"/>
      <c r="BA184" s="1"/>
      <c r="BB184" s="1"/>
      <c r="BC184" s="1"/>
      <c r="BD184" s="1"/>
      <c r="BE184" t="s">
        <v>287</v>
      </c>
      <c r="BF184" t="s">
        <v>287</v>
      </c>
      <c r="BG184" t="s">
        <v>287</v>
      </c>
      <c r="BH184" t="s">
        <v>287</v>
      </c>
      <c r="BI184" t="s">
        <v>287</v>
      </c>
      <c r="BJ184" t="s">
        <v>287</v>
      </c>
      <c r="BK184" s="1"/>
      <c r="BL184" s="1"/>
      <c r="BM184" s="1"/>
      <c r="BN184" s="1"/>
      <c r="BO184" s="1"/>
      <c r="BP184" s="1"/>
      <c r="BQ184" s="1"/>
      <c r="BR184" s="1"/>
      <c r="BS184" s="1"/>
      <c r="BT184" s="1"/>
      <c r="BU184" s="1"/>
      <c r="BV184" s="1"/>
      <c r="BW184" s="1"/>
      <c r="BX184" s="1"/>
      <c r="BY184" t="s">
        <v>287</v>
      </c>
      <c r="BZ184" s="1"/>
      <c r="CA184" s="1"/>
      <c r="CB184" s="1"/>
      <c r="CC184" s="1"/>
      <c r="CD184" s="1"/>
      <c r="CE184" s="1"/>
      <c r="CF184" s="1"/>
      <c r="CG184" s="1"/>
      <c r="CH184" s="1"/>
      <c r="CI184" s="1"/>
      <c r="CJ184" s="1"/>
      <c r="CK184" s="1"/>
      <c r="CL184" s="1"/>
      <c r="CM184" s="1"/>
      <c r="CN184" t="s">
        <v>287</v>
      </c>
      <c r="CO184" t="s">
        <v>287</v>
      </c>
      <c r="CP184" t="s">
        <v>287</v>
      </c>
      <c r="CQ184" t="s">
        <v>287</v>
      </c>
      <c r="CR184" t="s">
        <v>287</v>
      </c>
      <c r="CS184" t="s">
        <v>287</v>
      </c>
      <c r="CT184" t="s">
        <v>287</v>
      </c>
      <c r="CU184" t="s">
        <v>287</v>
      </c>
      <c r="CV184" t="s">
        <v>287</v>
      </c>
      <c r="CW184" t="s">
        <v>287</v>
      </c>
      <c r="CX184" t="s">
        <v>287</v>
      </c>
      <c r="CY184" t="s">
        <v>287</v>
      </c>
      <c r="CZ184" t="s">
        <v>287</v>
      </c>
      <c r="DA184" t="s">
        <v>287</v>
      </c>
      <c r="DB184" t="s">
        <v>287</v>
      </c>
      <c r="DC184" t="s">
        <v>287</v>
      </c>
      <c r="DD184" t="s">
        <v>287</v>
      </c>
      <c r="DE184" t="s">
        <v>287</v>
      </c>
      <c r="DF184" t="s">
        <v>1308</v>
      </c>
      <c r="DG184" t="s">
        <v>1309</v>
      </c>
      <c r="DH184" t="s">
        <v>290</v>
      </c>
      <c r="DI184" t="s">
        <v>302</v>
      </c>
      <c r="DJ184" t="s">
        <v>303</v>
      </c>
      <c r="DK184" t="s">
        <v>1310</v>
      </c>
      <c r="DL184" t="s">
        <v>305</v>
      </c>
      <c r="DM184" t="s">
        <v>1311</v>
      </c>
      <c r="DN184" t="s">
        <v>1312</v>
      </c>
      <c r="DO184" s="1">
        <v>0</v>
      </c>
      <c r="DP184" s="1">
        <v>1</v>
      </c>
      <c r="DQ184" s="1">
        <v>0</v>
      </c>
      <c r="DR184" s="1">
        <v>0</v>
      </c>
      <c r="DS184" s="1">
        <v>0</v>
      </c>
    </row>
    <row r="185" spans="1:123" x14ac:dyDescent="0.35">
      <c r="A185" t="s">
        <v>287</v>
      </c>
      <c r="B185" t="s">
        <v>287</v>
      </c>
      <c r="C185" t="s">
        <v>287</v>
      </c>
      <c r="D185" t="s">
        <v>287</v>
      </c>
      <c r="E185" t="s">
        <v>287</v>
      </c>
      <c r="F185" t="s">
        <v>287</v>
      </c>
      <c r="G185" t="s">
        <v>287</v>
      </c>
      <c r="H185" t="s">
        <v>287</v>
      </c>
      <c r="I185" s="1"/>
      <c r="J185" s="1"/>
      <c r="K185" s="1"/>
      <c r="L185" s="1"/>
      <c r="M185" s="1"/>
      <c r="N185" s="1"/>
      <c r="O185" s="1"/>
      <c r="P185" s="1"/>
      <c r="Q185" t="s">
        <v>287</v>
      </c>
      <c r="R185" s="1"/>
      <c r="S185" s="1"/>
      <c r="T185" s="1"/>
      <c r="U185" s="1"/>
      <c r="V185" s="1"/>
      <c r="W185" s="1"/>
      <c r="X185" t="s">
        <v>287</v>
      </c>
      <c r="Y185" t="s">
        <v>287</v>
      </c>
      <c r="Z185" t="s">
        <v>287</v>
      </c>
      <c r="AA185" t="s">
        <v>287</v>
      </c>
      <c r="AB185" t="s">
        <v>287</v>
      </c>
      <c r="AC185" s="1"/>
      <c r="AD185" s="1"/>
      <c r="AE185" s="1"/>
      <c r="AF185" s="1"/>
      <c r="AG185" s="1"/>
      <c r="AH185" t="s">
        <v>287</v>
      </c>
      <c r="AI185" t="s">
        <v>287</v>
      </c>
      <c r="AJ185" t="s">
        <v>287</v>
      </c>
      <c r="AK185" t="s">
        <v>287</v>
      </c>
      <c r="AL185" t="s">
        <v>287</v>
      </c>
      <c r="AM185" t="s">
        <v>287</v>
      </c>
      <c r="AN185" s="1"/>
      <c r="AO185" s="1"/>
      <c r="AP185" s="1"/>
      <c r="AQ185" s="1"/>
      <c r="AR185" s="1"/>
      <c r="AS185" s="1"/>
      <c r="AT185" s="1"/>
      <c r="AU185" s="1"/>
      <c r="AV185" t="s">
        <v>287</v>
      </c>
      <c r="AW185" s="1"/>
      <c r="AX185" s="1"/>
      <c r="AY185" s="1"/>
      <c r="AZ185" s="1"/>
      <c r="BA185" s="1"/>
      <c r="BB185" s="1"/>
      <c r="BC185" s="1"/>
      <c r="BD185" s="1"/>
      <c r="BE185" t="s">
        <v>287</v>
      </c>
      <c r="BF185" t="s">
        <v>287</v>
      </c>
      <c r="BG185" t="s">
        <v>287</v>
      </c>
      <c r="BH185" t="s">
        <v>287</v>
      </c>
      <c r="BI185" t="s">
        <v>287</v>
      </c>
      <c r="BJ185" t="s">
        <v>287</v>
      </c>
      <c r="BK185" s="1"/>
      <c r="BL185" s="1"/>
      <c r="BM185" s="1"/>
      <c r="BN185" s="1"/>
      <c r="BO185" s="1"/>
      <c r="BP185" s="1"/>
      <c r="BQ185" s="1"/>
      <c r="BR185" s="1"/>
      <c r="BS185" s="1"/>
      <c r="BT185" s="1"/>
      <c r="BU185" s="1"/>
      <c r="BV185" s="1"/>
      <c r="BW185" s="1"/>
      <c r="BX185" s="1"/>
      <c r="BY185" t="s">
        <v>287</v>
      </c>
      <c r="BZ185" s="1"/>
      <c r="CA185" s="1"/>
      <c r="CB185" s="1"/>
      <c r="CC185" s="1"/>
      <c r="CD185" s="1"/>
      <c r="CE185" s="1"/>
      <c r="CF185" s="1"/>
      <c r="CG185" s="1"/>
      <c r="CH185" s="1"/>
      <c r="CI185" s="1"/>
      <c r="CJ185" s="1"/>
      <c r="CK185" s="1"/>
      <c r="CL185" s="1"/>
      <c r="CM185" s="1"/>
      <c r="CN185" t="s">
        <v>287</v>
      </c>
      <c r="CO185" t="s">
        <v>287</v>
      </c>
      <c r="CP185" t="s">
        <v>287</v>
      </c>
      <c r="CQ185" t="s">
        <v>287</v>
      </c>
      <c r="CR185" t="s">
        <v>287</v>
      </c>
      <c r="CS185" t="s">
        <v>287</v>
      </c>
      <c r="CT185" t="s">
        <v>287</v>
      </c>
      <c r="CU185" t="s">
        <v>287</v>
      </c>
      <c r="CV185" t="s">
        <v>287</v>
      </c>
      <c r="CW185" t="s">
        <v>287</v>
      </c>
      <c r="CX185" t="s">
        <v>287</v>
      </c>
      <c r="CY185" t="s">
        <v>287</v>
      </c>
      <c r="CZ185" t="s">
        <v>287</v>
      </c>
      <c r="DA185" t="s">
        <v>287</v>
      </c>
      <c r="DB185" t="s">
        <v>287</v>
      </c>
      <c r="DC185" t="s">
        <v>287</v>
      </c>
      <c r="DD185" t="s">
        <v>287</v>
      </c>
      <c r="DE185" t="s">
        <v>287</v>
      </c>
      <c r="DF185" t="s">
        <v>1313</v>
      </c>
      <c r="DG185" t="s">
        <v>1314</v>
      </c>
      <c r="DH185" t="s">
        <v>290</v>
      </c>
      <c r="DI185" t="s">
        <v>315</v>
      </c>
      <c r="DJ185" t="s">
        <v>292</v>
      </c>
      <c r="DK185" t="s">
        <v>501</v>
      </c>
      <c r="DL185" t="s">
        <v>341</v>
      </c>
      <c r="DM185" t="s">
        <v>1315</v>
      </c>
      <c r="DN185" t="s">
        <v>1316</v>
      </c>
      <c r="DO185" s="1">
        <v>0</v>
      </c>
      <c r="DP185" s="1">
        <v>1</v>
      </c>
      <c r="DQ185" s="1">
        <v>0</v>
      </c>
      <c r="DR185" s="1">
        <v>0</v>
      </c>
      <c r="DS185" s="1">
        <v>0</v>
      </c>
    </row>
    <row r="186" spans="1:123" x14ac:dyDescent="0.35">
      <c r="A186" t="s">
        <v>1</v>
      </c>
      <c r="B186" t="s">
        <v>2</v>
      </c>
      <c r="C186" t="s">
        <v>8</v>
      </c>
      <c r="D186" t="s">
        <v>13</v>
      </c>
      <c r="E186" t="s">
        <v>13</v>
      </c>
      <c r="F186" t="s">
        <v>13</v>
      </c>
      <c r="G186" t="s">
        <v>16</v>
      </c>
      <c r="H186" t="s">
        <v>16</v>
      </c>
      <c r="I186" s="1" t="s">
        <v>1</v>
      </c>
      <c r="J186" s="1" t="s">
        <v>1</v>
      </c>
      <c r="K186" s="1" t="s">
        <v>1</v>
      </c>
      <c r="L186" s="1" t="s">
        <v>1</v>
      </c>
      <c r="M186" s="1" t="s">
        <v>1</v>
      </c>
      <c r="N186" s="1" t="s">
        <v>1</v>
      </c>
      <c r="O186" s="1" t="s">
        <v>1</v>
      </c>
      <c r="P186" s="1" t="s">
        <v>2</v>
      </c>
      <c r="Q186" t="s">
        <v>1</v>
      </c>
      <c r="R186" s="1" t="s">
        <v>1</v>
      </c>
      <c r="S186" s="1" t="s">
        <v>2</v>
      </c>
      <c r="T186" s="1" t="s">
        <v>1</v>
      </c>
      <c r="U186" s="1" t="s">
        <v>1</v>
      </c>
      <c r="V186" s="1" t="s">
        <v>1</v>
      </c>
      <c r="W186" s="1" t="s">
        <v>2</v>
      </c>
      <c r="X186" t="s">
        <v>287</v>
      </c>
      <c r="Y186" t="s">
        <v>42</v>
      </c>
      <c r="Z186" t="s">
        <v>46</v>
      </c>
      <c r="AA186" t="s">
        <v>1317</v>
      </c>
      <c r="AB186" t="s">
        <v>51</v>
      </c>
      <c r="AC186" s="1"/>
      <c r="AD186" s="1"/>
      <c r="AE186" s="1"/>
      <c r="AF186" s="1"/>
      <c r="AG186" s="1"/>
      <c r="AH186" t="s">
        <v>287</v>
      </c>
      <c r="AI186" t="s">
        <v>287</v>
      </c>
      <c r="AJ186" t="s">
        <v>287</v>
      </c>
      <c r="AK186" t="s">
        <v>287</v>
      </c>
      <c r="AL186" t="s">
        <v>13</v>
      </c>
      <c r="AM186" t="s">
        <v>13</v>
      </c>
      <c r="AN186" s="1" t="s">
        <v>2</v>
      </c>
      <c r="AO186" s="1" t="s">
        <v>2</v>
      </c>
      <c r="AP186" s="1" t="s">
        <v>2</v>
      </c>
      <c r="AQ186" s="1" t="s">
        <v>2</v>
      </c>
      <c r="AR186" s="1" t="s">
        <v>2</v>
      </c>
      <c r="AS186" s="1" t="s">
        <v>2</v>
      </c>
      <c r="AT186" s="1" t="s">
        <v>2</v>
      </c>
      <c r="AU186" s="1" t="s">
        <v>1</v>
      </c>
      <c r="AV186" t="s">
        <v>287</v>
      </c>
      <c r="AW186" s="1" t="s">
        <v>2</v>
      </c>
      <c r="AX186" s="1" t="s">
        <v>2</v>
      </c>
      <c r="AY186" s="1" t="s">
        <v>2</v>
      </c>
      <c r="AZ186" s="1" t="s">
        <v>2</v>
      </c>
      <c r="BA186" s="1" t="s">
        <v>2</v>
      </c>
      <c r="BB186" s="1" t="s">
        <v>2</v>
      </c>
      <c r="BC186" s="1" t="s">
        <v>2</v>
      </c>
      <c r="BD186" s="1" t="s">
        <v>1</v>
      </c>
      <c r="BE186" t="s">
        <v>287</v>
      </c>
      <c r="BF186" t="s">
        <v>287</v>
      </c>
      <c r="BG186" t="s">
        <v>1</v>
      </c>
      <c r="BH186" t="s">
        <v>2</v>
      </c>
      <c r="BI186" t="s">
        <v>1</v>
      </c>
      <c r="BJ186" t="s">
        <v>93</v>
      </c>
      <c r="BK186" s="1" t="s">
        <v>1</v>
      </c>
      <c r="BL186" s="1" t="s">
        <v>1</v>
      </c>
      <c r="BM186" s="1" t="s">
        <v>1</v>
      </c>
      <c r="BN186" s="1" t="s">
        <v>1</v>
      </c>
      <c r="BO186" s="1" t="s">
        <v>1</v>
      </c>
      <c r="BP186" s="1" t="s">
        <v>1</v>
      </c>
      <c r="BQ186" s="1" t="s">
        <v>1</v>
      </c>
      <c r="BR186" s="1" t="s">
        <v>1</v>
      </c>
      <c r="BS186" s="1" t="s">
        <v>1</v>
      </c>
      <c r="BT186" s="1" t="s">
        <v>1</v>
      </c>
      <c r="BU186" s="1" t="s">
        <v>1</v>
      </c>
      <c r="BV186" s="1" t="s">
        <v>2</v>
      </c>
      <c r="BW186" s="1" t="s">
        <v>2</v>
      </c>
      <c r="BX186" s="1" t="s">
        <v>2</v>
      </c>
      <c r="BY186" t="s">
        <v>287</v>
      </c>
      <c r="BZ186" s="1" t="s">
        <v>1</v>
      </c>
      <c r="CA186" s="1" t="s">
        <v>2</v>
      </c>
      <c r="CB186" s="1" t="s">
        <v>1</v>
      </c>
      <c r="CC186" s="1" t="s">
        <v>1</v>
      </c>
      <c r="CD186" s="1" t="s">
        <v>1</v>
      </c>
      <c r="CE186" s="1" t="s">
        <v>1</v>
      </c>
      <c r="CF186" s="1" t="s">
        <v>2</v>
      </c>
      <c r="CG186" s="1" t="s">
        <v>2</v>
      </c>
      <c r="CH186" s="1" t="s">
        <v>1</v>
      </c>
      <c r="CI186" s="1" t="s">
        <v>1</v>
      </c>
      <c r="CJ186" s="1" t="s">
        <v>2</v>
      </c>
      <c r="CK186" s="1" t="s">
        <v>1</v>
      </c>
      <c r="CL186" s="1" t="s">
        <v>2</v>
      </c>
      <c r="CM186" s="1" t="s">
        <v>2</v>
      </c>
      <c r="CN186" t="s">
        <v>287</v>
      </c>
      <c r="CO186" t="s">
        <v>1</v>
      </c>
      <c r="CP186" t="s">
        <v>1</v>
      </c>
      <c r="CQ186" t="s">
        <v>2</v>
      </c>
      <c r="CR186" t="s">
        <v>287</v>
      </c>
      <c r="CS186" t="s">
        <v>16</v>
      </c>
      <c r="CT186" t="s">
        <v>15</v>
      </c>
      <c r="CU186" t="s">
        <v>16</v>
      </c>
      <c r="CV186" t="s">
        <v>287</v>
      </c>
      <c r="CW186" t="s">
        <v>48</v>
      </c>
      <c r="CX186" t="s">
        <v>1318</v>
      </c>
      <c r="CY186" t="s">
        <v>1</v>
      </c>
      <c r="CZ186" t="s">
        <v>2</v>
      </c>
      <c r="DA186" t="s">
        <v>2</v>
      </c>
      <c r="DB186" t="s">
        <v>138</v>
      </c>
      <c r="DC186" t="s">
        <v>1319</v>
      </c>
      <c r="DD186" t="s">
        <v>287</v>
      </c>
      <c r="DE186" t="s">
        <v>287</v>
      </c>
      <c r="DF186" t="s">
        <v>1320</v>
      </c>
      <c r="DG186" t="s">
        <v>1321</v>
      </c>
      <c r="DH186" t="s">
        <v>290</v>
      </c>
      <c r="DI186" t="s">
        <v>302</v>
      </c>
      <c r="DJ186" t="s">
        <v>687</v>
      </c>
      <c r="DK186" t="s">
        <v>397</v>
      </c>
      <c r="DL186" t="s">
        <v>305</v>
      </c>
      <c r="DM186" t="s">
        <v>1322</v>
      </c>
      <c r="DN186" t="s">
        <v>1323</v>
      </c>
      <c r="DO186" s="1">
        <v>0</v>
      </c>
      <c r="DP186" s="1">
        <v>0</v>
      </c>
      <c r="DQ186" s="1">
        <v>0</v>
      </c>
      <c r="DR186" s="1">
        <v>1</v>
      </c>
      <c r="DS186" s="1">
        <v>0</v>
      </c>
    </row>
    <row r="187" spans="1:123" x14ac:dyDescent="0.35">
      <c r="A187" t="s">
        <v>1</v>
      </c>
      <c r="B187" t="s">
        <v>1</v>
      </c>
      <c r="C187" t="s">
        <v>9</v>
      </c>
      <c r="D187" t="s">
        <v>16</v>
      </c>
      <c r="E187" t="s">
        <v>13</v>
      </c>
      <c r="F187" t="s">
        <v>15</v>
      </c>
      <c r="G187" t="s">
        <v>15</v>
      </c>
      <c r="H187" t="s">
        <v>16</v>
      </c>
      <c r="I187" s="1" t="s">
        <v>1</v>
      </c>
      <c r="J187" s="1" t="s">
        <v>1</v>
      </c>
      <c r="K187" s="1" t="s">
        <v>1</v>
      </c>
      <c r="L187" s="1" t="s">
        <v>1</v>
      </c>
      <c r="M187" s="1" t="s">
        <v>1</v>
      </c>
      <c r="N187" s="1" t="s">
        <v>1</v>
      </c>
      <c r="O187" s="1" t="s">
        <v>1</v>
      </c>
      <c r="P187" s="1" t="s">
        <v>2</v>
      </c>
      <c r="Q187" t="s">
        <v>1</v>
      </c>
      <c r="R187" s="1" t="s">
        <v>1</v>
      </c>
      <c r="S187" s="1" t="s">
        <v>2</v>
      </c>
      <c r="T187" s="1" t="s">
        <v>1</v>
      </c>
      <c r="U187" s="1" t="s">
        <v>1</v>
      </c>
      <c r="V187" s="1" t="s">
        <v>1</v>
      </c>
      <c r="W187" s="1" t="s">
        <v>2</v>
      </c>
      <c r="X187" t="s">
        <v>287</v>
      </c>
      <c r="Y187" t="s">
        <v>43</v>
      </c>
      <c r="Z187" t="s">
        <v>47</v>
      </c>
      <c r="AA187" t="s">
        <v>287</v>
      </c>
      <c r="AB187" t="s">
        <v>3</v>
      </c>
      <c r="AC187" s="1"/>
      <c r="AD187" s="1"/>
      <c r="AE187" s="1"/>
      <c r="AF187" s="1"/>
      <c r="AG187" s="1"/>
      <c r="AH187" t="s">
        <v>287</v>
      </c>
      <c r="AI187" t="s">
        <v>287</v>
      </c>
      <c r="AJ187" t="s">
        <v>287</v>
      </c>
      <c r="AK187" t="s">
        <v>287</v>
      </c>
      <c r="AL187" t="s">
        <v>14</v>
      </c>
      <c r="AM187" t="s">
        <v>14</v>
      </c>
      <c r="AN187" s="1" t="s">
        <v>2</v>
      </c>
      <c r="AO187" s="1" t="s">
        <v>2</v>
      </c>
      <c r="AP187" s="1" t="s">
        <v>1</v>
      </c>
      <c r="AQ187" s="1" t="s">
        <v>1</v>
      </c>
      <c r="AR187" s="1" t="s">
        <v>1</v>
      </c>
      <c r="AS187" s="1" t="s">
        <v>2</v>
      </c>
      <c r="AT187" s="1" t="s">
        <v>1</v>
      </c>
      <c r="AU187" s="1" t="s">
        <v>2</v>
      </c>
      <c r="AV187" t="s">
        <v>1324</v>
      </c>
      <c r="AW187" s="1" t="s">
        <v>2</v>
      </c>
      <c r="AX187" s="1" t="s">
        <v>2</v>
      </c>
      <c r="AY187" s="1" t="s">
        <v>1</v>
      </c>
      <c r="AZ187" s="1" t="s">
        <v>1</v>
      </c>
      <c r="BA187" s="1" t="s">
        <v>1</v>
      </c>
      <c r="BB187" s="1" t="s">
        <v>2</v>
      </c>
      <c r="BC187" s="1" t="s">
        <v>2</v>
      </c>
      <c r="BD187" s="1" t="s">
        <v>2</v>
      </c>
      <c r="BE187" t="s">
        <v>287</v>
      </c>
      <c r="BF187" t="s">
        <v>287</v>
      </c>
      <c r="BG187" t="s">
        <v>1</v>
      </c>
      <c r="BH187" t="s">
        <v>1</v>
      </c>
      <c r="BI187" t="s">
        <v>2</v>
      </c>
      <c r="BJ187" t="s">
        <v>91</v>
      </c>
      <c r="BK187" s="1" t="s">
        <v>1</v>
      </c>
      <c r="BL187" s="1" t="s">
        <v>1</v>
      </c>
      <c r="BM187" s="1" t="s">
        <v>1</v>
      </c>
      <c r="BN187" s="1" t="s">
        <v>1</v>
      </c>
      <c r="BO187" s="1" t="s">
        <v>1</v>
      </c>
      <c r="BP187" s="1" t="s">
        <v>1</v>
      </c>
      <c r="BQ187" s="1" t="s">
        <v>1</v>
      </c>
      <c r="BR187" s="1" t="s">
        <v>1</v>
      </c>
      <c r="BS187" s="1" t="s">
        <v>1</v>
      </c>
      <c r="BT187" s="1" t="s">
        <v>1</v>
      </c>
      <c r="BU187" s="1" t="s">
        <v>1</v>
      </c>
      <c r="BV187" s="1" t="s">
        <v>1</v>
      </c>
      <c r="BW187" s="1" t="s">
        <v>2</v>
      </c>
      <c r="BX187" s="1" t="s">
        <v>2</v>
      </c>
      <c r="BY187" t="s">
        <v>287</v>
      </c>
      <c r="BZ187" s="1" t="s">
        <v>1</v>
      </c>
      <c r="CA187" s="1" t="s">
        <v>1</v>
      </c>
      <c r="CB187" s="1" t="s">
        <v>1</v>
      </c>
      <c r="CC187" s="1" t="s">
        <v>1</v>
      </c>
      <c r="CD187" s="1" t="s">
        <v>2</v>
      </c>
      <c r="CE187" s="1" t="s">
        <v>1</v>
      </c>
      <c r="CF187" s="1" t="s">
        <v>2</v>
      </c>
      <c r="CG187" s="1" t="s">
        <v>1</v>
      </c>
      <c r="CH187" s="1" t="s">
        <v>1</v>
      </c>
      <c r="CI187" s="1" t="s">
        <v>1</v>
      </c>
      <c r="CJ187" s="1" t="s">
        <v>2</v>
      </c>
      <c r="CK187" s="1" t="s">
        <v>2</v>
      </c>
      <c r="CL187" s="1" t="s">
        <v>2</v>
      </c>
      <c r="CM187" s="1" t="s">
        <v>2</v>
      </c>
      <c r="CN187" t="s">
        <v>287</v>
      </c>
      <c r="CO187" t="s">
        <v>1</v>
      </c>
      <c r="CP187" t="s">
        <v>3</v>
      </c>
      <c r="CQ187" t="s">
        <v>2</v>
      </c>
      <c r="CR187" t="s">
        <v>287</v>
      </c>
      <c r="CS187" t="s">
        <v>14</v>
      </c>
      <c r="CT187" t="s">
        <v>15</v>
      </c>
      <c r="CU187" t="s">
        <v>14</v>
      </c>
      <c r="CV187" t="s">
        <v>287</v>
      </c>
      <c r="CW187" t="s">
        <v>46</v>
      </c>
      <c r="CX187" t="s">
        <v>1325</v>
      </c>
      <c r="CY187" t="s">
        <v>2</v>
      </c>
      <c r="CZ187" t="s">
        <v>287</v>
      </c>
      <c r="DA187" t="s">
        <v>2</v>
      </c>
      <c r="DB187" t="s">
        <v>135</v>
      </c>
      <c r="DC187" t="s">
        <v>287</v>
      </c>
      <c r="DD187" t="s">
        <v>287</v>
      </c>
      <c r="DE187" t="s">
        <v>287</v>
      </c>
      <c r="DF187" t="s">
        <v>1326</v>
      </c>
      <c r="DG187" t="s">
        <v>1327</v>
      </c>
      <c r="DH187" t="s">
        <v>290</v>
      </c>
      <c r="DI187" t="s">
        <v>315</v>
      </c>
      <c r="DJ187" t="s">
        <v>303</v>
      </c>
      <c r="DK187" t="s">
        <v>445</v>
      </c>
      <c r="DL187" t="s">
        <v>370</v>
      </c>
      <c r="DM187" t="s">
        <v>1328</v>
      </c>
      <c r="DN187" t="s">
        <v>1329</v>
      </c>
      <c r="DO187" s="1">
        <v>0</v>
      </c>
      <c r="DP187" s="1">
        <v>0</v>
      </c>
      <c r="DQ187" s="1">
        <v>0</v>
      </c>
      <c r="DR187" s="1">
        <v>1</v>
      </c>
      <c r="DS187" s="1">
        <v>0</v>
      </c>
    </row>
    <row r="188" spans="1:123" x14ac:dyDescent="0.35">
      <c r="A188" t="s">
        <v>1</v>
      </c>
      <c r="B188" t="s">
        <v>1</v>
      </c>
      <c r="C188" t="s">
        <v>10</v>
      </c>
      <c r="D188" t="s">
        <v>14</v>
      </c>
      <c r="E188" t="s">
        <v>13</v>
      </c>
      <c r="F188" t="s">
        <v>13</v>
      </c>
      <c r="G188" t="s">
        <v>3</v>
      </c>
      <c r="H188" t="s">
        <v>3</v>
      </c>
      <c r="I188" s="1" t="s">
        <v>1</v>
      </c>
      <c r="J188" s="1" t="s">
        <v>2</v>
      </c>
      <c r="K188" s="1" t="s">
        <v>2</v>
      </c>
      <c r="L188" s="1" t="s">
        <v>1</v>
      </c>
      <c r="M188" s="1" t="s">
        <v>2</v>
      </c>
      <c r="N188" s="1" t="s">
        <v>2</v>
      </c>
      <c r="O188" s="1" t="s">
        <v>1</v>
      </c>
      <c r="P188" s="1" t="s">
        <v>2</v>
      </c>
      <c r="Q188" t="s">
        <v>2</v>
      </c>
      <c r="R188" s="1" t="s">
        <v>1</v>
      </c>
      <c r="S188" s="1" t="s">
        <v>1</v>
      </c>
      <c r="T188" s="1" t="s">
        <v>2</v>
      </c>
      <c r="U188" s="1" t="s">
        <v>2</v>
      </c>
      <c r="V188" s="1" t="s">
        <v>2</v>
      </c>
      <c r="W188" s="1" t="s">
        <v>2</v>
      </c>
      <c r="X188" t="s">
        <v>287</v>
      </c>
      <c r="Y188" t="s">
        <v>42</v>
      </c>
      <c r="Z188" t="s">
        <v>46</v>
      </c>
      <c r="AA188" t="s">
        <v>287</v>
      </c>
      <c r="AB188" t="s">
        <v>53</v>
      </c>
      <c r="AC188" s="1"/>
      <c r="AD188" s="1"/>
      <c r="AE188" s="1"/>
      <c r="AF188" s="1"/>
      <c r="AG188" s="1"/>
      <c r="AH188" t="s">
        <v>287</v>
      </c>
      <c r="AI188" t="s">
        <v>287</v>
      </c>
      <c r="AJ188" t="s">
        <v>287</v>
      </c>
      <c r="AK188" t="s">
        <v>287</v>
      </c>
      <c r="AL188" t="s">
        <v>14</v>
      </c>
      <c r="AM188" t="s">
        <v>14</v>
      </c>
      <c r="AN188" s="1" t="s">
        <v>2</v>
      </c>
      <c r="AO188" s="1" t="s">
        <v>1</v>
      </c>
      <c r="AP188" s="1" t="s">
        <v>1</v>
      </c>
      <c r="AQ188" s="1" t="s">
        <v>1</v>
      </c>
      <c r="AR188" s="1" t="s">
        <v>1</v>
      </c>
      <c r="AS188" s="1" t="s">
        <v>1</v>
      </c>
      <c r="AT188" s="1" t="s">
        <v>2</v>
      </c>
      <c r="AU188" s="1" t="s">
        <v>2</v>
      </c>
      <c r="AV188" t="s">
        <v>287</v>
      </c>
      <c r="AW188" s="1" t="s">
        <v>2</v>
      </c>
      <c r="AX188" s="1" t="s">
        <v>1</v>
      </c>
      <c r="AY188" s="1" t="s">
        <v>1</v>
      </c>
      <c r="AZ188" s="1" t="s">
        <v>1</v>
      </c>
      <c r="BA188" s="1" t="s">
        <v>1</v>
      </c>
      <c r="BB188" s="1" t="s">
        <v>1</v>
      </c>
      <c r="BC188" s="1" t="s">
        <v>2</v>
      </c>
      <c r="BD188" s="1" t="s">
        <v>2</v>
      </c>
      <c r="BE188" t="s">
        <v>287</v>
      </c>
      <c r="BF188" t="s">
        <v>287</v>
      </c>
      <c r="BG188" t="s">
        <v>1</v>
      </c>
      <c r="BH188" t="s">
        <v>1</v>
      </c>
      <c r="BI188" t="s">
        <v>2</v>
      </c>
      <c r="BJ188" t="s">
        <v>91</v>
      </c>
      <c r="BK188" s="1" t="s">
        <v>1</v>
      </c>
      <c r="BL188" s="1" t="s">
        <v>1</v>
      </c>
      <c r="BM188" s="1" t="s">
        <v>2</v>
      </c>
      <c r="BN188" s="1" t="s">
        <v>2</v>
      </c>
      <c r="BO188" s="1" t="s">
        <v>1</v>
      </c>
      <c r="BP188" s="1" t="s">
        <v>1</v>
      </c>
      <c r="BQ188" s="1" t="s">
        <v>1</v>
      </c>
      <c r="BR188" s="1" t="s">
        <v>2</v>
      </c>
      <c r="BS188" s="1" t="s">
        <v>1</v>
      </c>
      <c r="BT188" s="1" t="s">
        <v>2</v>
      </c>
      <c r="BU188" s="1" t="s">
        <v>1</v>
      </c>
      <c r="BV188" s="1" t="s">
        <v>2</v>
      </c>
      <c r="BW188" s="1" t="s">
        <v>2</v>
      </c>
      <c r="BX188" s="1" t="s">
        <v>2</v>
      </c>
      <c r="BY188" t="s">
        <v>287</v>
      </c>
      <c r="BZ188" s="1" t="s">
        <v>2</v>
      </c>
      <c r="CA188" s="1" t="s">
        <v>2</v>
      </c>
      <c r="CB188" s="1" t="s">
        <v>2</v>
      </c>
      <c r="CC188" s="1" t="s">
        <v>2</v>
      </c>
      <c r="CD188" s="1" t="s">
        <v>2</v>
      </c>
      <c r="CE188" s="1" t="s">
        <v>2</v>
      </c>
      <c r="CF188" s="1" t="s">
        <v>2</v>
      </c>
      <c r="CG188" s="1" t="s">
        <v>2</v>
      </c>
      <c r="CH188" s="1" t="s">
        <v>2</v>
      </c>
      <c r="CI188" s="1" t="s">
        <v>2</v>
      </c>
      <c r="CJ188" s="1" t="s">
        <v>2</v>
      </c>
      <c r="CK188" s="1" t="s">
        <v>2</v>
      </c>
      <c r="CL188" s="1" t="s">
        <v>2</v>
      </c>
      <c r="CM188" s="1" t="s">
        <v>1</v>
      </c>
      <c r="CN188" t="s">
        <v>287</v>
      </c>
      <c r="CO188" t="s">
        <v>1</v>
      </c>
      <c r="CP188" t="s">
        <v>1</v>
      </c>
      <c r="CQ188" t="s">
        <v>3</v>
      </c>
      <c r="CR188" t="s">
        <v>287</v>
      </c>
      <c r="CS188" t="s">
        <v>15</v>
      </c>
      <c r="CT188" t="s">
        <v>14</v>
      </c>
      <c r="CU188" t="s">
        <v>14</v>
      </c>
      <c r="CV188" t="s">
        <v>287</v>
      </c>
      <c r="CW188" t="s">
        <v>47</v>
      </c>
      <c r="CX188" t="s">
        <v>287</v>
      </c>
      <c r="CY188" t="s">
        <v>1</v>
      </c>
      <c r="CZ188" t="s">
        <v>1</v>
      </c>
      <c r="DA188" t="s">
        <v>3</v>
      </c>
      <c r="DB188" t="s">
        <v>287</v>
      </c>
      <c r="DC188" t="s">
        <v>287</v>
      </c>
      <c r="DD188" t="s">
        <v>287</v>
      </c>
      <c r="DE188" t="s">
        <v>287</v>
      </c>
      <c r="DF188" t="s">
        <v>1330</v>
      </c>
      <c r="DG188" t="s">
        <v>1331</v>
      </c>
      <c r="DH188" t="s">
        <v>301</v>
      </c>
      <c r="DI188" t="s">
        <v>302</v>
      </c>
      <c r="DJ188" t="s">
        <v>303</v>
      </c>
      <c r="DK188" t="s">
        <v>501</v>
      </c>
      <c r="DL188" t="s">
        <v>341</v>
      </c>
      <c r="DM188" t="s">
        <v>1332</v>
      </c>
      <c r="DN188" t="s">
        <v>1333</v>
      </c>
      <c r="DO188" s="1">
        <v>0</v>
      </c>
      <c r="DP188" s="1">
        <v>0</v>
      </c>
      <c r="DQ188" s="1">
        <v>0</v>
      </c>
      <c r="DR188" s="1">
        <v>1</v>
      </c>
      <c r="DS188" s="1">
        <v>0</v>
      </c>
    </row>
    <row r="189" spans="1:123" x14ac:dyDescent="0.35">
      <c r="A189" t="s">
        <v>1</v>
      </c>
      <c r="B189" t="s">
        <v>1</v>
      </c>
      <c r="C189" t="s">
        <v>6</v>
      </c>
      <c r="D189" t="s">
        <v>15</v>
      </c>
      <c r="E189" t="s">
        <v>13</v>
      </c>
      <c r="F189" t="s">
        <v>14</v>
      </c>
      <c r="G189" t="s">
        <v>15</v>
      </c>
      <c r="H189" t="s">
        <v>16</v>
      </c>
      <c r="I189" s="1" t="s">
        <v>1</v>
      </c>
      <c r="J189" s="1" t="s">
        <v>1</v>
      </c>
      <c r="K189" s="1" t="s">
        <v>1</v>
      </c>
      <c r="L189" s="1" t="s">
        <v>1</v>
      </c>
      <c r="M189" s="1" t="s">
        <v>1</v>
      </c>
      <c r="N189" s="1" t="s">
        <v>1</v>
      </c>
      <c r="O189" s="1" t="s">
        <v>1</v>
      </c>
      <c r="P189" s="1" t="s">
        <v>2</v>
      </c>
      <c r="Q189" t="s">
        <v>1</v>
      </c>
      <c r="R189" s="1" t="s">
        <v>1</v>
      </c>
      <c r="S189" s="1" t="s">
        <v>1</v>
      </c>
      <c r="T189" s="1" t="s">
        <v>1</v>
      </c>
      <c r="U189" s="1" t="s">
        <v>1</v>
      </c>
      <c r="V189" s="1" t="s">
        <v>1</v>
      </c>
      <c r="W189" s="1" t="s">
        <v>2</v>
      </c>
      <c r="X189" t="s">
        <v>287</v>
      </c>
      <c r="Y189" t="s">
        <v>43</v>
      </c>
      <c r="Z189" t="s">
        <v>45</v>
      </c>
      <c r="AA189" t="s">
        <v>1334</v>
      </c>
      <c r="AB189" t="s">
        <v>3</v>
      </c>
      <c r="AC189" s="1"/>
      <c r="AD189" s="1"/>
      <c r="AE189" s="1"/>
      <c r="AF189" s="1"/>
      <c r="AG189" s="1"/>
      <c r="AH189" t="s">
        <v>287</v>
      </c>
      <c r="AI189" t="s">
        <v>287</v>
      </c>
      <c r="AJ189" t="s">
        <v>287</v>
      </c>
      <c r="AK189" t="s">
        <v>287</v>
      </c>
      <c r="AL189" t="s">
        <v>13</v>
      </c>
      <c r="AM189" t="s">
        <v>14</v>
      </c>
      <c r="AN189" s="1" t="s">
        <v>2</v>
      </c>
      <c r="AO189" s="1" t="s">
        <v>1</v>
      </c>
      <c r="AP189" s="1" t="s">
        <v>2</v>
      </c>
      <c r="AQ189" s="1" t="s">
        <v>2</v>
      </c>
      <c r="AR189" s="1" t="s">
        <v>2</v>
      </c>
      <c r="AS189" s="1" t="s">
        <v>2</v>
      </c>
      <c r="AT189" s="1" t="s">
        <v>2</v>
      </c>
      <c r="AU189" s="1" t="s">
        <v>2</v>
      </c>
      <c r="AV189" t="s">
        <v>287</v>
      </c>
      <c r="AW189" s="1" t="s">
        <v>2</v>
      </c>
      <c r="AX189" s="1" t="s">
        <v>2</v>
      </c>
      <c r="AY189" s="1" t="s">
        <v>2</v>
      </c>
      <c r="AZ189" s="1" t="s">
        <v>1</v>
      </c>
      <c r="BA189" s="1" t="s">
        <v>2</v>
      </c>
      <c r="BB189" s="1" t="s">
        <v>2</v>
      </c>
      <c r="BC189" s="1" t="s">
        <v>2</v>
      </c>
      <c r="BD189" s="1" t="s">
        <v>2</v>
      </c>
      <c r="BE189" t="s">
        <v>287</v>
      </c>
      <c r="BF189" t="s">
        <v>287</v>
      </c>
      <c r="BG189" t="s">
        <v>1</v>
      </c>
      <c r="BH189" t="s">
        <v>1</v>
      </c>
      <c r="BI189" t="s">
        <v>3</v>
      </c>
      <c r="BJ189" t="s">
        <v>90</v>
      </c>
      <c r="BK189" s="1" t="s">
        <v>2</v>
      </c>
      <c r="BL189" s="1" t="s">
        <v>1</v>
      </c>
      <c r="BM189" s="1" t="s">
        <v>1</v>
      </c>
      <c r="BN189" s="1" t="s">
        <v>1</v>
      </c>
      <c r="BO189" s="1" t="s">
        <v>1</v>
      </c>
      <c r="BP189" s="1" t="s">
        <v>1</v>
      </c>
      <c r="BQ189" s="1" t="s">
        <v>2</v>
      </c>
      <c r="BR189" s="1" t="s">
        <v>1</v>
      </c>
      <c r="BS189" s="1" t="s">
        <v>2</v>
      </c>
      <c r="BT189" s="1" t="s">
        <v>2</v>
      </c>
      <c r="BU189" s="1" t="s">
        <v>2</v>
      </c>
      <c r="BV189" s="1" t="s">
        <v>1</v>
      </c>
      <c r="BW189" s="1" t="s">
        <v>1</v>
      </c>
      <c r="BX189" s="1" t="s">
        <v>2</v>
      </c>
      <c r="BY189" t="s">
        <v>1335</v>
      </c>
      <c r="BZ189" s="1" t="s">
        <v>1</v>
      </c>
      <c r="CA189" s="1" t="s">
        <v>1</v>
      </c>
      <c r="CB189" s="1" t="s">
        <v>1</v>
      </c>
      <c r="CC189" s="1" t="s">
        <v>1</v>
      </c>
      <c r="CD189" s="1" t="s">
        <v>1</v>
      </c>
      <c r="CE189" s="1" t="s">
        <v>1</v>
      </c>
      <c r="CF189" s="1" t="s">
        <v>1</v>
      </c>
      <c r="CG189" s="1" t="s">
        <v>2</v>
      </c>
      <c r="CH189" s="1" t="s">
        <v>1</v>
      </c>
      <c r="CI189" s="1" t="s">
        <v>1</v>
      </c>
      <c r="CJ189" s="1" t="s">
        <v>2</v>
      </c>
      <c r="CK189" s="1" t="s">
        <v>2</v>
      </c>
      <c r="CL189" s="1" t="s">
        <v>1</v>
      </c>
      <c r="CM189" s="1" t="s">
        <v>2</v>
      </c>
      <c r="CN189" t="s">
        <v>1336</v>
      </c>
      <c r="CO189" t="s">
        <v>1</v>
      </c>
      <c r="CP189" t="s">
        <v>1</v>
      </c>
      <c r="CQ189" t="s">
        <v>1</v>
      </c>
      <c r="CR189" t="s">
        <v>1</v>
      </c>
      <c r="CS189" t="s">
        <v>15</v>
      </c>
      <c r="CT189" t="s">
        <v>15</v>
      </c>
      <c r="CU189" t="s">
        <v>14</v>
      </c>
      <c r="CV189" t="s">
        <v>287</v>
      </c>
      <c r="CW189" t="s">
        <v>45</v>
      </c>
      <c r="CX189" t="s">
        <v>287</v>
      </c>
      <c r="CY189" t="s">
        <v>1</v>
      </c>
      <c r="CZ189" t="s">
        <v>1</v>
      </c>
      <c r="DA189" t="s">
        <v>1</v>
      </c>
      <c r="DB189" t="s">
        <v>287</v>
      </c>
      <c r="DC189" t="s">
        <v>287</v>
      </c>
      <c r="DD189" t="s">
        <v>60</v>
      </c>
      <c r="DE189" t="s">
        <v>287</v>
      </c>
      <c r="DF189" t="s">
        <v>1337</v>
      </c>
      <c r="DG189" t="s">
        <v>1338</v>
      </c>
      <c r="DH189" t="s">
        <v>301</v>
      </c>
      <c r="DI189" t="s">
        <v>302</v>
      </c>
      <c r="DJ189" t="s">
        <v>303</v>
      </c>
      <c r="DK189" t="s">
        <v>676</v>
      </c>
      <c r="DL189" t="s">
        <v>305</v>
      </c>
      <c r="DM189" t="s">
        <v>1339</v>
      </c>
      <c r="DN189" t="s">
        <v>1340</v>
      </c>
      <c r="DO189" s="1">
        <v>0</v>
      </c>
      <c r="DP189" s="1">
        <v>0</v>
      </c>
      <c r="DQ189" s="1">
        <v>0</v>
      </c>
      <c r="DR189" s="1">
        <v>1</v>
      </c>
      <c r="DS189" s="1">
        <v>0</v>
      </c>
    </row>
    <row r="190" spans="1:123" x14ac:dyDescent="0.35">
      <c r="A190" t="s">
        <v>1</v>
      </c>
      <c r="B190" t="s">
        <v>1</v>
      </c>
      <c r="C190" t="s">
        <v>8</v>
      </c>
      <c r="D190" t="s">
        <v>3</v>
      </c>
      <c r="E190" t="s">
        <v>13</v>
      </c>
      <c r="F190" t="s">
        <v>14</v>
      </c>
      <c r="G190" t="s">
        <v>14</v>
      </c>
      <c r="H190" t="s">
        <v>16</v>
      </c>
      <c r="I190" s="1" t="s">
        <v>1</v>
      </c>
      <c r="J190" s="1" t="s">
        <v>1</v>
      </c>
      <c r="K190" s="1" t="s">
        <v>1</v>
      </c>
      <c r="L190" s="1" t="s">
        <v>2</v>
      </c>
      <c r="M190" s="1" t="s">
        <v>2</v>
      </c>
      <c r="N190" s="1" t="s">
        <v>2</v>
      </c>
      <c r="O190" s="1" t="s">
        <v>1</v>
      </c>
      <c r="P190" s="1" t="s">
        <v>2</v>
      </c>
      <c r="Q190" t="s">
        <v>1</v>
      </c>
      <c r="R190" s="1" t="s">
        <v>1</v>
      </c>
      <c r="S190" s="1" t="s">
        <v>1</v>
      </c>
      <c r="T190" s="1" t="s">
        <v>1</v>
      </c>
      <c r="U190" s="1" t="s">
        <v>1</v>
      </c>
      <c r="V190" s="1" t="s">
        <v>1</v>
      </c>
      <c r="W190" s="1" t="s">
        <v>2</v>
      </c>
      <c r="X190" t="s">
        <v>287</v>
      </c>
      <c r="Y190" t="s">
        <v>3</v>
      </c>
      <c r="Z190" t="s">
        <v>46</v>
      </c>
      <c r="AA190" t="s">
        <v>287</v>
      </c>
      <c r="AB190" t="s">
        <v>53</v>
      </c>
      <c r="AC190" s="1"/>
      <c r="AD190" s="1"/>
      <c r="AE190" s="1"/>
      <c r="AF190" s="1"/>
      <c r="AG190" s="1"/>
      <c r="AH190" t="s">
        <v>60</v>
      </c>
      <c r="AI190" t="s">
        <v>60</v>
      </c>
      <c r="AJ190" t="s">
        <v>3</v>
      </c>
      <c r="AK190" t="s">
        <v>60</v>
      </c>
      <c r="AL190" t="s">
        <v>13</v>
      </c>
      <c r="AM190" t="s">
        <v>13</v>
      </c>
      <c r="AN190" s="1" t="s">
        <v>2</v>
      </c>
      <c r="AO190" s="1" t="s">
        <v>1</v>
      </c>
      <c r="AP190" s="1" t="s">
        <v>2</v>
      </c>
      <c r="AQ190" s="1" t="s">
        <v>1</v>
      </c>
      <c r="AR190" s="1" t="s">
        <v>2</v>
      </c>
      <c r="AS190" s="1" t="s">
        <v>2</v>
      </c>
      <c r="AT190" s="1" t="s">
        <v>2</v>
      </c>
      <c r="AU190" s="1" t="s">
        <v>2</v>
      </c>
      <c r="AV190" t="s">
        <v>287</v>
      </c>
      <c r="AW190" s="1" t="s">
        <v>2</v>
      </c>
      <c r="AX190" s="1" t="s">
        <v>2</v>
      </c>
      <c r="AY190" s="1" t="s">
        <v>2</v>
      </c>
      <c r="AZ190" s="1" t="s">
        <v>1</v>
      </c>
      <c r="BA190" s="1" t="s">
        <v>1</v>
      </c>
      <c r="BB190" s="1" t="s">
        <v>2</v>
      </c>
      <c r="BC190" s="1" t="s">
        <v>2</v>
      </c>
      <c r="BD190" s="1" t="s">
        <v>2</v>
      </c>
      <c r="BE190" t="s">
        <v>287</v>
      </c>
      <c r="BF190" t="s">
        <v>287</v>
      </c>
      <c r="BG190" t="s">
        <v>1</v>
      </c>
      <c r="BH190" t="s">
        <v>1</v>
      </c>
      <c r="BI190" t="s">
        <v>2</v>
      </c>
      <c r="BJ190" t="s">
        <v>91</v>
      </c>
      <c r="BK190" s="1" t="s">
        <v>2</v>
      </c>
      <c r="BL190" s="1" t="s">
        <v>1</v>
      </c>
      <c r="BM190" s="1" t="s">
        <v>1</v>
      </c>
      <c r="BN190" s="1" t="s">
        <v>1</v>
      </c>
      <c r="BO190" s="1" t="s">
        <v>1</v>
      </c>
      <c r="BP190" s="1" t="s">
        <v>1</v>
      </c>
      <c r="BQ190" s="1" t="s">
        <v>1</v>
      </c>
      <c r="BR190" s="1" t="s">
        <v>1</v>
      </c>
      <c r="BS190" s="1" t="s">
        <v>1</v>
      </c>
      <c r="BT190" s="1" t="s">
        <v>2</v>
      </c>
      <c r="BU190" s="1" t="s">
        <v>2</v>
      </c>
      <c r="BV190" s="1" t="s">
        <v>1</v>
      </c>
      <c r="BW190" s="1" t="s">
        <v>2</v>
      </c>
      <c r="BX190" s="1" t="s">
        <v>2</v>
      </c>
      <c r="BY190" t="s">
        <v>287</v>
      </c>
      <c r="BZ190" s="1" t="s">
        <v>2</v>
      </c>
      <c r="CA190" s="1" t="s">
        <v>2</v>
      </c>
      <c r="CB190" s="1" t="s">
        <v>2</v>
      </c>
      <c r="CC190" s="1" t="s">
        <v>1</v>
      </c>
      <c r="CD190" s="1" t="s">
        <v>2</v>
      </c>
      <c r="CE190" s="1" t="s">
        <v>1</v>
      </c>
      <c r="CF190" s="1" t="s">
        <v>1</v>
      </c>
      <c r="CG190" s="1" t="s">
        <v>2</v>
      </c>
      <c r="CH190" s="1" t="s">
        <v>2</v>
      </c>
      <c r="CI190" s="1" t="s">
        <v>2</v>
      </c>
      <c r="CJ190" s="1" t="s">
        <v>2</v>
      </c>
      <c r="CK190" s="1" t="s">
        <v>2</v>
      </c>
      <c r="CL190" s="1" t="s">
        <v>2</v>
      </c>
      <c r="CM190" s="1" t="s">
        <v>2</v>
      </c>
      <c r="CN190" t="s">
        <v>287</v>
      </c>
      <c r="CO190" t="s">
        <v>1</v>
      </c>
      <c r="CP190" t="s">
        <v>1</v>
      </c>
      <c r="CQ190" t="s">
        <v>1</v>
      </c>
      <c r="CR190" t="s">
        <v>1</v>
      </c>
      <c r="CS190" t="s">
        <v>15</v>
      </c>
      <c r="CT190" t="s">
        <v>13</v>
      </c>
      <c r="CU190" t="s">
        <v>14</v>
      </c>
      <c r="CV190" t="s">
        <v>287</v>
      </c>
      <c r="CW190" t="s">
        <v>46</v>
      </c>
      <c r="CX190" t="s">
        <v>287</v>
      </c>
      <c r="CY190" t="s">
        <v>1</v>
      </c>
      <c r="CZ190" t="s">
        <v>2</v>
      </c>
      <c r="DA190" t="s">
        <v>2</v>
      </c>
      <c r="DB190" t="s">
        <v>135</v>
      </c>
      <c r="DC190" t="s">
        <v>287</v>
      </c>
      <c r="DD190" t="s">
        <v>287</v>
      </c>
      <c r="DE190" t="s">
        <v>287</v>
      </c>
      <c r="DF190" t="s">
        <v>1341</v>
      </c>
      <c r="DG190" t="s">
        <v>1342</v>
      </c>
      <c r="DH190" t="s">
        <v>301</v>
      </c>
      <c r="DI190" t="s">
        <v>302</v>
      </c>
      <c r="DJ190" t="s">
        <v>303</v>
      </c>
      <c r="DK190" t="s">
        <v>321</v>
      </c>
      <c r="DL190" t="s">
        <v>294</v>
      </c>
      <c r="DM190" t="s">
        <v>1343</v>
      </c>
      <c r="DN190" t="s">
        <v>1344</v>
      </c>
      <c r="DO190" s="1">
        <v>0</v>
      </c>
      <c r="DP190" s="1">
        <v>0</v>
      </c>
      <c r="DQ190" s="1">
        <v>0</v>
      </c>
      <c r="DR190" s="1">
        <v>1</v>
      </c>
      <c r="DS190" s="1">
        <v>0</v>
      </c>
    </row>
    <row r="191" spans="1:123" x14ac:dyDescent="0.35">
      <c r="A191" t="s">
        <v>1</v>
      </c>
      <c r="B191" t="s">
        <v>1</v>
      </c>
      <c r="C191" t="s">
        <v>8</v>
      </c>
      <c r="D191" t="s">
        <v>15</v>
      </c>
      <c r="E191" t="s">
        <v>13</v>
      </c>
      <c r="F191" t="s">
        <v>14</v>
      </c>
      <c r="G191" t="s">
        <v>16</v>
      </c>
      <c r="H191" t="s">
        <v>16</v>
      </c>
      <c r="I191" s="1" t="s">
        <v>1</v>
      </c>
      <c r="J191" s="1" t="s">
        <v>2</v>
      </c>
      <c r="K191" s="1" t="s">
        <v>2</v>
      </c>
      <c r="L191" s="1" t="s">
        <v>2</v>
      </c>
      <c r="M191" s="1" t="s">
        <v>1</v>
      </c>
      <c r="N191" s="1" t="s">
        <v>1</v>
      </c>
      <c r="O191" s="1" t="s">
        <v>1</v>
      </c>
      <c r="P191" s="1" t="s">
        <v>2</v>
      </c>
      <c r="Q191" t="s">
        <v>2</v>
      </c>
      <c r="R191" s="1" t="s">
        <v>2</v>
      </c>
      <c r="S191" s="1" t="s">
        <v>2</v>
      </c>
      <c r="T191" s="1" t="s">
        <v>1</v>
      </c>
      <c r="U191" s="1" t="s">
        <v>1</v>
      </c>
      <c r="V191" s="1" t="s">
        <v>2</v>
      </c>
      <c r="W191" s="1" t="s">
        <v>2</v>
      </c>
      <c r="X191" t="s">
        <v>287</v>
      </c>
      <c r="Y191" t="s">
        <v>43</v>
      </c>
      <c r="Z191" t="s">
        <v>46</v>
      </c>
      <c r="AA191" t="s">
        <v>287</v>
      </c>
      <c r="AB191" t="s">
        <v>53</v>
      </c>
      <c r="AC191" s="1"/>
      <c r="AD191" s="1"/>
      <c r="AE191" s="1"/>
      <c r="AF191" s="1"/>
      <c r="AG191" s="1"/>
      <c r="AH191" t="s">
        <v>60</v>
      </c>
      <c r="AI191" t="s">
        <v>61</v>
      </c>
      <c r="AJ191" t="s">
        <v>61</v>
      </c>
      <c r="AK191" t="s">
        <v>60</v>
      </c>
      <c r="AL191" t="s">
        <v>13</v>
      </c>
      <c r="AM191" t="s">
        <v>13</v>
      </c>
      <c r="AN191" s="1" t="s">
        <v>2</v>
      </c>
      <c r="AO191" s="1" t="s">
        <v>1</v>
      </c>
      <c r="AP191" s="1" t="s">
        <v>2</v>
      </c>
      <c r="AQ191" s="1" t="s">
        <v>2</v>
      </c>
      <c r="AR191" s="1" t="s">
        <v>1</v>
      </c>
      <c r="AS191" s="1" t="s">
        <v>2</v>
      </c>
      <c r="AT191" s="1" t="s">
        <v>2</v>
      </c>
      <c r="AU191" s="1" t="s">
        <v>2</v>
      </c>
      <c r="AV191" t="s">
        <v>287</v>
      </c>
      <c r="AW191" s="1" t="s">
        <v>2</v>
      </c>
      <c r="AX191" s="1" t="s">
        <v>2</v>
      </c>
      <c r="AY191" s="1" t="s">
        <v>2</v>
      </c>
      <c r="AZ191" s="1" t="s">
        <v>1</v>
      </c>
      <c r="BA191" s="1" t="s">
        <v>1</v>
      </c>
      <c r="BB191" s="1" t="s">
        <v>2</v>
      </c>
      <c r="BC191" s="1" t="s">
        <v>2</v>
      </c>
      <c r="BD191" s="1" t="s">
        <v>2</v>
      </c>
      <c r="BE191" t="s">
        <v>287</v>
      </c>
      <c r="BF191" t="s">
        <v>287</v>
      </c>
      <c r="BG191" t="s">
        <v>1</v>
      </c>
      <c r="BH191" t="s">
        <v>2</v>
      </c>
      <c r="BI191" t="s">
        <v>2</v>
      </c>
      <c r="BJ191" t="s">
        <v>91</v>
      </c>
      <c r="BK191" s="1" t="s">
        <v>1</v>
      </c>
      <c r="BL191" s="1" t="s">
        <v>1</v>
      </c>
      <c r="BM191" s="1" t="s">
        <v>1</v>
      </c>
      <c r="BN191" s="1" t="s">
        <v>1</v>
      </c>
      <c r="BO191" s="1" t="s">
        <v>1</v>
      </c>
      <c r="BP191" s="1" t="s">
        <v>1</v>
      </c>
      <c r="BQ191" s="1" t="s">
        <v>1</v>
      </c>
      <c r="BR191" s="1" t="s">
        <v>2</v>
      </c>
      <c r="BS191" s="1" t="s">
        <v>2</v>
      </c>
      <c r="BT191" s="1" t="s">
        <v>2</v>
      </c>
      <c r="BU191" s="1" t="s">
        <v>2</v>
      </c>
      <c r="BV191" s="1" t="s">
        <v>1</v>
      </c>
      <c r="BW191" s="1" t="s">
        <v>2</v>
      </c>
      <c r="BX191" s="1" t="s">
        <v>2</v>
      </c>
      <c r="BY191" t="s">
        <v>287</v>
      </c>
      <c r="BZ191" s="1" t="s">
        <v>1</v>
      </c>
      <c r="CA191" s="1" t="s">
        <v>1</v>
      </c>
      <c r="CB191" s="1" t="s">
        <v>1</v>
      </c>
      <c r="CC191" s="1" t="s">
        <v>1</v>
      </c>
      <c r="CD191" s="1" t="s">
        <v>1</v>
      </c>
      <c r="CE191" s="1" t="s">
        <v>2</v>
      </c>
      <c r="CF191" s="1" t="s">
        <v>1</v>
      </c>
      <c r="CG191" s="1" t="s">
        <v>2</v>
      </c>
      <c r="CH191" s="1" t="s">
        <v>1</v>
      </c>
      <c r="CI191" s="1" t="s">
        <v>1</v>
      </c>
      <c r="CJ191" s="1" t="s">
        <v>2</v>
      </c>
      <c r="CK191" s="1" t="s">
        <v>2</v>
      </c>
      <c r="CL191" s="1" t="s">
        <v>2</v>
      </c>
      <c r="CM191" s="1" t="s">
        <v>2</v>
      </c>
      <c r="CN191" t="s">
        <v>287</v>
      </c>
      <c r="CO191" t="s">
        <v>1</v>
      </c>
      <c r="CP191" t="s">
        <v>1</v>
      </c>
      <c r="CQ191" t="s">
        <v>1</v>
      </c>
      <c r="CR191" t="s">
        <v>1</v>
      </c>
      <c r="CS191" t="s">
        <v>15</v>
      </c>
      <c r="CT191" t="s">
        <v>15</v>
      </c>
      <c r="CU191" t="s">
        <v>13</v>
      </c>
      <c r="CV191" t="s">
        <v>287</v>
      </c>
      <c r="CW191" t="s">
        <v>46</v>
      </c>
      <c r="CX191" t="s">
        <v>287</v>
      </c>
      <c r="CY191" t="s">
        <v>2</v>
      </c>
      <c r="CZ191" t="s">
        <v>287</v>
      </c>
      <c r="DA191" t="s">
        <v>2</v>
      </c>
      <c r="DB191" t="s">
        <v>135</v>
      </c>
      <c r="DC191" t="s">
        <v>287</v>
      </c>
      <c r="DD191" t="s">
        <v>287</v>
      </c>
      <c r="DE191" t="s">
        <v>287</v>
      </c>
      <c r="DF191" t="s">
        <v>1345</v>
      </c>
      <c r="DG191" t="s">
        <v>1346</v>
      </c>
      <c r="DH191" t="s">
        <v>290</v>
      </c>
      <c r="DI191" t="s">
        <v>315</v>
      </c>
      <c r="DJ191" t="s">
        <v>303</v>
      </c>
      <c r="DK191" t="s">
        <v>1347</v>
      </c>
      <c r="DL191" t="s">
        <v>330</v>
      </c>
      <c r="DM191" t="s">
        <v>1348</v>
      </c>
      <c r="DN191" t="s">
        <v>1349</v>
      </c>
      <c r="DO191" s="1">
        <v>0</v>
      </c>
      <c r="DP191" s="1">
        <v>0</v>
      </c>
      <c r="DQ191" s="1">
        <v>0</v>
      </c>
      <c r="DR191" s="1">
        <v>1</v>
      </c>
      <c r="DS191" s="1">
        <v>0</v>
      </c>
    </row>
    <row r="192" spans="1:123" x14ac:dyDescent="0.35">
      <c r="A192" t="s">
        <v>1</v>
      </c>
      <c r="B192" t="s">
        <v>1</v>
      </c>
      <c r="C192" t="s">
        <v>10</v>
      </c>
      <c r="D192" t="s">
        <v>13</v>
      </c>
      <c r="E192" t="s">
        <v>13</v>
      </c>
      <c r="F192" t="s">
        <v>13</v>
      </c>
      <c r="G192" t="s">
        <v>13</v>
      </c>
      <c r="H192" t="s">
        <v>15</v>
      </c>
      <c r="I192" s="1" t="s">
        <v>1</v>
      </c>
      <c r="J192" s="1" t="s">
        <v>2</v>
      </c>
      <c r="K192" s="1" t="s">
        <v>1</v>
      </c>
      <c r="L192" s="1" t="s">
        <v>1</v>
      </c>
      <c r="M192" s="1" t="s">
        <v>2</v>
      </c>
      <c r="N192" s="1" t="s">
        <v>1</v>
      </c>
      <c r="O192" s="1" t="s">
        <v>1</v>
      </c>
      <c r="P192" s="1" t="s">
        <v>2</v>
      </c>
      <c r="Q192" t="s">
        <v>2</v>
      </c>
      <c r="R192" s="1" t="s">
        <v>1</v>
      </c>
      <c r="S192" s="1" t="s">
        <v>2</v>
      </c>
      <c r="T192" s="1" t="s">
        <v>2</v>
      </c>
      <c r="U192" s="1" t="s">
        <v>1</v>
      </c>
      <c r="V192" s="1" t="s">
        <v>1</v>
      </c>
      <c r="W192" s="1" t="s">
        <v>2</v>
      </c>
      <c r="X192" t="s">
        <v>287</v>
      </c>
      <c r="Y192" t="s">
        <v>42</v>
      </c>
      <c r="Z192" t="s">
        <v>46</v>
      </c>
      <c r="AA192" t="s">
        <v>287</v>
      </c>
      <c r="AB192" t="s">
        <v>53</v>
      </c>
      <c r="AC192" s="1"/>
      <c r="AD192" s="1"/>
      <c r="AE192" s="1"/>
      <c r="AF192" s="1"/>
      <c r="AG192" s="1"/>
      <c r="AH192" t="s">
        <v>61</v>
      </c>
      <c r="AI192" t="s">
        <v>63</v>
      </c>
      <c r="AJ192" t="s">
        <v>61</v>
      </c>
      <c r="AK192" t="s">
        <v>60</v>
      </c>
      <c r="AL192" t="s">
        <v>13</v>
      </c>
      <c r="AM192" t="s">
        <v>13</v>
      </c>
      <c r="AN192" s="1" t="s">
        <v>2</v>
      </c>
      <c r="AO192" s="1" t="s">
        <v>2</v>
      </c>
      <c r="AP192" s="1" t="s">
        <v>2</v>
      </c>
      <c r="AQ192" s="1" t="s">
        <v>2</v>
      </c>
      <c r="AR192" s="1" t="s">
        <v>1</v>
      </c>
      <c r="AS192" s="1" t="s">
        <v>2</v>
      </c>
      <c r="AT192" s="1" t="s">
        <v>2</v>
      </c>
      <c r="AU192" s="1" t="s">
        <v>2</v>
      </c>
      <c r="AV192" t="s">
        <v>287</v>
      </c>
      <c r="AW192" s="1" t="s">
        <v>2</v>
      </c>
      <c r="AX192" s="1" t="s">
        <v>2</v>
      </c>
      <c r="AY192" s="1" t="s">
        <v>2</v>
      </c>
      <c r="AZ192" s="1" t="s">
        <v>2</v>
      </c>
      <c r="BA192" s="1" t="s">
        <v>1</v>
      </c>
      <c r="BB192" s="1" t="s">
        <v>2</v>
      </c>
      <c r="BC192" s="1" t="s">
        <v>2</v>
      </c>
      <c r="BD192" s="1" t="s">
        <v>2</v>
      </c>
      <c r="BE192" t="s">
        <v>287</v>
      </c>
      <c r="BF192" t="s">
        <v>287</v>
      </c>
      <c r="BG192" t="s">
        <v>1</v>
      </c>
      <c r="BH192" t="s">
        <v>1</v>
      </c>
      <c r="BI192" t="s">
        <v>2</v>
      </c>
      <c r="BJ192" t="s">
        <v>89</v>
      </c>
      <c r="BK192" s="1" t="s">
        <v>1</v>
      </c>
      <c r="BL192" s="1" t="s">
        <v>1</v>
      </c>
      <c r="BM192" s="1" t="s">
        <v>1</v>
      </c>
      <c r="BN192" s="1" t="s">
        <v>1</v>
      </c>
      <c r="BO192" s="1" t="s">
        <v>1</v>
      </c>
      <c r="BP192" s="1" t="s">
        <v>1</v>
      </c>
      <c r="BQ192" s="1" t="s">
        <v>1</v>
      </c>
      <c r="BR192" s="1" t="s">
        <v>2</v>
      </c>
      <c r="BS192" s="1" t="s">
        <v>1</v>
      </c>
      <c r="BT192" s="1" t="s">
        <v>2</v>
      </c>
      <c r="BU192" s="1" t="s">
        <v>1</v>
      </c>
      <c r="BV192" s="1" t="s">
        <v>2</v>
      </c>
      <c r="BW192" s="1" t="s">
        <v>2</v>
      </c>
      <c r="BX192" s="1" t="s">
        <v>2</v>
      </c>
      <c r="BY192" t="s">
        <v>287</v>
      </c>
      <c r="BZ192" s="1" t="s">
        <v>1</v>
      </c>
      <c r="CA192" s="1" t="s">
        <v>1</v>
      </c>
      <c r="CB192" s="1" t="s">
        <v>1</v>
      </c>
      <c r="CC192" s="1" t="s">
        <v>1</v>
      </c>
      <c r="CD192" s="1" t="s">
        <v>1</v>
      </c>
      <c r="CE192" s="1" t="s">
        <v>1</v>
      </c>
      <c r="CF192" s="1" t="s">
        <v>1</v>
      </c>
      <c r="CG192" s="1" t="s">
        <v>1</v>
      </c>
      <c r="CH192" s="1" t="s">
        <v>1</v>
      </c>
      <c r="CI192" s="1" t="s">
        <v>1</v>
      </c>
      <c r="CJ192" s="1" t="s">
        <v>1</v>
      </c>
      <c r="CK192" s="1" t="s">
        <v>1</v>
      </c>
      <c r="CL192" s="1" t="s">
        <v>2</v>
      </c>
      <c r="CM192" s="1" t="s">
        <v>2</v>
      </c>
      <c r="CN192" t="s">
        <v>287</v>
      </c>
      <c r="CO192" t="s">
        <v>1</v>
      </c>
      <c r="CP192" t="s">
        <v>1</v>
      </c>
      <c r="CQ192" t="s">
        <v>1</v>
      </c>
      <c r="CR192" t="s">
        <v>1</v>
      </c>
      <c r="CS192" t="s">
        <v>13</v>
      </c>
      <c r="CT192" t="s">
        <v>13</v>
      </c>
      <c r="CU192" t="s">
        <v>13</v>
      </c>
      <c r="CV192" t="s">
        <v>287</v>
      </c>
      <c r="CW192" t="s">
        <v>45</v>
      </c>
      <c r="CX192" t="s">
        <v>287</v>
      </c>
      <c r="CY192" t="s">
        <v>1</v>
      </c>
      <c r="CZ192" t="s">
        <v>1</v>
      </c>
      <c r="DA192" t="s">
        <v>1</v>
      </c>
      <c r="DB192" t="s">
        <v>287</v>
      </c>
      <c r="DC192" t="s">
        <v>287</v>
      </c>
      <c r="DD192" t="s">
        <v>60</v>
      </c>
      <c r="DE192" t="s">
        <v>287</v>
      </c>
      <c r="DF192" t="s">
        <v>1350</v>
      </c>
      <c r="DG192" t="s">
        <v>1351</v>
      </c>
      <c r="DH192" t="s">
        <v>290</v>
      </c>
      <c r="DI192" t="s">
        <v>315</v>
      </c>
      <c r="DJ192" t="s">
        <v>303</v>
      </c>
      <c r="DK192" t="s">
        <v>414</v>
      </c>
      <c r="DL192" t="s">
        <v>370</v>
      </c>
      <c r="DM192" t="s">
        <v>1352</v>
      </c>
      <c r="DN192" t="s">
        <v>1353</v>
      </c>
      <c r="DO192" s="1">
        <v>0</v>
      </c>
      <c r="DP192" s="1">
        <v>0</v>
      </c>
      <c r="DQ192" s="1">
        <v>0</v>
      </c>
      <c r="DR192" s="1">
        <v>1</v>
      </c>
      <c r="DS192" s="1">
        <v>0</v>
      </c>
    </row>
    <row r="193" spans="1:123" x14ac:dyDescent="0.35">
      <c r="A193" t="s">
        <v>1</v>
      </c>
      <c r="B193" t="s">
        <v>1</v>
      </c>
      <c r="C193" t="s">
        <v>6</v>
      </c>
      <c r="D193" t="s">
        <v>15</v>
      </c>
      <c r="E193" t="s">
        <v>13</v>
      </c>
      <c r="F193" t="s">
        <v>13</v>
      </c>
      <c r="G193" t="s">
        <v>15</v>
      </c>
      <c r="H193" t="s">
        <v>16</v>
      </c>
      <c r="I193" s="1" t="s">
        <v>1</v>
      </c>
      <c r="J193" s="1" t="s">
        <v>1</v>
      </c>
      <c r="K193" s="1" t="s">
        <v>1</v>
      </c>
      <c r="L193" s="1" t="s">
        <v>2</v>
      </c>
      <c r="M193" s="1" t="s">
        <v>1</v>
      </c>
      <c r="N193" s="1" t="s">
        <v>2</v>
      </c>
      <c r="O193" s="1" t="s">
        <v>1</v>
      </c>
      <c r="P193" s="1" t="s">
        <v>2</v>
      </c>
      <c r="Q193" t="s">
        <v>1</v>
      </c>
      <c r="R193" s="1" t="s">
        <v>1</v>
      </c>
      <c r="S193" s="1" t="s">
        <v>2</v>
      </c>
      <c r="T193" s="1" t="s">
        <v>1</v>
      </c>
      <c r="U193" s="1" t="s">
        <v>1</v>
      </c>
      <c r="V193" s="1" t="s">
        <v>2</v>
      </c>
      <c r="W193" s="1" t="s">
        <v>2</v>
      </c>
      <c r="X193" t="s">
        <v>287</v>
      </c>
      <c r="Y193" t="s">
        <v>3</v>
      </c>
      <c r="Z193" t="s">
        <v>46</v>
      </c>
      <c r="AA193" t="s">
        <v>287</v>
      </c>
      <c r="AB193" t="s">
        <v>53</v>
      </c>
      <c r="AC193" s="1"/>
      <c r="AD193" s="1"/>
      <c r="AE193" s="1"/>
      <c r="AF193" s="1"/>
      <c r="AG193" s="1"/>
      <c r="AH193" t="s">
        <v>60</v>
      </c>
      <c r="AI193" t="s">
        <v>60</v>
      </c>
      <c r="AJ193" t="s">
        <v>61</v>
      </c>
      <c r="AK193" t="s">
        <v>60</v>
      </c>
      <c r="AL193" t="s">
        <v>13</v>
      </c>
      <c r="AM193" t="s">
        <v>14</v>
      </c>
      <c r="AN193" s="1" t="s">
        <v>2</v>
      </c>
      <c r="AO193" s="1" t="s">
        <v>2</v>
      </c>
      <c r="AP193" s="1" t="s">
        <v>1</v>
      </c>
      <c r="AQ193" s="1" t="s">
        <v>1</v>
      </c>
      <c r="AR193" s="1" t="s">
        <v>1</v>
      </c>
      <c r="AS193" s="1" t="s">
        <v>2</v>
      </c>
      <c r="AT193" s="1" t="s">
        <v>2</v>
      </c>
      <c r="AU193" s="1" t="s">
        <v>2</v>
      </c>
      <c r="AV193" t="s">
        <v>287</v>
      </c>
      <c r="AW193" s="1" t="s">
        <v>2</v>
      </c>
      <c r="AX193" s="1" t="s">
        <v>2</v>
      </c>
      <c r="AY193" s="1" t="s">
        <v>1</v>
      </c>
      <c r="AZ193" s="1" t="s">
        <v>1</v>
      </c>
      <c r="BA193" s="1" t="s">
        <v>1</v>
      </c>
      <c r="BB193" s="1" t="s">
        <v>2</v>
      </c>
      <c r="BC193" s="1" t="s">
        <v>2</v>
      </c>
      <c r="BD193" s="1" t="s">
        <v>2</v>
      </c>
      <c r="BE193" t="s">
        <v>287</v>
      </c>
      <c r="BF193" t="s">
        <v>287</v>
      </c>
      <c r="BG193" t="s">
        <v>1</v>
      </c>
      <c r="BH193" t="s">
        <v>3</v>
      </c>
      <c r="BI193" t="s">
        <v>3</v>
      </c>
      <c r="BJ193" t="s">
        <v>89</v>
      </c>
      <c r="BK193" s="1" t="s">
        <v>1</v>
      </c>
      <c r="BL193" s="1" t="s">
        <v>1</v>
      </c>
      <c r="BM193" s="1" t="s">
        <v>1</v>
      </c>
      <c r="BN193" s="1" t="s">
        <v>1</v>
      </c>
      <c r="BO193" s="1" t="s">
        <v>2</v>
      </c>
      <c r="BP193" s="1" t="s">
        <v>1</v>
      </c>
      <c r="BQ193" s="1" t="s">
        <v>2</v>
      </c>
      <c r="BR193" s="1" t="s">
        <v>2</v>
      </c>
      <c r="BS193" s="1" t="s">
        <v>2</v>
      </c>
      <c r="BT193" s="1" t="s">
        <v>2</v>
      </c>
      <c r="BU193" s="1" t="s">
        <v>2</v>
      </c>
      <c r="BV193" s="1" t="s">
        <v>2</v>
      </c>
      <c r="BW193" s="1" t="s">
        <v>2</v>
      </c>
      <c r="BX193" s="1" t="s">
        <v>2</v>
      </c>
      <c r="BY193" t="s">
        <v>287</v>
      </c>
      <c r="BZ193" s="1" t="s">
        <v>1</v>
      </c>
      <c r="CA193" s="1" t="s">
        <v>2</v>
      </c>
      <c r="CB193" s="1" t="s">
        <v>1</v>
      </c>
      <c r="CC193" s="1" t="s">
        <v>1</v>
      </c>
      <c r="CD193" s="1" t="s">
        <v>1</v>
      </c>
      <c r="CE193" s="1" t="s">
        <v>2</v>
      </c>
      <c r="CF193" s="1" t="s">
        <v>2</v>
      </c>
      <c r="CG193" s="1" t="s">
        <v>2</v>
      </c>
      <c r="CH193" s="1" t="s">
        <v>2</v>
      </c>
      <c r="CI193" s="1" t="s">
        <v>2</v>
      </c>
      <c r="CJ193" s="1" t="s">
        <v>2</v>
      </c>
      <c r="CK193" s="1" t="s">
        <v>2</v>
      </c>
      <c r="CL193" s="1" t="s">
        <v>2</v>
      </c>
      <c r="CM193" s="1" t="s">
        <v>2</v>
      </c>
      <c r="CN193" t="s">
        <v>287</v>
      </c>
      <c r="CO193" t="s">
        <v>1</v>
      </c>
      <c r="CP193" t="s">
        <v>1</v>
      </c>
      <c r="CQ193" t="s">
        <v>1</v>
      </c>
      <c r="CR193" t="s">
        <v>3</v>
      </c>
      <c r="CS193" t="s">
        <v>287</v>
      </c>
      <c r="CT193" t="s">
        <v>287</v>
      </c>
      <c r="CU193" t="s">
        <v>287</v>
      </c>
      <c r="CV193" t="s">
        <v>287</v>
      </c>
      <c r="CW193" t="s">
        <v>287</v>
      </c>
      <c r="CX193" t="s">
        <v>287</v>
      </c>
      <c r="CY193" t="s">
        <v>287</v>
      </c>
      <c r="CZ193" t="s">
        <v>287</v>
      </c>
      <c r="DA193" t="s">
        <v>287</v>
      </c>
      <c r="DB193" t="s">
        <v>287</v>
      </c>
      <c r="DC193" t="s">
        <v>287</v>
      </c>
      <c r="DD193" t="s">
        <v>287</v>
      </c>
      <c r="DE193" t="s">
        <v>287</v>
      </c>
      <c r="DF193" t="s">
        <v>1354</v>
      </c>
      <c r="DG193" t="s">
        <v>1355</v>
      </c>
      <c r="DH193" t="s">
        <v>290</v>
      </c>
      <c r="DI193" t="s">
        <v>315</v>
      </c>
      <c r="DJ193" t="s">
        <v>303</v>
      </c>
      <c r="DK193" t="s">
        <v>701</v>
      </c>
      <c r="DL193" t="s">
        <v>294</v>
      </c>
      <c r="DM193" t="s">
        <v>1356</v>
      </c>
      <c r="DN193" t="s">
        <v>1357</v>
      </c>
      <c r="DO193" s="1">
        <v>0</v>
      </c>
      <c r="DP193" s="1">
        <v>0</v>
      </c>
      <c r="DQ193" s="1">
        <v>1</v>
      </c>
      <c r="DR193" s="1">
        <v>0</v>
      </c>
      <c r="DS193" s="1">
        <v>0</v>
      </c>
    </row>
    <row r="194" spans="1:123" x14ac:dyDescent="0.35">
      <c r="A194" t="s">
        <v>1</v>
      </c>
      <c r="B194" t="s">
        <v>1</v>
      </c>
      <c r="C194" t="s">
        <v>8</v>
      </c>
      <c r="D194" t="s">
        <v>16</v>
      </c>
      <c r="E194" t="s">
        <v>13</v>
      </c>
      <c r="F194" t="s">
        <v>16</v>
      </c>
      <c r="G194" t="s">
        <v>16</v>
      </c>
      <c r="H194" t="s">
        <v>16</v>
      </c>
      <c r="I194" s="1" t="s">
        <v>1</v>
      </c>
      <c r="J194" s="1" t="s">
        <v>1</v>
      </c>
      <c r="K194" s="1" t="s">
        <v>1</v>
      </c>
      <c r="L194" s="1" t="s">
        <v>2</v>
      </c>
      <c r="M194" s="1" t="s">
        <v>2</v>
      </c>
      <c r="N194" s="1" t="s">
        <v>2</v>
      </c>
      <c r="O194" s="1" t="s">
        <v>1</v>
      </c>
      <c r="P194" s="1" t="s">
        <v>2</v>
      </c>
      <c r="Q194" t="s">
        <v>1</v>
      </c>
      <c r="R194" s="1" t="s">
        <v>1</v>
      </c>
      <c r="S194" s="1" t="s">
        <v>2</v>
      </c>
      <c r="T194" s="1" t="s">
        <v>2</v>
      </c>
      <c r="U194" s="1" t="s">
        <v>1</v>
      </c>
      <c r="V194" s="1" t="s">
        <v>2</v>
      </c>
      <c r="W194" s="1" t="s">
        <v>2</v>
      </c>
      <c r="X194" t="s">
        <v>287</v>
      </c>
      <c r="Y194" t="s">
        <v>3</v>
      </c>
      <c r="Z194" t="s">
        <v>45</v>
      </c>
      <c r="AA194" t="s">
        <v>287</v>
      </c>
      <c r="AB194" t="s">
        <v>3</v>
      </c>
      <c r="AC194" s="1"/>
      <c r="AD194" s="1"/>
      <c r="AE194" s="1"/>
      <c r="AF194" s="1"/>
      <c r="AG194" s="1"/>
      <c r="AH194" t="s">
        <v>287</v>
      </c>
      <c r="AI194" t="s">
        <v>287</v>
      </c>
      <c r="AJ194" t="s">
        <v>287</v>
      </c>
      <c r="AK194" t="s">
        <v>287</v>
      </c>
      <c r="AL194" t="s">
        <v>13</v>
      </c>
      <c r="AM194" t="s">
        <v>13</v>
      </c>
      <c r="AN194" s="1" t="s">
        <v>2</v>
      </c>
      <c r="AO194" s="1" t="s">
        <v>2</v>
      </c>
      <c r="AP194" s="1" t="s">
        <v>2</v>
      </c>
      <c r="AQ194" s="1" t="s">
        <v>1</v>
      </c>
      <c r="AR194" s="1" t="s">
        <v>1</v>
      </c>
      <c r="AS194" s="1" t="s">
        <v>2</v>
      </c>
      <c r="AT194" s="1" t="s">
        <v>2</v>
      </c>
      <c r="AU194" s="1" t="s">
        <v>2</v>
      </c>
      <c r="AV194" t="s">
        <v>287</v>
      </c>
      <c r="AW194" s="1" t="s">
        <v>2</v>
      </c>
      <c r="AX194" s="1" t="s">
        <v>2</v>
      </c>
      <c r="AY194" s="1" t="s">
        <v>2</v>
      </c>
      <c r="AZ194" s="1" t="s">
        <v>1</v>
      </c>
      <c r="BA194" s="1" t="s">
        <v>1</v>
      </c>
      <c r="BB194" s="1" t="s">
        <v>2</v>
      </c>
      <c r="BC194" s="1" t="s">
        <v>2</v>
      </c>
      <c r="BD194" s="1" t="s">
        <v>2</v>
      </c>
      <c r="BE194" t="s">
        <v>287</v>
      </c>
      <c r="BF194" t="s">
        <v>287</v>
      </c>
      <c r="BG194" t="s">
        <v>1</v>
      </c>
      <c r="BH194" t="s">
        <v>1</v>
      </c>
      <c r="BI194" t="s">
        <v>3</v>
      </c>
      <c r="BJ194" t="s">
        <v>91</v>
      </c>
      <c r="BK194" s="1" t="s">
        <v>1</v>
      </c>
      <c r="BL194" s="1" t="s">
        <v>1</v>
      </c>
      <c r="BM194" s="1" t="s">
        <v>1</v>
      </c>
      <c r="BN194" s="1" t="s">
        <v>1</v>
      </c>
      <c r="BO194" s="1" t="s">
        <v>1</v>
      </c>
      <c r="BP194" s="1" t="s">
        <v>1</v>
      </c>
      <c r="BQ194" s="1" t="s">
        <v>1</v>
      </c>
      <c r="BR194" s="1" t="s">
        <v>1</v>
      </c>
      <c r="BS194" s="1" t="s">
        <v>1</v>
      </c>
      <c r="BT194" s="1" t="s">
        <v>2</v>
      </c>
      <c r="BU194" s="1" t="s">
        <v>1</v>
      </c>
      <c r="BV194" s="1" t="s">
        <v>1</v>
      </c>
      <c r="BW194" s="1" t="s">
        <v>2</v>
      </c>
      <c r="BX194" s="1" t="s">
        <v>2</v>
      </c>
      <c r="BY194" t="s">
        <v>287</v>
      </c>
      <c r="BZ194" s="1" t="s">
        <v>1</v>
      </c>
      <c r="CA194" s="1" t="s">
        <v>1</v>
      </c>
      <c r="CB194" s="1" t="s">
        <v>1</v>
      </c>
      <c r="CC194" s="1" t="s">
        <v>1</v>
      </c>
      <c r="CD194" s="1" t="s">
        <v>1</v>
      </c>
      <c r="CE194" s="1" t="s">
        <v>1</v>
      </c>
      <c r="CF194" s="1" t="s">
        <v>1</v>
      </c>
      <c r="CG194" s="1" t="s">
        <v>1</v>
      </c>
      <c r="CH194" s="1" t="s">
        <v>1</v>
      </c>
      <c r="CI194" s="1" t="s">
        <v>1</v>
      </c>
      <c r="CJ194" s="1" t="s">
        <v>1</v>
      </c>
      <c r="CK194" s="1" t="s">
        <v>1</v>
      </c>
      <c r="CL194" s="1" t="s">
        <v>2</v>
      </c>
      <c r="CM194" s="1" t="s">
        <v>2</v>
      </c>
      <c r="CN194" t="s">
        <v>287</v>
      </c>
      <c r="CO194" t="s">
        <v>1</v>
      </c>
      <c r="CP194" t="s">
        <v>1</v>
      </c>
      <c r="CQ194" t="s">
        <v>1</v>
      </c>
      <c r="CR194" t="s">
        <v>1</v>
      </c>
      <c r="CS194" t="s">
        <v>14</v>
      </c>
      <c r="CT194" t="s">
        <v>16</v>
      </c>
      <c r="CU194" t="s">
        <v>14</v>
      </c>
      <c r="CV194" t="s">
        <v>287</v>
      </c>
      <c r="CW194" t="s">
        <v>45</v>
      </c>
      <c r="CX194" t="s">
        <v>287</v>
      </c>
      <c r="CY194" t="s">
        <v>1</v>
      </c>
      <c r="CZ194" t="s">
        <v>1</v>
      </c>
      <c r="DA194" t="s">
        <v>1</v>
      </c>
      <c r="DB194" t="s">
        <v>287</v>
      </c>
      <c r="DC194" t="s">
        <v>287</v>
      </c>
      <c r="DD194" t="s">
        <v>60</v>
      </c>
      <c r="DE194" t="s">
        <v>287</v>
      </c>
      <c r="DF194" t="s">
        <v>1358</v>
      </c>
      <c r="DG194" t="s">
        <v>1359</v>
      </c>
      <c r="DH194" t="s">
        <v>290</v>
      </c>
      <c r="DI194" t="s">
        <v>315</v>
      </c>
      <c r="DJ194" t="s">
        <v>292</v>
      </c>
      <c r="DK194" t="s">
        <v>501</v>
      </c>
      <c r="DL194" t="s">
        <v>341</v>
      </c>
      <c r="DM194" t="s">
        <v>1360</v>
      </c>
      <c r="DN194" t="s">
        <v>1361</v>
      </c>
      <c r="DO194" s="1">
        <v>0</v>
      </c>
      <c r="DP194" s="1">
        <v>0</v>
      </c>
      <c r="DQ194" s="1">
        <v>0</v>
      </c>
      <c r="DR194" s="1">
        <v>1</v>
      </c>
      <c r="DS194" s="1">
        <v>0</v>
      </c>
    </row>
    <row r="195" spans="1:123" x14ac:dyDescent="0.35">
      <c r="A195" t="s">
        <v>1</v>
      </c>
      <c r="B195" t="s">
        <v>1</v>
      </c>
      <c r="C195" t="s">
        <v>6</v>
      </c>
      <c r="D195" t="s">
        <v>14</v>
      </c>
      <c r="E195" t="s">
        <v>13</v>
      </c>
      <c r="F195" t="s">
        <v>15</v>
      </c>
      <c r="G195" t="s">
        <v>16</v>
      </c>
      <c r="H195" t="s">
        <v>16</v>
      </c>
      <c r="I195" s="1" t="s">
        <v>1</v>
      </c>
      <c r="J195" s="1" t="s">
        <v>1</v>
      </c>
      <c r="K195" s="1" t="s">
        <v>1</v>
      </c>
      <c r="L195" s="1" t="s">
        <v>2</v>
      </c>
      <c r="M195" s="1" t="s">
        <v>1</v>
      </c>
      <c r="N195" s="1" t="s">
        <v>1</v>
      </c>
      <c r="O195" s="1" t="s">
        <v>1</v>
      </c>
      <c r="P195" s="1" t="s">
        <v>2</v>
      </c>
      <c r="Q195" t="s">
        <v>1</v>
      </c>
      <c r="R195" s="1" t="s">
        <v>2</v>
      </c>
      <c r="S195" s="1" t="s">
        <v>2</v>
      </c>
      <c r="T195" s="1" t="s">
        <v>1</v>
      </c>
      <c r="U195" s="1" t="s">
        <v>1</v>
      </c>
      <c r="V195" s="1" t="s">
        <v>2</v>
      </c>
      <c r="W195" s="1" t="s">
        <v>2</v>
      </c>
      <c r="X195" t="s">
        <v>287</v>
      </c>
      <c r="Y195" t="s">
        <v>3</v>
      </c>
      <c r="Z195" t="s">
        <v>46</v>
      </c>
      <c r="AA195" t="s">
        <v>287</v>
      </c>
      <c r="AB195" t="s">
        <v>52</v>
      </c>
      <c r="AC195" s="1" t="s">
        <v>1</v>
      </c>
      <c r="AD195" s="1" t="s">
        <v>2</v>
      </c>
      <c r="AE195" s="1" t="s">
        <v>2</v>
      </c>
      <c r="AF195" s="1" t="s">
        <v>1</v>
      </c>
      <c r="AG195" s="1" t="s">
        <v>2</v>
      </c>
      <c r="AH195" t="s">
        <v>287</v>
      </c>
      <c r="AI195" t="s">
        <v>287</v>
      </c>
      <c r="AJ195" t="s">
        <v>287</v>
      </c>
      <c r="AK195" t="s">
        <v>287</v>
      </c>
      <c r="AL195" t="s">
        <v>14</v>
      </c>
      <c r="AM195" t="s">
        <v>14</v>
      </c>
      <c r="AN195" s="1" t="s">
        <v>2</v>
      </c>
      <c r="AO195" s="1" t="s">
        <v>2</v>
      </c>
      <c r="AP195" s="1" t="s">
        <v>1</v>
      </c>
      <c r="AQ195" s="1" t="s">
        <v>2</v>
      </c>
      <c r="AR195" s="1" t="s">
        <v>1</v>
      </c>
      <c r="AS195" s="1" t="s">
        <v>2</v>
      </c>
      <c r="AT195" s="1" t="s">
        <v>2</v>
      </c>
      <c r="AU195" s="1" t="s">
        <v>2</v>
      </c>
      <c r="AV195" t="s">
        <v>287</v>
      </c>
      <c r="AW195" s="1" t="s">
        <v>2</v>
      </c>
      <c r="AX195" s="1" t="s">
        <v>2</v>
      </c>
      <c r="AY195" s="1" t="s">
        <v>1</v>
      </c>
      <c r="AZ195" s="1" t="s">
        <v>1</v>
      </c>
      <c r="BA195" s="1" t="s">
        <v>1</v>
      </c>
      <c r="BB195" s="1" t="s">
        <v>2</v>
      </c>
      <c r="BC195" s="1" t="s">
        <v>2</v>
      </c>
      <c r="BD195" s="1" t="s">
        <v>2</v>
      </c>
      <c r="BE195" t="s">
        <v>287</v>
      </c>
      <c r="BF195" t="s">
        <v>287</v>
      </c>
      <c r="BG195" t="s">
        <v>1</v>
      </c>
      <c r="BH195" t="s">
        <v>1</v>
      </c>
      <c r="BI195" t="s">
        <v>2</v>
      </c>
      <c r="BJ195" t="s">
        <v>92</v>
      </c>
      <c r="BK195" s="1" t="s">
        <v>1</v>
      </c>
      <c r="BL195" s="1" t="s">
        <v>1</v>
      </c>
      <c r="BM195" s="1" t="s">
        <v>1</v>
      </c>
      <c r="BN195" s="1" t="s">
        <v>1</v>
      </c>
      <c r="BO195" s="1" t="s">
        <v>1</v>
      </c>
      <c r="BP195" s="1" t="s">
        <v>1</v>
      </c>
      <c r="BQ195" s="1" t="s">
        <v>1</v>
      </c>
      <c r="BR195" s="1" t="s">
        <v>2</v>
      </c>
      <c r="BS195" s="1" t="s">
        <v>2</v>
      </c>
      <c r="BT195" s="1" t="s">
        <v>2</v>
      </c>
      <c r="BU195" s="1" t="s">
        <v>2</v>
      </c>
      <c r="BV195" s="1" t="s">
        <v>2</v>
      </c>
      <c r="BW195" s="1" t="s">
        <v>2</v>
      </c>
      <c r="BX195" s="1" t="s">
        <v>2</v>
      </c>
      <c r="BY195" t="s">
        <v>287</v>
      </c>
      <c r="BZ195" s="1" t="s">
        <v>1</v>
      </c>
      <c r="CA195" s="1" t="s">
        <v>1</v>
      </c>
      <c r="CB195" s="1" t="s">
        <v>2</v>
      </c>
      <c r="CC195" s="1" t="s">
        <v>1</v>
      </c>
      <c r="CD195" s="1" t="s">
        <v>2</v>
      </c>
      <c r="CE195" s="1" t="s">
        <v>1</v>
      </c>
      <c r="CF195" s="1" t="s">
        <v>1</v>
      </c>
      <c r="CG195" s="1" t="s">
        <v>1</v>
      </c>
      <c r="CH195" s="1" t="s">
        <v>1</v>
      </c>
      <c r="CI195" s="1" t="s">
        <v>1</v>
      </c>
      <c r="CJ195" s="1" t="s">
        <v>2</v>
      </c>
      <c r="CK195" s="1" t="s">
        <v>2</v>
      </c>
      <c r="CL195" s="1" t="s">
        <v>2</v>
      </c>
      <c r="CM195" s="1" t="s">
        <v>2</v>
      </c>
      <c r="CN195" t="s">
        <v>287</v>
      </c>
      <c r="CO195" t="s">
        <v>1</v>
      </c>
      <c r="CP195" t="s">
        <v>2</v>
      </c>
      <c r="CQ195" t="s">
        <v>2</v>
      </c>
      <c r="CR195" t="s">
        <v>287</v>
      </c>
      <c r="CS195" t="s">
        <v>14</v>
      </c>
      <c r="CT195" t="s">
        <v>14</v>
      </c>
      <c r="CU195" t="s">
        <v>15</v>
      </c>
      <c r="CV195" t="s">
        <v>287</v>
      </c>
      <c r="CW195" t="s">
        <v>45</v>
      </c>
      <c r="CX195" t="s">
        <v>287</v>
      </c>
      <c r="CY195" t="s">
        <v>2</v>
      </c>
      <c r="CZ195" t="s">
        <v>287</v>
      </c>
      <c r="DA195" t="s">
        <v>2</v>
      </c>
      <c r="DB195" t="s">
        <v>135</v>
      </c>
      <c r="DC195" t="s">
        <v>287</v>
      </c>
      <c r="DD195" t="s">
        <v>287</v>
      </c>
      <c r="DE195" t="s">
        <v>287</v>
      </c>
      <c r="DF195" t="s">
        <v>1362</v>
      </c>
      <c r="DG195" t="s">
        <v>1363</v>
      </c>
      <c r="DH195" t="s">
        <v>290</v>
      </c>
      <c r="DI195" t="s">
        <v>315</v>
      </c>
      <c r="DJ195" t="s">
        <v>303</v>
      </c>
      <c r="DK195" t="s">
        <v>455</v>
      </c>
      <c r="DL195" t="s">
        <v>330</v>
      </c>
      <c r="DM195" t="s">
        <v>1364</v>
      </c>
      <c r="DN195" t="s">
        <v>1365</v>
      </c>
      <c r="DO195" s="1">
        <v>0</v>
      </c>
      <c r="DP195" s="1">
        <v>0</v>
      </c>
      <c r="DQ195" s="1">
        <v>0</v>
      </c>
      <c r="DR195" s="1">
        <v>1</v>
      </c>
      <c r="DS195" s="1">
        <v>0</v>
      </c>
    </row>
    <row r="196" spans="1:123" x14ac:dyDescent="0.35">
      <c r="A196" t="s">
        <v>1</v>
      </c>
      <c r="B196" t="s">
        <v>1</v>
      </c>
      <c r="C196" t="s">
        <v>10</v>
      </c>
      <c r="D196" t="s">
        <v>15</v>
      </c>
      <c r="E196" t="s">
        <v>14</v>
      </c>
      <c r="F196" t="s">
        <v>15</v>
      </c>
      <c r="G196" t="s">
        <v>14</v>
      </c>
      <c r="H196" t="s">
        <v>3</v>
      </c>
      <c r="I196" s="1" t="s">
        <v>1</v>
      </c>
      <c r="J196" s="1" t="s">
        <v>1</v>
      </c>
      <c r="K196" s="1" t="s">
        <v>1</v>
      </c>
      <c r="L196" s="1" t="s">
        <v>1</v>
      </c>
      <c r="M196" s="1" t="s">
        <v>2</v>
      </c>
      <c r="N196" s="1" t="s">
        <v>1</v>
      </c>
      <c r="O196" s="1" t="s">
        <v>1</v>
      </c>
      <c r="P196" s="1" t="s">
        <v>2</v>
      </c>
      <c r="Q196" t="s">
        <v>3</v>
      </c>
      <c r="R196" s="1" t="s">
        <v>2</v>
      </c>
      <c r="S196" s="1" t="s">
        <v>2</v>
      </c>
      <c r="T196" s="1" t="s">
        <v>2</v>
      </c>
      <c r="U196" s="1" t="s">
        <v>2</v>
      </c>
      <c r="V196" s="1" t="s">
        <v>2</v>
      </c>
      <c r="W196" s="1" t="s">
        <v>1</v>
      </c>
      <c r="X196" t="s">
        <v>287</v>
      </c>
      <c r="Y196" t="s">
        <v>42</v>
      </c>
      <c r="Z196" t="s">
        <v>47</v>
      </c>
      <c r="AA196" t="s">
        <v>287</v>
      </c>
      <c r="AB196" t="s">
        <v>52</v>
      </c>
      <c r="AC196" s="1" t="s">
        <v>1</v>
      </c>
      <c r="AD196" s="1" t="s">
        <v>1</v>
      </c>
      <c r="AE196" s="1" t="s">
        <v>2</v>
      </c>
      <c r="AF196" s="1" t="s">
        <v>2</v>
      </c>
      <c r="AG196" s="1" t="s">
        <v>2</v>
      </c>
      <c r="AH196" t="s">
        <v>287</v>
      </c>
      <c r="AI196" t="s">
        <v>287</v>
      </c>
      <c r="AJ196" t="s">
        <v>287</v>
      </c>
      <c r="AK196" t="s">
        <v>287</v>
      </c>
      <c r="AL196" t="s">
        <v>14</v>
      </c>
      <c r="AM196" t="s">
        <v>14</v>
      </c>
      <c r="AN196" s="1" t="s">
        <v>2</v>
      </c>
      <c r="AO196" s="1" t="s">
        <v>2</v>
      </c>
      <c r="AP196" s="1" t="s">
        <v>2</v>
      </c>
      <c r="AQ196" s="1" t="s">
        <v>2</v>
      </c>
      <c r="AR196" s="1" t="s">
        <v>2</v>
      </c>
      <c r="AS196" s="1" t="s">
        <v>2</v>
      </c>
      <c r="AT196" s="1" t="s">
        <v>2</v>
      </c>
      <c r="AU196" s="1" t="s">
        <v>1</v>
      </c>
      <c r="AV196" t="s">
        <v>287</v>
      </c>
      <c r="AW196" s="1" t="s">
        <v>2</v>
      </c>
      <c r="AX196" s="1" t="s">
        <v>2</v>
      </c>
      <c r="AY196" s="1" t="s">
        <v>2</v>
      </c>
      <c r="AZ196" s="1" t="s">
        <v>2</v>
      </c>
      <c r="BA196" s="1" t="s">
        <v>2</v>
      </c>
      <c r="BB196" s="1" t="s">
        <v>2</v>
      </c>
      <c r="BC196" s="1" t="s">
        <v>2</v>
      </c>
      <c r="BD196" s="1" t="s">
        <v>1</v>
      </c>
      <c r="BE196" t="s">
        <v>287</v>
      </c>
      <c r="BF196" t="s">
        <v>287</v>
      </c>
      <c r="BG196" t="s">
        <v>1</v>
      </c>
      <c r="BH196" t="s">
        <v>1</v>
      </c>
      <c r="BI196" t="s">
        <v>1</v>
      </c>
      <c r="BJ196" t="s">
        <v>91</v>
      </c>
      <c r="BK196" s="1" t="s">
        <v>2</v>
      </c>
      <c r="BL196" s="1" t="s">
        <v>2</v>
      </c>
      <c r="BM196" s="1" t="s">
        <v>1</v>
      </c>
      <c r="BN196" s="1" t="s">
        <v>1</v>
      </c>
      <c r="BO196" s="1" t="s">
        <v>1</v>
      </c>
      <c r="BP196" s="1" t="s">
        <v>1</v>
      </c>
      <c r="BQ196" s="1" t="s">
        <v>1</v>
      </c>
      <c r="BR196" s="1" t="s">
        <v>2</v>
      </c>
      <c r="BS196" s="1" t="s">
        <v>2</v>
      </c>
      <c r="BT196" s="1" t="s">
        <v>2</v>
      </c>
      <c r="BU196" s="1" t="s">
        <v>2</v>
      </c>
      <c r="BV196" s="1" t="s">
        <v>2</v>
      </c>
      <c r="BW196" s="1" t="s">
        <v>2</v>
      </c>
      <c r="BX196" s="1" t="s">
        <v>2</v>
      </c>
      <c r="BY196" t="s">
        <v>287</v>
      </c>
      <c r="BZ196" s="1" t="s">
        <v>1</v>
      </c>
      <c r="CA196" s="1" t="s">
        <v>2</v>
      </c>
      <c r="CB196" s="1" t="s">
        <v>1</v>
      </c>
      <c r="CC196" s="1" t="s">
        <v>1</v>
      </c>
      <c r="CD196" s="1" t="s">
        <v>1</v>
      </c>
      <c r="CE196" s="1" t="s">
        <v>1</v>
      </c>
      <c r="CF196" s="1" t="s">
        <v>1</v>
      </c>
      <c r="CG196" s="1" t="s">
        <v>1</v>
      </c>
      <c r="CH196" s="1" t="s">
        <v>1</v>
      </c>
      <c r="CI196" s="1" t="s">
        <v>1</v>
      </c>
      <c r="CJ196" s="1" t="s">
        <v>2</v>
      </c>
      <c r="CK196" s="1" t="s">
        <v>2</v>
      </c>
      <c r="CL196" s="1" t="s">
        <v>2</v>
      </c>
      <c r="CM196" s="1" t="s">
        <v>2</v>
      </c>
      <c r="CN196" t="s">
        <v>287</v>
      </c>
      <c r="CO196" t="s">
        <v>3</v>
      </c>
      <c r="CP196" t="s">
        <v>3</v>
      </c>
      <c r="CQ196" t="s">
        <v>3</v>
      </c>
      <c r="CR196" t="s">
        <v>287</v>
      </c>
      <c r="CS196" t="s">
        <v>14</v>
      </c>
      <c r="CT196" t="s">
        <v>14</v>
      </c>
      <c r="CU196" t="s">
        <v>14</v>
      </c>
      <c r="CV196" t="s">
        <v>287</v>
      </c>
      <c r="CW196" t="s">
        <v>47</v>
      </c>
      <c r="CX196" t="s">
        <v>287</v>
      </c>
      <c r="CY196" t="s">
        <v>1</v>
      </c>
      <c r="CZ196" t="s">
        <v>1</v>
      </c>
      <c r="DA196" t="s">
        <v>1</v>
      </c>
      <c r="DB196" t="s">
        <v>287</v>
      </c>
      <c r="DC196" t="s">
        <v>287</v>
      </c>
      <c r="DD196" t="s">
        <v>61</v>
      </c>
      <c r="DE196" t="s">
        <v>287</v>
      </c>
      <c r="DF196" t="s">
        <v>1366</v>
      </c>
      <c r="DG196" t="s">
        <v>1367</v>
      </c>
      <c r="DH196" t="s">
        <v>290</v>
      </c>
      <c r="DI196" t="s">
        <v>315</v>
      </c>
      <c r="DJ196" t="s">
        <v>303</v>
      </c>
      <c r="DK196" t="s">
        <v>1299</v>
      </c>
      <c r="DL196" t="s">
        <v>305</v>
      </c>
      <c r="DM196" t="s">
        <v>1368</v>
      </c>
      <c r="DN196" t="s">
        <v>1369</v>
      </c>
      <c r="DO196" s="1">
        <v>0</v>
      </c>
      <c r="DP196" s="1">
        <v>0</v>
      </c>
      <c r="DQ196" s="1">
        <v>0</v>
      </c>
      <c r="DR196" s="1">
        <v>1</v>
      </c>
      <c r="DS196" s="1">
        <v>0</v>
      </c>
    </row>
    <row r="197" spans="1:123" x14ac:dyDescent="0.35">
      <c r="A197" t="s">
        <v>1</v>
      </c>
      <c r="B197" t="s">
        <v>1</v>
      </c>
      <c r="C197" t="s">
        <v>10</v>
      </c>
      <c r="D197" t="s">
        <v>13</v>
      </c>
      <c r="E197" t="s">
        <v>13</v>
      </c>
      <c r="F197" t="s">
        <v>13</v>
      </c>
      <c r="G197" t="s">
        <v>13</v>
      </c>
      <c r="H197" t="s">
        <v>16</v>
      </c>
      <c r="I197" s="1" t="s">
        <v>1</v>
      </c>
      <c r="J197" s="1" t="s">
        <v>1</v>
      </c>
      <c r="K197" s="1" t="s">
        <v>2</v>
      </c>
      <c r="L197" s="1" t="s">
        <v>2</v>
      </c>
      <c r="M197" s="1" t="s">
        <v>1</v>
      </c>
      <c r="N197" s="1" t="s">
        <v>1</v>
      </c>
      <c r="O197" s="1" t="s">
        <v>1</v>
      </c>
      <c r="P197" s="1" t="s">
        <v>2</v>
      </c>
      <c r="Q197" t="s">
        <v>1</v>
      </c>
      <c r="R197" s="1" t="s">
        <v>1</v>
      </c>
      <c r="S197" s="1" t="s">
        <v>1</v>
      </c>
      <c r="T197" s="1" t="s">
        <v>1</v>
      </c>
      <c r="U197" s="1" t="s">
        <v>1</v>
      </c>
      <c r="V197" s="1" t="s">
        <v>1</v>
      </c>
      <c r="W197" s="1" t="s">
        <v>2</v>
      </c>
      <c r="X197" t="s">
        <v>287</v>
      </c>
      <c r="Y197" t="s">
        <v>43</v>
      </c>
      <c r="Z197" t="s">
        <v>45</v>
      </c>
      <c r="AA197" t="s">
        <v>287</v>
      </c>
      <c r="AB197" t="s">
        <v>3</v>
      </c>
      <c r="AC197" s="1"/>
      <c r="AD197" s="1"/>
      <c r="AE197" s="1"/>
      <c r="AF197" s="1"/>
      <c r="AG197" s="1"/>
      <c r="AH197" t="s">
        <v>287</v>
      </c>
      <c r="AI197" t="s">
        <v>287</v>
      </c>
      <c r="AJ197" t="s">
        <v>287</v>
      </c>
      <c r="AK197" t="s">
        <v>287</v>
      </c>
      <c r="AL197" t="s">
        <v>13</v>
      </c>
      <c r="AM197" t="s">
        <v>13</v>
      </c>
      <c r="AN197" s="1" t="s">
        <v>2</v>
      </c>
      <c r="AO197" s="1" t="s">
        <v>2</v>
      </c>
      <c r="AP197" s="1" t="s">
        <v>1</v>
      </c>
      <c r="AQ197" s="1" t="s">
        <v>2</v>
      </c>
      <c r="AR197" s="1" t="s">
        <v>2</v>
      </c>
      <c r="AS197" s="1" t="s">
        <v>2</v>
      </c>
      <c r="AT197" s="1" t="s">
        <v>2</v>
      </c>
      <c r="AU197" s="1" t="s">
        <v>2</v>
      </c>
      <c r="AV197" t="s">
        <v>287</v>
      </c>
      <c r="AW197" s="1" t="s">
        <v>2</v>
      </c>
      <c r="AX197" s="1" t="s">
        <v>2</v>
      </c>
      <c r="AY197" s="1" t="s">
        <v>1</v>
      </c>
      <c r="AZ197" s="1" t="s">
        <v>2</v>
      </c>
      <c r="BA197" s="1" t="s">
        <v>2</v>
      </c>
      <c r="BB197" s="1" t="s">
        <v>2</v>
      </c>
      <c r="BC197" s="1" t="s">
        <v>2</v>
      </c>
      <c r="BD197" s="1" t="s">
        <v>1</v>
      </c>
      <c r="BE197" t="s">
        <v>287</v>
      </c>
      <c r="BF197" t="s">
        <v>287</v>
      </c>
      <c r="BG197" t="s">
        <v>3</v>
      </c>
      <c r="BH197" t="s">
        <v>287</v>
      </c>
      <c r="BI197" t="s">
        <v>287</v>
      </c>
      <c r="BJ197" t="s">
        <v>287</v>
      </c>
      <c r="BK197" s="1"/>
      <c r="BL197" s="1"/>
      <c r="BM197" s="1"/>
      <c r="BN197" s="1"/>
      <c r="BO197" s="1"/>
      <c r="BP197" s="1"/>
      <c r="BQ197" s="1"/>
      <c r="BR197" s="1"/>
      <c r="BS197" s="1"/>
      <c r="BT197" s="1"/>
      <c r="BU197" s="1"/>
      <c r="BV197" s="1"/>
      <c r="BW197" s="1"/>
      <c r="BX197" s="1"/>
      <c r="BY197" t="s">
        <v>287</v>
      </c>
      <c r="BZ197" s="1"/>
      <c r="CA197" s="1"/>
      <c r="CB197" s="1"/>
      <c r="CC197" s="1"/>
      <c r="CD197" s="1"/>
      <c r="CE197" s="1"/>
      <c r="CF197" s="1"/>
      <c r="CG197" s="1"/>
      <c r="CH197" s="1"/>
      <c r="CI197" s="1"/>
      <c r="CJ197" s="1"/>
      <c r="CK197" s="1"/>
      <c r="CL197" s="1"/>
      <c r="CM197" s="1"/>
      <c r="CN197" t="s">
        <v>287</v>
      </c>
      <c r="CO197" t="s">
        <v>287</v>
      </c>
      <c r="CP197" t="s">
        <v>287</v>
      </c>
      <c r="CQ197" t="s">
        <v>287</v>
      </c>
      <c r="CR197" t="s">
        <v>287</v>
      </c>
      <c r="CS197" t="s">
        <v>287</v>
      </c>
      <c r="CT197" t="s">
        <v>287</v>
      </c>
      <c r="CU197" t="s">
        <v>287</v>
      </c>
      <c r="CV197" t="s">
        <v>287</v>
      </c>
      <c r="CW197" t="s">
        <v>47</v>
      </c>
      <c r="CX197" t="s">
        <v>287</v>
      </c>
      <c r="CY197" t="s">
        <v>2</v>
      </c>
      <c r="CZ197" t="s">
        <v>287</v>
      </c>
      <c r="DA197" t="s">
        <v>2</v>
      </c>
      <c r="DB197" t="s">
        <v>135</v>
      </c>
      <c r="DC197" t="s">
        <v>287</v>
      </c>
      <c r="DD197" t="s">
        <v>287</v>
      </c>
      <c r="DE197" t="s">
        <v>287</v>
      </c>
      <c r="DF197" t="s">
        <v>1370</v>
      </c>
      <c r="DG197" t="s">
        <v>1371</v>
      </c>
      <c r="DH197" t="s">
        <v>290</v>
      </c>
      <c r="DI197" t="s">
        <v>315</v>
      </c>
      <c r="DJ197" t="s">
        <v>303</v>
      </c>
      <c r="DK197" t="s">
        <v>701</v>
      </c>
      <c r="DL197" t="s">
        <v>294</v>
      </c>
      <c r="DM197" t="s">
        <v>1372</v>
      </c>
      <c r="DN197" t="s">
        <v>1373</v>
      </c>
      <c r="DO197" s="1">
        <v>0</v>
      </c>
      <c r="DP197" s="1">
        <v>0</v>
      </c>
      <c r="DQ197" s="1">
        <v>0</v>
      </c>
      <c r="DR197" s="1">
        <v>1</v>
      </c>
      <c r="DS197" s="1">
        <v>0</v>
      </c>
    </row>
    <row r="198" spans="1:123" x14ac:dyDescent="0.35">
      <c r="A198" t="s">
        <v>1</v>
      </c>
      <c r="B198" t="s">
        <v>1</v>
      </c>
      <c r="C198" t="s">
        <v>10</v>
      </c>
      <c r="D198" t="s">
        <v>13</v>
      </c>
      <c r="E198" t="s">
        <v>13</v>
      </c>
      <c r="F198" t="s">
        <v>15</v>
      </c>
      <c r="G198" t="s">
        <v>14</v>
      </c>
      <c r="H198" t="s">
        <v>16</v>
      </c>
      <c r="I198" s="1" t="s">
        <v>1</v>
      </c>
      <c r="J198" s="1" t="s">
        <v>2</v>
      </c>
      <c r="K198" s="1" t="s">
        <v>1</v>
      </c>
      <c r="L198" s="1" t="s">
        <v>1</v>
      </c>
      <c r="M198" s="1" t="s">
        <v>2</v>
      </c>
      <c r="N198" s="1" t="s">
        <v>1</v>
      </c>
      <c r="O198" s="1" t="s">
        <v>1</v>
      </c>
      <c r="P198" s="1" t="s">
        <v>2</v>
      </c>
      <c r="Q198" t="s">
        <v>1</v>
      </c>
      <c r="R198" s="1" t="s">
        <v>1</v>
      </c>
      <c r="S198" s="1" t="s">
        <v>1</v>
      </c>
      <c r="T198" s="1" t="s">
        <v>1</v>
      </c>
      <c r="U198" s="1" t="s">
        <v>1</v>
      </c>
      <c r="V198" s="1" t="s">
        <v>1</v>
      </c>
      <c r="W198" s="1" t="s">
        <v>2</v>
      </c>
      <c r="X198" t="s">
        <v>287</v>
      </c>
      <c r="Y198" t="s">
        <v>42</v>
      </c>
      <c r="Z198" t="s">
        <v>46</v>
      </c>
      <c r="AA198" t="s">
        <v>1374</v>
      </c>
      <c r="AB198" t="s">
        <v>52</v>
      </c>
      <c r="AC198" s="1" t="s">
        <v>1</v>
      </c>
      <c r="AD198" s="1" t="s">
        <v>1</v>
      </c>
      <c r="AE198" s="1" t="s">
        <v>1</v>
      </c>
      <c r="AF198" s="1" t="s">
        <v>1</v>
      </c>
      <c r="AG198" s="1" t="s">
        <v>2</v>
      </c>
      <c r="AH198" t="s">
        <v>287</v>
      </c>
      <c r="AI198" t="s">
        <v>287</v>
      </c>
      <c r="AJ198" t="s">
        <v>287</v>
      </c>
      <c r="AK198" t="s">
        <v>287</v>
      </c>
      <c r="AL198" t="s">
        <v>14</v>
      </c>
      <c r="AM198" t="s">
        <v>14</v>
      </c>
      <c r="AN198" s="1" t="s">
        <v>2</v>
      </c>
      <c r="AO198" s="1" t="s">
        <v>1</v>
      </c>
      <c r="AP198" s="1" t="s">
        <v>1</v>
      </c>
      <c r="AQ198" s="1" t="s">
        <v>1</v>
      </c>
      <c r="AR198" s="1" t="s">
        <v>1</v>
      </c>
      <c r="AS198" s="1" t="s">
        <v>2</v>
      </c>
      <c r="AT198" s="1" t="s">
        <v>2</v>
      </c>
      <c r="AU198" s="1" t="s">
        <v>2</v>
      </c>
      <c r="AV198" t="s">
        <v>287</v>
      </c>
      <c r="AW198" s="1" t="s">
        <v>2</v>
      </c>
      <c r="AX198" s="1" t="s">
        <v>1</v>
      </c>
      <c r="AY198" s="1" t="s">
        <v>1</v>
      </c>
      <c r="AZ198" s="1" t="s">
        <v>1</v>
      </c>
      <c r="BA198" s="1" t="s">
        <v>1</v>
      </c>
      <c r="BB198" s="1" t="s">
        <v>2</v>
      </c>
      <c r="BC198" s="1" t="s">
        <v>2</v>
      </c>
      <c r="BD198" s="1" t="s">
        <v>2</v>
      </c>
      <c r="BE198" t="s">
        <v>287</v>
      </c>
      <c r="BF198" t="s">
        <v>287</v>
      </c>
      <c r="BG198" t="s">
        <v>1</v>
      </c>
      <c r="BH198" t="s">
        <v>2</v>
      </c>
      <c r="BI198" t="s">
        <v>2</v>
      </c>
      <c r="BJ198" t="s">
        <v>91</v>
      </c>
      <c r="BK198" s="1" t="s">
        <v>1</v>
      </c>
      <c r="BL198" s="1" t="s">
        <v>2</v>
      </c>
      <c r="BM198" s="1" t="s">
        <v>1</v>
      </c>
      <c r="BN198" s="1" t="s">
        <v>1</v>
      </c>
      <c r="BO198" s="1" t="s">
        <v>1</v>
      </c>
      <c r="BP198" s="1" t="s">
        <v>1</v>
      </c>
      <c r="BQ198" s="1" t="s">
        <v>1</v>
      </c>
      <c r="BR198" s="1" t="s">
        <v>2</v>
      </c>
      <c r="BS198" s="1" t="s">
        <v>2</v>
      </c>
      <c r="BT198" s="1" t="s">
        <v>2</v>
      </c>
      <c r="BU198" s="1" t="s">
        <v>2</v>
      </c>
      <c r="BV198" s="1" t="s">
        <v>1</v>
      </c>
      <c r="BW198" s="1" t="s">
        <v>1</v>
      </c>
      <c r="BX198" s="1" t="s">
        <v>2</v>
      </c>
      <c r="BY198" t="s">
        <v>1375</v>
      </c>
      <c r="BZ198" s="1" t="s">
        <v>1</v>
      </c>
      <c r="CA198" s="1" t="s">
        <v>1</v>
      </c>
      <c r="CB198" s="1" t="s">
        <v>2</v>
      </c>
      <c r="CC198" s="1" t="s">
        <v>1</v>
      </c>
      <c r="CD198" s="1" t="s">
        <v>1</v>
      </c>
      <c r="CE198" s="1" t="s">
        <v>2</v>
      </c>
      <c r="CF198" s="1" t="s">
        <v>1</v>
      </c>
      <c r="CG198" s="1" t="s">
        <v>2</v>
      </c>
      <c r="CH198" s="1" t="s">
        <v>1</v>
      </c>
      <c r="CI198" s="1" t="s">
        <v>1</v>
      </c>
      <c r="CJ198" s="1" t="s">
        <v>1</v>
      </c>
      <c r="CK198" s="1" t="s">
        <v>1</v>
      </c>
      <c r="CL198" s="1" t="s">
        <v>2</v>
      </c>
      <c r="CM198" s="1" t="s">
        <v>2</v>
      </c>
      <c r="CN198" t="s">
        <v>287</v>
      </c>
      <c r="CO198" t="s">
        <v>1</v>
      </c>
      <c r="CP198" t="s">
        <v>1</v>
      </c>
      <c r="CQ198" t="s">
        <v>1</v>
      </c>
      <c r="CR198" t="s">
        <v>2</v>
      </c>
      <c r="CS198" t="s">
        <v>13</v>
      </c>
      <c r="CT198" t="s">
        <v>13</v>
      </c>
      <c r="CU198" t="s">
        <v>15</v>
      </c>
      <c r="CV198" t="s">
        <v>287</v>
      </c>
      <c r="CW198" t="s">
        <v>49</v>
      </c>
      <c r="CX198" t="s">
        <v>1376</v>
      </c>
      <c r="CY198" t="s">
        <v>1</v>
      </c>
      <c r="CZ198" t="s">
        <v>1</v>
      </c>
      <c r="DA198" t="s">
        <v>1</v>
      </c>
      <c r="DB198" t="s">
        <v>287</v>
      </c>
      <c r="DC198" t="s">
        <v>287</v>
      </c>
      <c r="DD198" t="s">
        <v>61</v>
      </c>
      <c r="DE198" t="s">
        <v>287</v>
      </c>
      <c r="DF198" t="s">
        <v>1377</v>
      </c>
      <c r="DG198" t="s">
        <v>1378</v>
      </c>
      <c r="DH198" t="s">
        <v>290</v>
      </c>
      <c r="DI198" t="s">
        <v>315</v>
      </c>
      <c r="DJ198" t="s">
        <v>303</v>
      </c>
      <c r="DK198" t="s">
        <v>655</v>
      </c>
      <c r="DL198" t="s">
        <v>294</v>
      </c>
      <c r="DM198" t="s">
        <v>1372</v>
      </c>
      <c r="DN198" t="s">
        <v>1379</v>
      </c>
      <c r="DO198" s="1">
        <v>0</v>
      </c>
      <c r="DP198" s="1">
        <v>0</v>
      </c>
      <c r="DQ198" s="1">
        <v>0</v>
      </c>
      <c r="DR198" s="1">
        <v>1</v>
      </c>
      <c r="DS198" s="1">
        <v>0</v>
      </c>
    </row>
    <row r="199" spans="1:123" x14ac:dyDescent="0.35">
      <c r="A199" t="s">
        <v>1</v>
      </c>
      <c r="B199" t="s">
        <v>1</v>
      </c>
      <c r="C199" t="s">
        <v>8</v>
      </c>
      <c r="D199" t="s">
        <v>14</v>
      </c>
      <c r="E199" t="s">
        <v>13</v>
      </c>
      <c r="F199" t="s">
        <v>15</v>
      </c>
      <c r="G199" t="s">
        <v>13</v>
      </c>
      <c r="H199" t="s">
        <v>16</v>
      </c>
      <c r="I199" s="1" t="s">
        <v>1</v>
      </c>
      <c r="J199" s="1" t="s">
        <v>2</v>
      </c>
      <c r="K199" s="1" t="s">
        <v>1</v>
      </c>
      <c r="L199" s="1" t="s">
        <v>2</v>
      </c>
      <c r="M199" s="1" t="s">
        <v>2</v>
      </c>
      <c r="N199" s="1" t="s">
        <v>2</v>
      </c>
      <c r="O199" s="1" t="s">
        <v>1</v>
      </c>
      <c r="P199" s="1" t="s">
        <v>2</v>
      </c>
      <c r="Q199" t="s">
        <v>2</v>
      </c>
      <c r="R199" s="1" t="s">
        <v>1</v>
      </c>
      <c r="S199" s="1" t="s">
        <v>2</v>
      </c>
      <c r="T199" s="1" t="s">
        <v>2</v>
      </c>
      <c r="U199" s="1" t="s">
        <v>2</v>
      </c>
      <c r="V199" s="1" t="s">
        <v>1</v>
      </c>
      <c r="W199" s="1" t="s">
        <v>2</v>
      </c>
      <c r="X199" t="s">
        <v>287</v>
      </c>
      <c r="Y199" t="s">
        <v>3</v>
      </c>
      <c r="Z199" t="s">
        <v>46</v>
      </c>
      <c r="AA199" t="s">
        <v>287</v>
      </c>
      <c r="AB199" t="s">
        <v>52</v>
      </c>
      <c r="AC199" s="1" t="s">
        <v>1</v>
      </c>
      <c r="AD199" s="1" t="s">
        <v>2</v>
      </c>
      <c r="AE199" s="1" t="s">
        <v>2</v>
      </c>
      <c r="AF199" s="1" t="s">
        <v>1</v>
      </c>
      <c r="AG199" s="1" t="s">
        <v>2</v>
      </c>
      <c r="AH199" t="s">
        <v>287</v>
      </c>
      <c r="AI199" t="s">
        <v>287</v>
      </c>
      <c r="AJ199" t="s">
        <v>287</v>
      </c>
      <c r="AK199" t="s">
        <v>287</v>
      </c>
      <c r="AL199" t="s">
        <v>14</v>
      </c>
      <c r="AM199" t="s">
        <v>14</v>
      </c>
      <c r="AN199" s="1" t="s">
        <v>2</v>
      </c>
      <c r="AO199" s="1" t="s">
        <v>2</v>
      </c>
      <c r="AP199" s="1" t="s">
        <v>2</v>
      </c>
      <c r="AQ199" s="1" t="s">
        <v>2</v>
      </c>
      <c r="AR199" s="1" t="s">
        <v>2</v>
      </c>
      <c r="AS199" s="1" t="s">
        <v>2</v>
      </c>
      <c r="AT199" s="1" t="s">
        <v>2</v>
      </c>
      <c r="AU199" s="1" t="s">
        <v>1</v>
      </c>
      <c r="AV199" t="s">
        <v>287</v>
      </c>
      <c r="AW199" s="1" t="s">
        <v>2</v>
      </c>
      <c r="AX199" s="1" t="s">
        <v>2</v>
      </c>
      <c r="AY199" s="1" t="s">
        <v>2</v>
      </c>
      <c r="AZ199" s="1" t="s">
        <v>2</v>
      </c>
      <c r="BA199" s="1" t="s">
        <v>2</v>
      </c>
      <c r="BB199" s="1" t="s">
        <v>2</v>
      </c>
      <c r="BC199" s="1" t="s">
        <v>2</v>
      </c>
      <c r="BD199" s="1" t="s">
        <v>1</v>
      </c>
      <c r="BE199" t="s">
        <v>287</v>
      </c>
      <c r="BF199" t="s">
        <v>287</v>
      </c>
      <c r="BG199" t="s">
        <v>1</v>
      </c>
      <c r="BH199" t="s">
        <v>2</v>
      </c>
      <c r="BI199" t="s">
        <v>2</v>
      </c>
      <c r="BJ199" t="s">
        <v>91</v>
      </c>
      <c r="BK199" s="1" t="s">
        <v>2</v>
      </c>
      <c r="BL199" s="1" t="s">
        <v>2</v>
      </c>
      <c r="BM199" s="1" t="s">
        <v>2</v>
      </c>
      <c r="BN199" s="1" t="s">
        <v>2</v>
      </c>
      <c r="BO199" s="1" t="s">
        <v>2</v>
      </c>
      <c r="BP199" s="1" t="s">
        <v>2</v>
      </c>
      <c r="BQ199" s="1" t="s">
        <v>2</v>
      </c>
      <c r="BR199" s="1" t="s">
        <v>2</v>
      </c>
      <c r="BS199" s="1" t="s">
        <v>2</v>
      </c>
      <c r="BT199" s="1" t="s">
        <v>2</v>
      </c>
      <c r="BU199" s="1" t="s">
        <v>2</v>
      </c>
      <c r="BV199" s="1" t="s">
        <v>2</v>
      </c>
      <c r="BW199" s="1" t="s">
        <v>1</v>
      </c>
      <c r="BX199" s="1" t="s">
        <v>1</v>
      </c>
      <c r="BY199" t="s">
        <v>1380</v>
      </c>
      <c r="BZ199" s="1" t="s">
        <v>1</v>
      </c>
      <c r="CA199" s="1" t="s">
        <v>1</v>
      </c>
      <c r="CB199" s="1" t="s">
        <v>1</v>
      </c>
      <c r="CC199" s="1" t="s">
        <v>1</v>
      </c>
      <c r="CD199" s="1" t="s">
        <v>2</v>
      </c>
      <c r="CE199" s="1" t="s">
        <v>2</v>
      </c>
      <c r="CF199" s="1" t="s">
        <v>2</v>
      </c>
      <c r="CG199" s="1" t="s">
        <v>2</v>
      </c>
      <c r="CH199" s="1" t="s">
        <v>2</v>
      </c>
      <c r="CI199" s="1" t="s">
        <v>2</v>
      </c>
      <c r="CJ199" s="1" t="s">
        <v>2</v>
      </c>
      <c r="CK199" s="1" t="s">
        <v>2</v>
      </c>
      <c r="CL199" s="1" t="s">
        <v>2</v>
      </c>
      <c r="CM199" s="1" t="s">
        <v>2</v>
      </c>
      <c r="CN199" t="s">
        <v>287</v>
      </c>
      <c r="CO199" t="s">
        <v>3</v>
      </c>
      <c r="CP199" t="s">
        <v>3</v>
      </c>
      <c r="CQ199" t="s">
        <v>1</v>
      </c>
      <c r="CR199" t="s">
        <v>2</v>
      </c>
      <c r="CS199" t="s">
        <v>16</v>
      </c>
      <c r="CT199" t="s">
        <v>16</v>
      </c>
      <c r="CU199" t="s">
        <v>14</v>
      </c>
      <c r="CV199" t="s">
        <v>287</v>
      </c>
      <c r="CW199" t="s">
        <v>47</v>
      </c>
      <c r="CX199" t="s">
        <v>287</v>
      </c>
      <c r="CY199" t="s">
        <v>1</v>
      </c>
      <c r="CZ199" t="s">
        <v>1</v>
      </c>
      <c r="DA199" t="s">
        <v>1</v>
      </c>
      <c r="DB199" t="s">
        <v>287</v>
      </c>
      <c r="DC199" t="s">
        <v>287</v>
      </c>
      <c r="DD199" t="s">
        <v>61</v>
      </c>
      <c r="DE199" t="s">
        <v>287</v>
      </c>
      <c r="DF199" t="s">
        <v>1381</v>
      </c>
      <c r="DG199" t="s">
        <v>1382</v>
      </c>
      <c r="DH199" t="s">
        <v>290</v>
      </c>
      <c r="DI199" t="s">
        <v>315</v>
      </c>
      <c r="DJ199" t="s">
        <v>303</v>
      </c>
      <c r="DK199" t="s">
        <v>1383</v>
      </c>
      <c r="DL199" t="s">
        <v>341</v>
      </c>
      <c r="DM199" t="s">
        <v>1384</v>
      </c>
      <c r="DN199" t="s">
        <v>1385</v>
      </c>
      <c r="DO199" s="1">
        <v>0</v>
      </c>
      <c r="DP199" s="1">
        <v>0</v>
      </c>
      <c r="DQ199" s="1">
        <v>0</v>
      </c>
      <c r="DR199" s="1">
        <v>1</v>
      </c>
      <c r="DS199" s="1">
        <v>0</v>
      </c>
    </row>
    <row r="200" spans="1:123" x14ac:dyDescent="0.35">
      <c r="A200" t="s">
        <v>1</v>
      </c>
      <c r="B200" t="s">
        <v>1</v>
      </c>
      <c r="C200" t="s">
        <v>10</v>
      </c>
      <c r="D200" t="s">
        <v>14</v>
      </c>
      <c r="E200" t="s">
        <v>13</v>
      </c>
      <c r="F200" t="s">
        <v>14</v>
      </c>
      <c r="G200" t="s">
        <v>15</v>
      </c>
      <c r="H200" t="s">
        <v>16</v>
      </c>
      <c r="I200" s="1" t="s">
        <v>1</v>
      </c>
      <c r="J200" s="1" t="s">
        <v>1</v>
      </c>
      <c r="K200" s="1" t="s">
        <v>1</v>
      </c>
      <c r="L200" s="1" t="s">
        <v>1</v>
      </c>
      <c r="M200" s="1" t="s">
        <v>1</v>
      </c>
      <c r="N200" s="1" t="s">
        <v>1</v>
      </c>
      <c r="O200" s="1" t="s">
        <v>1</v>
      </c>
      <c r="P200" s="1" t="s">
        <v>2</v>
      </c>
      <c r="Q200" t="s">
        <v>1</v>
      </c>
      <c r="R200" s="1" t="s">
        <v>1</v>
      </c>
      <c r="S200" s="1" t="s">
        <v>1</v>
      </c>
      <c r="T200" s="1" t="s">
        <v>1</v>
      </c>
      <c r="U200" s="1" t="s">
        <v>1</v>
      </c>
      <c r="V200" s="1" t="s">
        <v>1</v>
      </c>
      <c r="W200" s="1" t="s">
        <v>2</v>
      </c>
      <c r="X200" t="s">
        <v>287</v>
      </c>
      <c r="Y200" t="s">
        <v>3</v>
      </c>
      <c r="Z200" t="s">
        <v>45</v>
      </c>
      <c r="AA200" t="s">
        <v>287</v>
      </c>
      <c r="AB200" t="s">
        <v>3</v>
      </c>
      <c r="AC200" s="1"/>
      <c r="AD200" s="1"/>
      <c r="AE200" s="1"/>
      <c r="AF200" s="1"/>
      <c r="AG200" s="1"/>
      <c r="AH200" t="s">
        <v>287</v>
      </c>
      <c r="AI200" t="s">
        <v>287</v>
      </c>
      <c r="AJ200" t="s">
        <v>287</v>
      </c>
      <c r="AK200" t="s">
        <v>287</v>
      </c>
      <c r="AL200" t="s">
        <v>14</v>
      </c>
      <c r="AM200" t="s">
        <v>14</v>
      </c>
      <c r="AN200" s="1" t="s">
        <v>2</v>
      </c>
      <c r="AO200" s="1" t="s">
        <v>2</v>
      </c>
      <c r="AP200" s="1" t="s">
        <v>1</v>
      </c>
      <c r="AQ200" s="1" t="s">
        <v>1</v>
      </c>
      <c r="AR200" s="1" t="s">
        <v>2</v>
      </c>
      <c r="AS200" s="1" t="s">
        <v>2</v>
      </c>
      <c r="AT200" s="1" t="s">
        <v>2</v>
      </c>
      <c r="AU200" s="1" t="s">
        <v>2</v>
      </c>
      <c r="AV200" t="s">
        <v>287</v>
      </c>
      <c r="AW200" s="1" t="s">
        <v>2</v>
      </c>
      <c r="AX200" s="1" t="s">
        <v>2</v>
      </c>
      <c r="AY200" s="1" t="s">
        <v>1</v>
      </c>
      <c r="AZ200" s="1" t="s">
        <v>1</v>
      </c>
      <c r="BA200" s="1" t="s">
        <v>1</v>
      </c>
      <c r="BB200" s="1" t="s">
        <v>2</v>
      </c>
      <c r="BC200" s="1" t="s">
        <v>2</v>
      </c>
      <c r="BD200" s="1" t="s">
        <v>2</v>
      </c>
      <c r="BE200" t="s">
        <v>287</v>
      </c>
      <c r="BF200" t="s">
        <v>287</v>
      </c>
      <c r="BG200" t="s">
        <v>3</v>
      </c>
      <c r="BH200" t="s">
        <v>287</v>
      </c>
      <c r="BI200" t="s">
        <v>287</v>
      </c>
      <c r="BJ200" t="s">
        <v>287</v>
      </c>
      <c r="BK200" s="1"/>
      <c r="BL200" s="1"/>
      <c r="BM200" s="1"/>
      <c r="BN200" s="1"/>
      <c r="BO200" s="1"/>
      <c r="BP200" s="1"/>
      <c r="BQ200" s="1"/>
      <c r="BR200" s="1"/>
      <c r="BS200" s="1"/>
      <c r="BT200" s="1"/>
      <c r="BU200" s="1"/>
      <c r="BV200" s="1"/>
      <c r="BW200" s="1"/>
      <c r="BX200" s="1"/>
      <c r="BY200" t="s">
        <v>287</v>
      </c>
      <c r="BZ200" s="1"/>
      <c r="CA200" s="1"/>
      <c r="CB200" s="1"/>
      <c r="CC200" s="1"/>
      <c r="CD200" s="1"/>
      <c r="CE200" s="1"/>
      <c r="CF200" s="1"/>
      <c r="CG200" s="1"/>
      <c r="CH200" s="1"/>
      <c r="CI200" s="1"/>
      <c r="CJ200" s="1"/>
      <c r="CK200" s="1"/>
      <c r="CL200" s="1"/>
      <c r="CM200" s="1"/>
      <c r="CN200" t="s">
        <v>287</v>
      </c>
      <c r="CO200" t="s">
        <v>287</v>
      </c>
      <c r="CP200" t="s">
        <v>287</v>
      </c>
      <c r="CQ200" t="s">
        <v>287</v>
      </c>
      <c r="CR200" t="s">
        <v>287</v>
      </c>
      <c r="CS200" t="s">
        <v>287</v>
      </c>
      <c r="CT200" t="s">
        <v>287</v>
      </c>
      <c r="CU200" t="s">
        <v>287</v>
      </c>
      <c r="CV200" t="s">
        <v>287</v>
      </c>
      <c r="CW200" t="s">
        <v>47</v>
      </c>
      <c r="CX200" t="s">
        <v>287</v>
      </c>
      <c r="CY200" t="s">
        <v>3</v>
      </c>
      <c r="CZ200" t="s">
        <v>1</v>
      </c>
      <c r="DA200" t="s">
        <v>1</v>
      </c>
      <c r="DB200" t="s">
        <v>287</v>
      </c>
      <c r="DC200" t="s">
        <v>287</v>
      </c>
      <c r="DD200" t="s">
        <v>61</v>
      </c>
      <c r="DE200" t="s">
        <v>287</v>
      </c>
      <c r="DF200" t="s">
        <v>1386</v>
      </c>
      <c r="DG200" t="s">
        <v>1387</v>
      </c>
      <c r="DH200" t="s">
        <v>301</v>
      </c>
      <c r="DI200" t="s">
        <v>315</v>
      </c>
      <c r="DJ200" t="s">
        <v>303</v>
      </c>
      <c r="DK200" t="s">
        <v>630</v>
      </c>
      <c r="DL200" t="s">
        <v>330</v>
      </c>
      <c r="DM200" t="s">
        <v>1388</v>
      </c>
      <c r="DN200" t="s">
        <v>1389</v>
      </c>
      <c r="DO200" s="1">
        <v>0</v>
      </c>
      <c r="DP200" s="1">
        <v>0</v>
      </c>
      <c r="DQ200" s="1">
        <v>0</v>
      </c>
      <c r="DR200" s="1">
        <v>1</v>
      </c>
      <c r="DS200" s="1">
        <v>0</v>
      </c>
    </row>
    <row r="201" spans="1:123" x14ac:dyDescent="0.35">
      <c r="A201" t="s">
        <v>1</v>
      </c>
      <c r="B201" t="s">
        <v>2</v>
      </c>
      <c r="C201" t="s">
        <v>11</v>
      </c>
      <c r="D201" t="s">
        <v>16</v>
      </c>
      <c r="E201" t="s">
        <v>13</v>
      </c>
      <c r="F201" t="s">
        <v>13</v>
      </c>
      <c r="G201" t="s">
        <v>15</v>
      </c>
      <c r="H201" t="s">
        <v>16</v>
      </c>
      <c r="I201" s="1" t="s">
        <v>1</v>
      </c>
      <c r="J201" s="1" t="s">
        <v>1</v>
      </c>
      <c r="K201" s="1" t="s">
        <v>1</v>
      </c>
      <c r="L201" s="1" t="s">
        <v>1</v>
      </c>
      <c r="M201" s="1" t="s">
        <v>1</v>
      </c>
      <c r="N201" s="1" t="s">
        <v>1</v>
      </c>
      <c r="O201" s="1" t="s">
        <v>1</v>
      </c>
      <c r="P201" s="1" t="s">
        <v>2</v>
      </c>
      <c r="Q201" t="s">
        <v>1</v>
      </c>
      <c r="R201" s="1" t="s">
        <v>1</v>
      </c>
      <c r="S201" s="1" t="s">
        <v>2</v>
      </c>
      <c r="T201" s="1" t="s">
        <v>1</v>
      </c>
      <c r="U201" s="1" t="s">
        <v>1</v>
      </c>
      <c r="V201" s="1" t="s">
        <v>1</v>
      </c>
      <c r="W201" s="1" t="s">
        <v>2</v>
      </c>
      <c r="X201" t="s">
        <v>287</v>
      </c>
      <c r="Y201" t="s">
        <v>41</v>
      </c>
      <c r="Z201" t="s">
        <v>45</v>
      </c>
      <c r="AA201" t="s">
        <v>287</v>
      </c>
      <c r="AB201" t="s">
        <v>52</v>
      </c>
      <c r="AC201" s="1" t="s">
        <v>1</v>
      </c>
      <c r="AD201" s="1" t="s">
        <v>2</v>
      </c>
      <c r="AE201" s="1" t="s">
        <v>2</v>
      </c>
      <c r="AF201" s="1" t="s">
        <v>2</v>
      </c>
      <c r="AG201" s="1" t="s">
        <v>2</v>
      </c>
      <c r="AH201" t="s">
        <v>287</v>
      </c>
      <c r="AI201" t="s">
        <v>287</v>
      </c>
      <c r="AJ201" t="s">
        <v>287</v>
      </c>
      <c r="AK201" t="s">
        <v>287</v>
      </c>
      <c r="AL201" t="s">
        <v>13</v>
      </c>
      <c r="AM201" t="s">
        <v>13</v>
      </c>
      <c r="AN201" s="1" t="s">
        <v>2</v>
      </c>
      <c r="AO201" s="1" t="s">
        <v>2</v>
      </c>
      <c r="AP201" s="1" t="s">
        <v>1</v>
      </c>
      <c r="AQ201" s="1" t="s">
        <v>2</v>
      </c>
      <c r="AR201" s="1" t="s">
        <v>2</v>
      </c>
      <c r="AS201" s="1" t="s">
        <v>2</v>
      </c>
      <c r="AT201" s="1" t="s">
        <v>2</v>
      </c>
      <c r="AU201" s="1" t="s">
        <v>2</v>
      </c>
      <c r="AV201" t="s">
        <v>287</v>
      </c>
      <c r="AW201" s="1" t="s">
        <v>2</v>
      </c>
      <c r="AX201" s="1" t="s">
        <v>2</v>
      </c>
      <c r="AY201" s="1" t="s">
        <v>1</v>
      </c>
      <c r="AZ201" s="1" t="s">
        <v>2</v>
      </c>
      <c r="BA201" s="1" t="s">
        <v>2</v>
      </c>
      <c r="BB201" s="1" t="s">
        <v>2</v>
      </c>
      <c r="BC201" s="1" t="s">
        <v>2</v>
      </c>
      <c r="BD201" s="1" t="s">
        <v>2</v>
      </c>
      <c r="BE201" t="s">
        <v>287</v>
      </c>
      <c r="BF201" t="s">
        <v>287</v>
      </c>
      <c r="BG201" t="s">
        <v>1</v>
      </c>
      <c r="BH201" t="s">
        <v>1</v>
      </c>
      <c r="BI201" t="s">
        <v>1</v>
      </c>
      <c r="BJ201" t="s">
        <v>89</v>
      </c>
      <c r="BK201" s="1" t="s">
        <v>2</v>
      </c>
      <c r="BL201" s="1" t="s">
        <v>2</v>
      </c>
      <c r="BM201" s="1" t="s">
        <v>1</v>
      </c>
      <c r="BN201" s="1" t="s">
        <v>1</v>
      </c>
      <c r="BO201" s="1" t="s">
        <v>1</v>
      </c>
      <c r="BP201" s="1" t="s">
        <v>1</v>
      </c>
      <c r="BQ201" s="1" t="s">
        <v>1</v>
      </c>
      <c r="BR201" s="1" t="s">
        <v>1</v>
      </c>
      <c r="BS201" s="1" t="s">
        <v>1</v>
      </c>
      <c r="BT201" s="1" t="s">
        <v>2</v>
      </c>
      <c r="BU201" s="1" t="s">
        <v>2</v>
      </c>
      <c r="BV201" s="1" t="s">
        <v>2</v>
      </c>
      <c r="BW201" s="1" t="s">
        <v>2</v>
      </c>
      <c r="BX201" s="1" t="s">
        <v>2</v>
      </c>
      <c r="BY201" t="s">
        <v>287</v>
      </c>
      <c r="BZ201" s="1" t="s">
        <v>1</v>
      </c>
      <c r="CA201" s="1" t="s">
        <v>2</v>
      </c>
      <c r="CB201" s="1" t="s">
        <v>2</v>
      </c>
      <c r="CC201" s="1" t="s">
        <v>2</v>
      </c>
      <c r="CD201" s="1" t="s">
        <v>1</v>
      </c>
      <c r="CE201" s="1" t="s">
        <v>1</v>
      </c>
      <c r="CF201" s="1" t="s">
        <v>2</v>
      </c>
      <c r="CG201" s="1" t="s">
        <v>2</v>
      </c>
      <c r="CH201" s="1" t="s">
        <v>1</v>
      </c>
      <c r="CI201" s="1" t="s">
        <v>2</v>
      </c>
      <c r="CJ201" s="1" t="s">
        <v>2</v>
      </c>
      <c r="CK201" s="1" t="s">
        <v>2</v>
      </c>
      <c r="CL201" s="1" t="s">
        <v>2</v>
      </c>
      <c r="CM201" s="1" t="s">
        <v>2</v>
      </c>
      <c r="CN201" t="s">
        <v>287</v>
      </c>
      <c r="CO201" t="s">
        <v>1</v>
      </c>
      <c r="CP201" t="s">
        <v>1</v>
      </c>
      <c r="CQ201" t="s">
        <v>1</v>
      </c>
      <c r="CR201" t="s">
        <v>1</v>
      </c>
      <c r="CS201" t="s">
        <v>16</v>
      </c>
      <c r="CT201" t="s">
        <v>15</v>
      </c>
      <c r="CU201" t="s">
        <v>14</v>
      </c>
      <c r="CV201" t="s">
        <v>287</v>
      </c>
      <c r="CW201" t="s">
        <v>45</v>
      </c>
      <c r="CX201" t="s">
        <v>287</v>
      </c>
      <c r="CY201" t="s">
        <v>3</v>
      </c>
      <c r="CZ201" t="s">
        <v>3</v>
      </c>
      <c r="DA201" t="s">
        <v>2</v>
      </c>
      <c r="DB201" t="s">
        <v>135</v>
      </c>
      <c r="DC201" t="s">
        <v>287</v>
      </c>
      <c r="DD201" t="s">
        <v>287</v>
      </c>
      <c r="DE201" t="s">
        <v>287</v>
      </c>
      <c r="DF201" t="s">
        <v>1390</v>
      </c>
      <c r="DG201" t="s">
        <v>1391</v>
      </c>
      <c r="DH201" t="s">
        <v>301</v>
      </c>
      <c r="DI201" t="s">
        <v>302</v>
      </c>
      <c r="DJ201" t="s">
        <v>303</v>
      </c>
      <c r="DK201" t="s">
        <v>316</v>
      </c>
      <c r="DL201" t="s">
        <v>305</v>
      </c>
      <c r="DM201" t="s">
        <v>1392</v>
      </c>
      <c r="DN201" t="s">
        <v>1393</v>
      </c>
      <c r="DO201" s="1">
        <v>0</v>
      </c>
      <c r="DP201" s="1">
        <v>0</v>
      </c>
      <c r="DQ201" s="1">
        <v>0</v>
      </c>
      <c r="DR201" s="1">
        <v>1</v>
      </c>
      <c r="DS201" s="1">
        <v>0</v>
      </c>
    </row>
    <row r="202" spans="1:123" x14ac:dyDescent="0.35">
      <c r="A202" t="s">
        <v>1</v>
      </c>
      <c r="B202" t="s">
        <v>1</v>
      </c>
      <c r="C202" t="s">
        <v>10</v>
      </c>
      <c r="D202" t="s">
        <v>16</v>
      </c>
      <c r="E202" t="s">
        <v>13</v>
      </c>
      <c r="F202" t="s">
        <v>14</v>
      </c>
      <c r="G202" t="s">
        <v>16</v>
      </c>
      <c r="H202" t="s">
        <v>16</v>
      </c>
      <c r="I202" s="1" t="s">
        <v>1</v>
      </c>
      <c r="J202" s="1" t="s">
        <v>1</v>
      </c>
      <c r="K202" s="1" t="s">
        <v>1</v>
      </c>
      <c r="L202" s="1" t="s">
        <v>1</v>
      </c>
      <c r="M202" s="1" t="s">
        <v>1</v>
      </c>
      <c r="N202" s="1" t="s">
        <v>1</v>
      </c>
      <c r="O202" s="1" t="s">
        <v>1</v>
      </c>
      <c r="P202" s="1" t="s">
        <v>2</v>
      </c>
      <c r="Q202" t="s">
        <v>1</v>
      </c>
      <c r="R202" s="1" t="s">
        <v>1</v>
      </c>
      <c r="S202" s="1" t="s">
        <v>1</v>
      </c>
      <c r="T202" s="1" t="s">
        <v>1</v>
      </c>
      <c r="U202" s="1" t="s">
        <v>1</v>
      </c>
      <c r="V202" s="1" t="s">
        <v>1</v>
      </c>
      <c r="W202" s="1" t="s">
        <v>2</v>
      </c>
      <c r="X202" t="s">
        <v>287</v>
      </c>
      <c r="Y202" t="s">
        <v>42</v>
      </c>
      <c r="Z202" t="s">
        <v>46</v>
      </c>
      <c r="AA202" t="s">
        <v>287</v>
      </c>
      <c r="AB202" t="s">
        <v>51</v>
      </c>
      <c r="AC202" s="1"/>
      <c r="AD202" s="1"/>
      <c r="AE202" s="1"/>
      <c r="AF202" s="1"/>
      <c r="AG202" s="1"/>
      <c r="AH202" t="s">
        <v>287</v>
      </c>
      <c r="AI202" t="s">
        <v>287</v>
      </c>
      <c r="AJ202" t="s">
        <v>287</v>
      </c>
      <c r="AK202" t="s">
        <v>287</v>
      </c>
      <c r="AL202" t="s">
        <v>14</v>
      </c>
      <c r="AM202" t="s">
        <v>14</v>
      </c>
      <c r="AN202" s="1" t="s">
        <v>2</v>
      </c>
      <c r="AO202" s="1" t="s">
        <v>2</v>
      </c>
      <c r="AP202" s="1" t="s">
        <v>1</v>
      </c>
      <c r="AQ202" s="1" t="s">
        <v>1</v>
      </c>
      <c r="AR202" s="1" t="s">
        <v>2</v>
      </c>
      <c r="AS202" s="1" t="s">
        <v>2</v>
      </c>
      <c r="AT202" s="1" t="s">
        <v>2</v>
      </c>
      <c r="AU202" s="1" t="s">
        <v>2</v>
      </c>
      <c r="AV202" t="s">
        <v>287</v>
      </c>
      <c r="AW202" s="1" t="s">
        <v>2</v>
      </c>
      <c r="AX202" s="1" t="s">
        <v>2</v>
      </c>
      <c r="AY202" s="1" t="s">
        <v>1</v>
      </c>
      <c r="AZ202" s="1" t="s">
        <v>1</v>
      </c>
      <c r="BA202" s="1" t="s">
        <v>2</v>
      </c>
      <c r="BB202" s="1" t="s">
        <v>2</v>
      </c>
      <c r="BC202" s="1" t="s">
        <v>2</v>
      </c>
      <c r="BD202" s="1" t="s">
        <v>2</v>
      </c>
      <c r="BE202" t="s">
        <v>287</v>
      </c>
      <c r="BF202" t="s">
        <v>287</v>
      </c>
      <c r="BG202" t="s">
        <v>1</v>
      </c>
      <c r="BH202" t="s">
        <v>1</v>
      </c>
      <c r="BI202" t="s">
        <v>1</v>
      </c>
      <c r="BJ202" t="s">
        <v>89</v>
      </c>
      <c r="BK202" s="1" t="s">
        <v>1</v>
      </c>
      <c r="BL202" s="1" t="s">
        <v>1</v>
      </c>
      <c r="BM202" s="1" t="s">
        <v>1</v>
      </c>
      <c r="BN202" s="1" t="s">
        <v>2</v>
      </c>
      <c r="BO202" s="1" t="s">
        <v>2</v>
      </c>
      <c r="BP202" s="1" t="s">
        <v>1</v>
      </c>
      <c r="BQ202" s="1" t="s">
        <v>1</v>
      </c>
      <c r="BR202" s="1" t="s">
        <v>2</v>
      </c>
      <c r="BS202" s="1" t="s">
        <v>1</v>
      </c>
      <c r="BT202" s="1" t="s">
        <v>2</v>
      </c>
      <c r="BU202" s="1" t="s">
        <v>2</v>
      </c>
      <c r="BV202" s="1" t="s">
        <v>2</v>
      </c>
      <c r="BW202" s="1" t="s">
        <v>2</v>
      </c>
      <c r="BX202" s="1" t="s">
        <v>2</v>
      </c>
      <c r="BY202" t="s">
        <v>287</v>
      </c>
      <c r="BZ202" s="1" t="s">
        <v>1</v>
      </c>
      <c r="CA202" s="1" t="s">
        <v>2</v>
      </c>
      <c r="CB202" s="1" t="s">
        <v>1</v>
      </c>
      <c r="CC202" s="1" t="s">
        <v>1</v>
      </c>
      <c r="CD202" s="1" t="s">
        <v>2</v>
      </c>
      <c r="CE202" s="1" t="s">
        <v>1</v>
      </c>
      <c r="CF202" s="1" t="s">
        <v>1</v>
      </c>
      <c r="CG202" s="1" t="s">
        <v>2</v>
      </c>
      <c r="CH202" s="1" t="s">
        <v>1</v>
      </c>
      <c r="CI202" s="1" t="s">
        <v>2</v>
      </c>
      <c r="CJ202" s="1" t="s">
        <v>2</v>
      </c>
      <c r="CK202" s="1" t="s">
        <v>2</v>
      </c>
      <c r="CL202" s="1" t="s">
        <v>2</v>
      </c>
      <c r="CM202" s="1" t="s">
        <v>2</v>
      </c>
      <c r="CN202" t="s">
        <v>287</v>
      </c>
      <c r="CO202" t="s">
        <v>1</v>
      </c>
      <c r="CP202" t="s">
        <v>1</v>
      </c>
      <c r="CQ202" t="s">
        <v>1</v>
      </c>
      <c r="CR202" t="s">
        <v>1</v>
      </c>
      <c r="CS202" t="s">
        <v>15</v>
      </c>
      <c r="CT202" t="s">
        <v>14</v>
      </c>
      <c r="CU202" t="s">
        <v>14</v>
      </c>
      <c r="CV202" t="s">
        <v>287</v>
      </c>
      <c r="CW202" t="s">
        <v>47</v>
      </c>
      <c r="CX202" t="s">
        <v>287</v>
      </c>
      <c r="CY202" t="s">
        <v>1</v>
      </c>
      <c r="CZ202" t="s">
        <v>1</v>
      </c>
      <c r="DA202" t="s">
        <v>1</v>
      </c>
      <c r="DB202" t="s">
        <v>287</v>
      </c>
      <c r="DC202" t="s">
        <v>287</v>
      </c>
      <c r="DD202" t="s">
        <v>62</v>
      </c>
      <c r="DE202" t="s">
        <v>287</v>
      </c>
      <c r="DF202" t="s">
        <v>1394</v>
      </c>
      <c r="DG202" t="s">
        <v>1395</v>
      </c>
      <c r="DH202" t="s">
        <v>301</v>
      </c>
      <c r="DI202" t="s">
        <v>302</v>
      </c>
      <c r="DJ202" t="s">
        <v>303</v>
      </c>
      <c r="DK202" t="s">
        <v>445</v>
      </c>
      <c r="DL202" t="s">
        <v>370</v>
      </c>
      <c r="DM202" t="s">
        <v>1396</v>
      </c>
      <c r="DN202" t="s">
        <v>1397</v>
      </c>
      <c r="DO202" s="1">
        <v>0</v>
      </c>
      <c r="DP202" s="1">
        <v>0</v>
      </c>
      <c r="DQ202" s="1">
        <v>0</v>
      </c>
      <c r="DR202" s="1">
        <v>1</v>
      </c>
      <c r="DS202" s="1">
        <v>0</v>
      </c>
    </row>
    <row r="203" spans="1:123" x14ac:dyDescent="0.35">
      <c r="A203" t="s">
        <v>1</v>
      </c>
      <c r="B203" t="s">
        <v>1</v>
      </c>
      <c r="C203" t="s">
        <v>7</v>
      </c>
      <c r="D203" t="s">
        <v>14</v>
      </c>
      <c r="E203" t="s">
        <v>13</v>
      </c>
      <c r="F203" t="s">
        <v>13</v>
      </c>
      <c r="G203" t="s">
        <v>16</v>
      </c>
      <c r="H203" t="s">
        <v>16</v>
      </c>
      <c r="I203" s="1" t="s">
        <v>1</v>
      </c>
      <c r="J203" s="1" t="s">
        <v>1</v>
      </c>
      <c r="K203" s="1" t="s">
        <v>1</v>
      </c>
      <c r="L203" s="1" t="s">
        <v>1</v>
      </c>
      <c r="M203" s="1" t="s">
        <v>1</v>
      </c>
      <c r="N203" s="1" t="s">
        <v>1</v>
      </c>
      <c r="O203" s="1" t="s">
        <v>1</v>
      </c>
      <c r="P203" s="1" t="s">
        <v>2</v>
      </c>
      <c r="Q203" t="s">
        <v>2</v>
      </c>
      <c r="R203" s="1" t="s">
        <v>2</v>
      </c>
      <c r="S203" s="1" t="s">
        <v>2</v>
      </c>
      <c r="T203" s="1" t="s">
        <v>2</v>
      </c>
      <c r="U203" s="1" t="s">
        <v>1</v>
      </c>
      <c r="V203" s="1" t="s">
        <v>2</v>
      </c>
      <c r="W203" s="1" t="s">
        <v>2</v>
      </c>
      <c r="X203" t="s">
        <v>287</v>
      </c>
      <c r="Y203" t="s">
        <v>41</v>
      </c>
      <c r="Z203" t="s">
        <v>48</v>
      </c>
      <c r="AA203" t="s">
        <v>1398</v>
      </c>
      <c r="AB203" t="s">
        <v>52</v>
      </c>
      <c r="AC203" s="1" t="s">
        <v>1</v>
      </c>
      <c r="AD203" s="1" t="s">
        <v>2</v>
      </c>
      <c r="AE203" s="1" t="s">
        <v>2</v>
      </c>
      <c r="AF203" s="1" t="s">
        <v>2</v>
      </c>
      <c r="AG203" s="1" t="s">
        <v>2</v>
      </c>
      <c r="AH203" t="s">
        <v>287</v>
      </c>
      <c r="AI203" t="s">
        <v>287</v>
      </c>
      <c r="AJ203" t="s">
        <v>287</v>
      </c>
      <c r="AK203" t="s">
        <v>287</v>
      </c>
      <c r="AL203" t="s">
        <v>13</v>
      </c>
      <c r="AM203" t="s">
        <v>13</v>
      </c>
      <c r="AN203" s="1" t="s">
        <v>2</v>
      </c>
      <c r="AO203" s="1" t="s">
        <v>2</v>
      </c>
      <c r="AP203" s="1" t="s">
        <v>2</v>
      </c>
      <c r="AQ203" s="1" t="s">
        <v>2</v>
      </c>
      <c r="AR203" s="1" t="s">
        <v>2</v>
      </c>
      <c r="AS203" s="1" t="s">
        <v>2</v>
      </c>
      <c r="AT203" s="1" t="s">
        <v>2</v>
      </c>
      <c r="AU203" s="1" t="s">
        <v>1</v>
      </c>
      <c r="AV203" t="s">
        <v>287</v>
      </c>
      <c r="AW203" s="1" t="s">
        <v>2</v>
      </c>
      <c r="AX203" s="1" t="s">
        <v>2</v>
      </c>
      <c r="AY203" s="1" t="s">
        <v>2</v>
      </c>
      <c r="AZ203" s="1" t="s">
        <v>2</v>
      </c>
      <c r="BA203" s="1" t="s">
        <v>2</v>
      </c>
      <c r="BB203" s="1" t="s">
        <v>2</v>
      </c>
      <c r="BC203" s="1" t="s">
        <v>2</v>
      </c>
      <c r="BD203" s="1" t="s">
        <v>1</v>
      </c>
      <c r="BE203" t="s">
        <v>287</v>
      </c>
      <c r="BF203" t="s">
        <v>1399</v>
      </c>
      <c r="BG203" t="s">
        <v>1</v>
      </c>
      <c r="BH203" t="s">
        <v>1</v>
      </c>
      <c r="BI203" t="s">
        <v>2</v>
      </c>
      <c r="BJ203" t="s">
        <v>89</v>
      </c>
      <c r="BK203" s="1" t="s">
        <v>1</v>
      </c>
      <c r="BL203" s="1" t="s">
        <v>1</v>
      </c>
      <c r="BM203" s="1" t="s">
        <v>1</v>
      </c>
      <c r="BN203" s="1" t="s">
        <v>1</v>
      </c>
      <c r="BO203" s="1" t="s">
        <v>1</v>
      </c>
      <c r="BP203" s="1" t="s">
        <v>1</v>
      </c>
      <c r="BQ203" s="1" t="s">
        <v>1</v>
      </c>
      <c r="BR203" s="1" t="s">
        <v>2</v>
      </c>
      <c r="BS203" s="1" t="s">
        <v>2</v>
      </c>
      <c r="BT203" s="1" t="s">
        <v>2</v>
      </c>
      <c r="BU203" s="1" t="s">
        <v>2</v>
      </c>
      <c r="BV203" s="1" t="s">
        <v>2</v>
      </c>
      <c r="BW203" s="1" t="s">
        <v>2</v>
      </c>
      <c r="BX203" s="1" t="s">
        <v>2</v>
      </c>
      <c r="BY203" t="s">
        <v>287</v>
      </c>
      <c r="BZ203" s="1" t="s">
        <v>1</v>
      </c>
      <c r="CA203" s="1" t="s">
        <v>1</v>
      </c>
      <c r="CB203" s="1" t="s">
        <v>1</v>
      </c>
      <c r="CC203" s="1" t="s">
        <v>1</v>
      </c>
      <c r="CD203" s="1" t="s">
        <v>1</v>
      </c>
      <c r="CE203" s="1" t="s">
        <v>1</v>
      </c>
      <c r="CF203" s="1" t="s">
        <v>1</v>
      </c>
      <c r="CG203" s="1" t="s">
        <v>1</v>
      </c>
      <c r="CH203" s="1" t="s">
        <v>1</v>
      </c>
      <c r="CI203" s="1" t="s">
        <v>1</v>
      </c>
      <c r="CJ203" s="1" t="s">
        <v>1</v>
      </c>
      <c r="CK203" s="1" t="s">
        <v>1</v>
      </c>
      <c r="CL203" s="1" t="s">
        <v>2</v>
      </c>
      <c r="CM203" s="1" t="s">
        <v>2</v>
      </c>
      <c r="CN203" t="s">
        <v>287</v>
      </c>
      <c r="CO203" t="s">
        <v>1</v>
      </c>
      <c r="CP203" t="s">
        <v>1</v>
      </c>
      <c r="CQ203" t="s">
        <v>1</v>
      </c>
      <c r="CR203" t="s">
        <v>1</v>
      </c>
      <c r="CS203" t="s">
        <v>15</v>
      </c>
      <c r="CT203" t="s">
        <v>15</v>
      </c>
      <c r="CU203" t="s">
        <v>13</v>
      </c>
      <c r="CV203" t="s">
        <v>287</v>
      </c>
      <c r="CW203" t="s">
        <v>47</v>
      </c>
      <c r="CX203" t="s">
        <v>1400</v>
      </c>
      <c r="CY203" t="s">
        <v>3</v>
      </c>
      <c r="CZ203" t="s">
        <v>2</v>
      </c>
      <c r="DA203" t="s">
        <v>2</v>
      </c>
      <c r="DB203" t="s">
        <v>138</v>
      </c>
      <c r="DC203" t="s">
        <v>1401</v>
      </c>
      <c r="DD203" t="s">
        <v>287</v>
      </c>
      <c r="DE203" t="s">
        <v>287</v>
      </c>
      <c r="DF203" t="s">
        <v>1402</v>
      </c>
      <c r="DG203" t="s">
        <v>1403</v>
      </c>
      <c r="DH203" t="s">
        <v>301</v>
      </c>
      <c r="DI203" t="s">
        <v>302</v>
      </c>
      <c r="DJ203" t="s">
        <v>303</v>
      </c>
      <c r="DK203" t="s">
        <v>876</v>
      </c>
      <c r="DL203" t="s">
        <v>305</v>
      </c>
      <c r="DM203" t="s">
        <v>1404</v>
      </c>
      <c r="DN203" t="s">
        <v>1405</v>
      </c>
      <c r="DO203" s="1">
        <v>0</v>
      </c>
      <c r="DP203" s="1">
        <v>0</v>
      </c>
      <c r="DQ203" s="1">
        <v>0</v>
      </c>
      <c r="DR203" s="1">
        <v>1</v>
      </c>
      <c r="DS203" s="1">
        <v>0</v>
      </c>
    </row>
    <row r="204" spans="1:123" x14ac:dyDescent="0.35">
      <c r="A204" t="s">
        <v>1</v>
      </c>
      <c r="B204" t="s">
        <v>1</v>
      </c>
      <c r="C204" t="s">
        <v>10</v>
      </c>
      <c r="D204" t="s">
        <v>13</v>
      </c>
      <c r="E204" t="s">
        <v>13</v>
      </c>
      <c r="F204" t="s">
        <v>14</v>
      </c>
      <c r="G204" t="s">
        <v>14</v>
      </c>
      <c r="H204" t="s">
        <v>16</v>
      </c>
      <c r="I204" s="1" t="s">
        <v>1</v>
      </c>
      <c r="J204" s="1" t="s">
        <v>1</v>
      </c>
      <c r="K204" s="1" t="s">
        <v>1</v>
      </c>
      <c r="L204" s="1" t="s">
        <v>1</v>
      </c>
      <c r="M204" s="1" t="s">
        <v>1</v>
      </c>
      <c r="N204" s="1" t="s">
        <v>1</v>
      </c>
      <c r="O204" s="1" t="s">
        <v>1</v>
      </c>
      <c r="P204" s="1" t="s">
        <v>2</v>
      </c>
      <c r="Q204" t="s">
        <v>1</v>
      </c>
      <c r="R204" s="1" t="s">
        <v>2</v>
      </c>
      <c r="S204" s="1" t="s">
        <v>2</v>
      </c>
      <c r="T204" s="1" t="s">
        <v>2</v>
      </c>
      <c r="U204" s="1" t="s">
        <v>1</v>
      </c>
      <c r="V204" s="1" t="s">
        <v>2</v>
      </c>
      <c r="W204" s="1" t="s">
        <v>2</v>
      </c>
      <c r="X204" t="s">
        <v>287</v>
      </c>
      <c r="Y204" t="s">
        <v>43</v>
      </c>
      <c r="Z204" t="s">
        <v>46</v>
      </c>
      <c r="AA204" t="s">
        <v>287</v>
      </c>
      <c r="AB204" t="s">
        <v>53</v>
      </c>
      <c r="AC204" s="1"/>
      <c r="AD204" s="1"/>
      <c r="AE204" s="1"/>
      <c r="AF204" s="1"/>
      <c r="AG204" s="1"/>
      <c r="AH204" t="s">
        <v>60</v>
      </c>
      <c r="AI204" t="s">
        <v>3</v>
      </c>
      <c r="AJ204" t="s">
        <v>61</v>
      </c>
      <c r="AK204" t="s">
        <v>60</v>
      </c>
      <c r="AL204" t="s">
        <v>14</v>
      </c>
      <c r="AM204" t="s">
        <v>14</v>
      </c>
      <c r="AN204" s="1" t="s">
        <v>2</v>
      </c>
      <c r="AO204" s="1" t="s">
        <v>2</v>
      </c>
      <c r="AP204" s="1" t="s">
        <v>1</v>
      </c>
      <c r="AQ204" s="1" t="s">
        <v>2</v>
      </c>
      <c r="AR204" s="1" t="s">
        <v>1</v>
      </c>
      <c r="AS204" s="1" t="s">
        <v>2</v>
      </c>
      <c r="AT204" s="1" t="s">
        <v>2</v>
      </c>
      <c r="AU204" s="1" t="s">
        <v>2</v>
      </c>
      <c r="AV204" t="s">
        <v>287</v>
      </c>
      <c r="AW204" s="1" t="s">
        <v>2</v>
      </c>
      <c r="AX204" s="1" t="s">
        <v>2</v>
      </c>
      <c r="AY204" s="1" t="s">
        <v>1</v>
      </c>
      <c r="AZ204" s="1" t="s">
        <v>1</v>
      </c>
      <c r="BA204" s="1" t="s">
        <v>1</v>
      </c>
      <c r="BB204" s="1" t="s">
        <v>2</v>
      </c>
      <c r="BC204" s="1" t="s">
        <v>2</v>
      </c>
      <c r="BD204" s="1" t="s">
        <v>2</v>
      </c>
      <c r="BE204" t="s">
        <v>287</v>
      </c>
      <c r="BF204" t="s">
        <v>287</v>
      </c>
      <c r="BG204" t="s">
        <v>1</v>
      </c>
      <c r="BH204" t="s">
        <v>1</v>
      </c>
      <c r="BI204" t="s">
        <v>1</v>
      </c>
      <c r="BJ204" t="s">
        <v>90</v>
      </c>
      <c r="BK204" s="1" t="s">
        <v>1</v>
      </c>
      <c r="BL204" s="1" t="s">
        <v>1</v>
      </c>
      <c r="BM204" s="1" t="s">
        <v>1</v>
      </c>
      <c r="BN204" s="1" t="s">
        <v>1</v>
      </c>
      <c r="BO204" s="1" t="s">
        <v>1</v>
      </c>
      <c r="BP204" s="1" t="s">
        <v>1</v>
      </c>
      <c r="BQ204" s="1" t="s">
        <v>1</v>
      </c>
      <c r="BR204" s="1" t="s">
        <v>1</v>
      </c>
      <c r="BS204" s="1" t="s">
        <v>1</v>
      </c>
      <c r="BT204" s="1" t="s">
        <v>1</v>
      </c>
      <c r="BU204" s="1" t="s">
        <v>1</v>
      </c>
      <c r="BV204" s="1" t="s">
        <v>1</v>
      </c>
      <c r="BW204" s="1" t="s">
        <v>2</v>
      </c>
      <c r="BX204" s="1" t="s">
        <v>2</v>
      </c>
      <c r="BY204" t="s">
        <v>287</v>
      </c>
      <c r="BZ204" s="1" t="s">
        <v>1</v>
      </c>
      <c r="CA204" s="1" t="s">
        <v>2</v>
      </c>
      <c r="CB204" s="1" t="s">
        <v>2</v>
      </c>
      <c r="CC204" s="1" t="s">
        <v>1</v>
      </c>
      <c r="CD204" s="1" t="s">
        <v>2</v>
      </c>
      <c r="CE204" s="1" t="s">
        <v>1</v>
      </c>
      <c r="CF204" s="1" t="s">
        <v>2</v>
      </c>
      <c r="CG204" s="1" t="s">
        <v>2</v>
      </c>
      <c r="CH204" s="1" t="s">
        <v>1</v>
      </c>
      <c r="CI204" s="1" t="s">
        <v>2</v>
      </c>
      <c r="CJ204" s="1" t="s">
        <v>2</v>
      </c>
      <c r="CK204" s="1" t="s">
        <v>2</v>
      </c>
      <c r="CL204" s="1" t="s">
        <v>2</v>
      </c>
      <c r="CM204" s="1" t="s">
        <v>2</v>
      </c>
      <c r="CN204" t="s">
        <v>287</v>
      </c>
      <c r="CO204" t="s">
        <v>3</v>
      </c>
      <c r="CP204" t="s">
        <v>1</v>
      </c>
      <c r="CQ204" t="s">
        <v>1</v>
      </c>
      <c r="CR204" t="s">
        <v>1</v>
      </c>
      <c r="CS204" t="s">
        <v>13</v>
      </c>
      <c r="CT204" t="s">
        <v>13</v>
      </c>
      <c r="CU204" t="s">
        <v>14</v>
      </c>
      <c r="CV204" t="s">
        <v>287</v>
      </c>
      <c r="CW204" t="s">
        <v>46</v>
      </c>
      <c r="CX204" t="s">
        <v>287</v>
      </c>
      <c r="CY204" t="s">
        <v>1</v>
      </c>
      <c r="CZ204" t="s">
        <v>1</v>
      </c>
      <c r="DA204" t="s">
        <v>1</v>
      </c>
      <c r="DB204" t="s">
        <v>287</v>
      </c>
      <c r="DC204" t="s">
        <v>287</v>
      </c>
      <c r="DD204" t="s">
        <v>61</v>
      </c>
      <c r="DE204" t="s">
        <v>287</v>
      </c>
      <c r="DF204" t="s">
        <v>1406</v>
      </c>
      <c r="DG204" t="s">
        <v>1407</v>
      </c>
      <c r="DH204" t="s">
        <v>290</v>
      </c>
      <c r="DI204" t="s">
        <v>315</v>
      </c>
      <c r="DJ204" t="s">
        <v>303</v>
      </c>
      <c r="DK204" t="s">
        <v>1408</v>
      </c>
      <c r="DL204" t="s">
        <v>330</v>
      </c>
      <c r="DM204" t="s">
        <v>1409</v>
      </c>
      <c r="DN204" t="s">
        <v>1410</v>
      </c>
      <c r="DO204" s="1">
        <v>0</v>
      </c>
      <c r="DP204" s="1">
        <v>0</v>
      </c>
      <c r="DQ204" s="1">
        <v>0</v>
      </c>
      <c r="DR204" s="1">
        <v>1</v>
      </c>
      <c r="DS204" s="1">
        <v>0</v>
      </c>
    </row>
    <row r="205" spans="1:123" x14ac:dyDescent="0.35">
      <c r="A205" t="s">
        <v>1</v>
      </c>
      <c r="B205" t="s">
        <v>2</v>
      </c>
      <c r="C205" t="s">
        <v>11</v>
      </c>
      <c r="D205" t="s">
        <v>13</v>
      </c>
      <c r="E205" t="s">
        <v>13</v>
      </c>
      <c r="F205" t="s">
        <v>13</v>
      </c>
      <c r="G205" t="s">
        <v>15</v>
      </c>
      <c r="H205" t="s">
        <v>16</v>
      </c>
      <c r="I205" s="1" t="s">
        <v>2</v>
      </c>
      <c r="J205" s="1" t="s">
        <v>2</v>
      </c>
      <c r="K205" s="1" t="s">
        <v>2</v>
      </c>
      <c r="L205" s="1" t="s">
        <v>2</v>
      </c>
      <c r="M205" s="1" t="s">
        <v>2</v>
      </c>
      <c r="N205" s="1" t="s">
        <v>2</v>
      </c>
      <c r="O205" s="1" t="s">
        <v>2</v>
      </c>
      <c r="P205" s="1" t="s">
        <v>1</v>
      </c>
      <c r="Q205" t="s">
        <v>1</v>
      </c>
      <c r="R205" s="1"/>
      <c r="S205" s="1"/>
      <c r="T205" s="1"/>
      <c r="U205" s="1"/>
      <c r="V205" s="1"/>
      <c r="W205" s="1"/>
      <c r="X205" t="s">
        <v>287</v>
      </c>
      <c r="Y205" t="s">
        <v>40</v>
      </c>
      <c r="Z205" t="s">
        <v>45</v>
      </c>
      <c r="AA205" t="s">
        <v>1411</v>
      </c>
      <c r="AB205" t="s">
        <v>53</v>
      </c>
      <c r="AC205" s="1"/>
      <c r="AD205" s="1"/>
      <c r="AE205" s="1"/>
      <c r="AF205" s="1"/>
      <c r="AG205" s="1"/>
      <c r="AH205" t="s">
        <v>61</v>
      </c>
      <c r="AI205" t="s">
        <v>3</v>
      </c>
      <c r="AJ205" t="s">
        <v>63</v>
      </c>
      <c r="AK205" t="s">
        <v>61</v>
      </c>
      <c r="AL205" t="s">
        <v>14</v>
      </c>
      <c r="AM205" t="s">
        <v>14</v>
      </c>
      <c r="AN205" s="1" t="s">
        <v>2</v>
      </c>
      <c r="AO205" s="1" t="s">
        <v>2</v>
      </c>
      <c r="AP205" s="1" t="s">
        <v>1</v>
      </c>
      <c r="AQ205" s="1" t="s">
        <v>2</v>
      </c>
      <c r="AR205" s="1" t="s">
        <v>2</v>
      </c>
      <c r="AS205" s="1" t="s">
        <v>2</v>
      </c>
      <c r="AT205" s="1" t="s">
        <v>2</v>
      </c>
      <c r="AU205" s="1" t="s">
        <v>2</v>
      </c>
      <c r="AV205" t="s">
        <v>287</v>
      </c>
      <c r="AW205" s="1" t="s">
        <v>2</v>
      </c>
      <c r="AX205" s="1" t="s">
        <v>2</v>
      </c>
      <c r="AY205" s="1" t="s">
        <v>1</v>
      </c>
      <c r="AZ205" s="1" t="s">
        <v>2</v>
      </c>
      <c r="BA205" s="1" t="s">
        <v>2</v>
      </c>
      <c r="BB205" s="1" t="s">
        <v>2</v>
      </c>
      <c r="BC205" s="1" t="s">
        <v>2</v>
      </c>
      <c r="BD205" s="1" t="s">
        <v>2</v>
      </c>
      <c r="BE205" t="s">
        <v>287</v>
      </c>
      <c r="BF205" t="s">
        <v>1411</v>
      </c>
      <c r="BG205" t="s">
        <v>1</v>
      </c>
      <c r="BH205" t="s">
        <v>3</v>
      </c>
      <c r="BI205" t="s">
        <v>1</v>
      </c>
      <c r="BJ205" t="s">
        <v>89</v>
      </c>
      <c r="BK205" s="1" t="s">
        <v>1</v>
      </c>
      <c r="BL205" s="1" t="s">
        <v>1</v>
      </c>
      <c r="BM205" s="1" t="s">
        <v>1</v>
      </c>
      <c r="BN205" s="1" t="s">
        <v>1</v>
      </c>
      <c r="BO205" s="1" t="s">
        <v>2</v>
      </c>
      <c r="BP205" s="1" t="s">
        <v>2</v>
      </c>
      <c r="BQ205" s="1" t="s">
        <v>2</v>
      </c>
      <c r="BR205" s="1" t="s">
        <v>2</v>
      </c>
      <c r="BS205" s="1" t="s">
        <v>2</v>
      </c>
      <c r="BT205" s="1" t="s">
        <v>2</v>
      </c>
      <c r="BU205" s="1" t="s">
        <v>2</v>
      </c>
      <c r="BV205" s="1" t="s">
        <v>1</v>
      </c>
      <c r="BW205" s="1" t="s">
        <v>2</v>
      </c>
      <c r="BX205" s="1" t="s">
        <v>2</v>
      </c>
      <c r="BY205" t="s">
        <v>287</v>
      </c>
      <c r="BZ205" s="1" t="s">
        <v>1</v>
      </c>
      <c r="CA205" s="1" t="s">
        <v>2</v>
      </c>
      <c r="CB205" s="1" t="s">
        <v>1</v>
      </c>
      <c r="CC205" s="1" t="s">
        <v>1</v>
      </c>
      <c r="CD205" s="1" t="s">
        <v>1</v>
      </c>
      <c r="CE205" s="1" t="s">
        <v>1</v>
      </c>
      <c r="CF205" s="1" t="s">
        <v>1</v>
      </c>
      <c r="CG205" s="1" t="s">
        <v>2</v>
      </c>
      <c r="CH205" s="1" t="s">
        <v>1</v>
      </c>
      <c r="CI205" s="1" t="s">
        <v>1</v>
      </c>
      <c r="CJ205" s="1" t="s">
        <v>1</v>
      </c>
      <c r="CK205" s="1" t="s">
        <v>1</v>
      </c>
      <c r="CL205" s="1" t="s">
        <v>2</v>
      </c>
      <c r="CM205" s="1" t="s">
        <v>2</v>
      </c>
      <c r="CN205" t="s">
        <v>287</v>
      </c>
      <c r="CO205" t="s">
        <v>1</v>
      </c>
      <c r="CP205" t="s">
        <v>1</v>
      </c>
      <c r="CQ205" t="s">
        <v>1</v>
      </c>
      <c r="CR205" t="s">
        <v>1</v>
      </c>
      <c r="CS205" t="s">
        <v>13</v>
      </c>
      <c r="CT205" t="s">
        <v>13</v>
      </c>
      <c r="CU205" t="s">
        <v>13</v>
      </c>
      <c r="CV205" t="s">
        <v>287</v>
      </c>
      <c r="CW205" t="s">
        <v>45</v>
      </c>
      <c r="CX205" t="s">
        <v>287</v>
      </c>
      <c r="CY205" t="s">
        <v>1</v>
      </c>
      <c r="CZ205" t="s">
        <v>3</v>
      </c>
      <c r="DA205" t="s">
        <v>2</v>
      </c>
      <c r="DB205" t="s">
        <v>135</v>
      </c>
      <c r="DC205" t="s">
        <v>287</v>
      </c>
      <c r="DD205" t="s">
        <v>287</v>
      </c>
      <c r="DE205" t="s">
        <v>287</v>
      </c>
      <c r="DF205" t="s">
        <v>1412</v>
      </c>
      <c r="DG205" t="s">
        <v>1413</v>
      </c>
      <c r="DH205" t="s">
        <v>290</v>
      </c>
      <c r="DI205" t="s">
        <v>302</v>
      </c>
      <c r="DJ205" t="s">
        <v>303</v>
      </c>
      <c r="DK205" t="s">
        <v>1414</v>
      </c>
      <c r="DL205" t="s">
        <v>341</v>
      </c>
      <c r="DM205" t="s">
        <v>1415</v>
      </c>
      <c r="DN205" t="s">
        <v>1416</v>
      </c>
      <c r="DO205" s="1">
        <v>0</v>
      </c>
      <c r="DP205" s="1">
        <v>0</v>
      </c>
      <c r="DQ205" s="1">
        <v>0</v>
      </c>
      <c r="DR205" s="1">
        <v>1</v>
      </c>
      <c r="DS205" s="1">
        <v>0</v>
      </c>
    </row>
    <row r="206" spans="1:123" x14ac:dyDescent="0.35">
      <c r="A206" t="s">
        <v>1</v>
      </c>
      <c r="B206" t="s">
        <v>1</v>
      </c>
      <c r="C206" t="s">
        <v>6</v>
      </c>
      <c r="D206" t="s">
        <v>15</v>
      </c>
      <c r="E206" t="s">
        <v>13</v>
      </c>
      <c r="F206" t="s">
        <v>13</v>
      </c>
      <c r="G206" t="s">
        <v>13</v>
      </c>
      <c r="H206" t="s">
        <v>16</v>
      </c>
      <c r="I206" s="1" t="s">
        <v>1</v>
      </c>
      <c r="J206" s="1" t="s">
        <v>1</v>
      </c>
      <c r="K206" s="1" t="s">
        <v>1</v>
      </c>
      <c r="L206" s="1" t="s">
        <v>1</v>
      </c>
      <c r="M206" s="1" t="s">
        <v>1</v>
      </c>
      <c r="N206" s="1" t="s">
        <v>1</v>
      </c>
      <c r="O206" s="1" t="s">
        <v>1</v>
      </c>
      <c r="P206" s="1" t="s">
        <v>2</v>
      </c>
      <c r="Q206" t="s">
        <v>2</v>
      </c>
      <c r="R206" s="1" t="s">
        <v>2</v>
      </c>
      <c r="S206" s="1" t="s">
        <v>2</v>
      </c>
      <c r="T206" s="1" t="s">
        <v>2</v>
      </c>
      <c r="U206" s="1" t="s">
        <v>2</v>
      </c>
      <c r="V206" s="1" t="s">
        <v>2</v>
      </c>
      <c r="W206" s="1" t="s">
        <v>1</v>
      </c>
      <c r="X206" t="s">
        <v>287</v>
      </c>
      <c r="Y206" t="s">
        <v>3</v>
      </c>
      <c r="Z206" t="s">
        <v>46</v>
      </c>
      <c r="AA206" t="s">
        <v>1417</v>
      </c>
      <c r="AB206" t="s">
        <v>53</v>
      </c>
      <c r="AC206" s="1"/>
      <c r="AD206" s="1"/>
      <c r="AE206" s="1"/>
      <c r="AF206" s="1"/>
      <c r="AG206" s="1"/>
      <c r="AH206" t="s">
        <v>60</v>
      </c>
      <c r="AI206" t="s">
        <v>63</v>
      </c>
      <c r="AJ206" t="s">
        <v>63</v>
      </c>
      <c r="AK206" t="s">
        <v>60</v>
      </c>
      <c r="AL206" t="s">
        <v>14</v>
      </c>
      <c r="AM206" t="s">
        <v>14</v>
      </c>
      <c r="AN206" s="1" t="s">
        <v>2</v>
      </c>
      <c r="AO206" s="1" t="s">
        <v>1</v>
      </c>
      <c r="AP206" s="1" t="s">
        <v>2</v>
      </c>
      <c r="AQ206" s="1" t="s">
        <v>2</v>
      </c>
      <c r="AR206" s="1" t="s">
        <v>2</v>
      </c>
      <c r="AS206" s="1" t="s">
        <v>2</v>
      </c>
      <c r="AT206" s="1" t="s">
        <v>2</v>
      </c>
      <c r="AU206" s="1" t="s">
        <v>2</v>
      </c>
      <c r="AV206" t="s">
        <v>287</v>
      </c>
      <c r="AW206" s="1" t="s">
        <v>2</v>
      </c>
      <c r="AX206" s="1" t="s">
        <v>1</v>
      </c>
      <c r="AY206" s="1" t="s">
        <v>2</v>
      </c>
      <c r="AZ206" s="1" t="s">
        <v>2</v>
      </c>
      <c r="BA206" s="1" t="s">
        <v>2</v>
      </c>
      <c r="BB206" s="1" t="s">
        <v>2</v>
      </c>
      <c r="BC206" s="1" t="s">
        <v>2</v>
      </c>
      <c r="BD206" s="1" t="s">
        <v>2</v>
      </c>
      <c r="BE206" t="s">
        <v>287</v>
      </c>
      <c r="BF206" t="s">
        <v>287</v>
      </c>
      <c r="BG206" t="s">
        <v>1</v>
      </c>
      <c r="BH206" t="s">
        <v>1</v>
      </c>
      <c r="BI206" t="s">
        <v>2</v>
      </c>
      <c r="BJ206" t="s">
        <v>91</v>
      </c>
      <c r="BK206" s="1" t="s">
        <v>1</v>
      </c>
      <c r="BL206" s="1" t="s">
        <v>1</v>
      </c>
      <c r="BM206" s="1" t="s">
        <v>1</v>
      </c>
      <c r="BN206" s="1" t="s">
        <v>1</v>
      </c>
      <c r="BO206" s="1" t="s">
        <v>1</v>
      </c>
      <c r="BP206" s="1" t="s">
        <v>1</v>
      </c>
      <c r="BQ206" s="1" t="s">
        <v>1</v>
      </c>
      <c r="BR206" s="1" t="s">
        <v>1</v>
      </c>
      <c r="BS206" s="1" t="s">
        <v>1</v>
      </c>
      <c r="BT206" s="1" t="s">
        <v>2</v>
      </c>
      <c r="BU206" s="1" t="s">
        <v>2</v>
      </c>
      <c r="BV206" s="1" t="s">
        <v>2</v>
      </c>
      <c r="BW206" s="1" t="s">
        <v>2</v>
      </c>
      <c r="BX206" s="1" t="s">
        <v>2</v>
      </c>
      <c r="BY206" t="s">
        <v>287</v>
      </c>
      <c r="BZ206" s="1" t="s">
        <v>1</v>
      </c>
      <c r="CA206" s="1" t="s">
        <v>1</v>
      </c>
      <c r="CB206" s="1" t="s">
        <v>1</v>
      </c>
      <c r="CC206" s="1" t="s">
        <v>1</v>
      </c>
      <c r="CD206" s="1" t="s">
        <v>1</v>
      </c>
      <c r="CE206" s="1" t="s">
        <v>2</v>
      </c>
      <c r="CF206" s="1" t="s">
        <v>1</v>
      </c>
      <c r="CG206" s="1" t="s">
        <v>1</v>
      </c>
      <c r="CH206" s="1" t="s">
        <v>1</v>
      </c>
      <c r="CI206" s="1" t="s">
        <v>1</v>
      </c>
      <c r="CJ206" s="1" t="s">
        <v>2</v>
      </c>
      <c r="CK206" s="1" t="s">
        <v>1</v>
      </c>
      <c r="CL206" s="1" t="s">
        <v>2</v>
      </c>
      <c r="CM206" s="1" t="s">
        <v>2</v>
      </c>
      <c r="CN206" t="s">
        <v>287</v>
      </c>
      <c r="CO206" t="s">
        <v>1</v>
      </c>
      <c r="CP206" t="s">
        <v>2</v>
      </c>
      <c r="CQ206" t="s">
        <v>1</v>
      </c>
      <c r="CR206" t="s">
        <v>2</v>
      </c>
      <c r="CS206" t="s">
        <v>13</v>
      </c>
      <c r="CT206" t="s">
        <v>13</v>
      </c>
      <c r="CU206" t="s">
        <v>13</v>
      </c>
      <c r="CV206" t="s">
        <v>287</v>
      </c>
      <c r="CW206" t="s">
        <v>45</v>
      </c>
      <c r="CX206" t="s">
        <v>1418</v>
      </c>
      <c r="CY206" t="s">
        <v>1</v>
      </c>
      <c r="CZ206" t="s">
        <v>1</v>
      </c>
      <c r="DA206" t="s">
        <v>2</v>
      </c>
      <c r="DB206" t="s">
        <v>138</v>
      </c>
      <c r="DC206" t="s">
        <v>1419</v>
      </c>
      <c r="DD206" t="s">
        <v>287</v>
      </c>
      <c r="DE206" t="s">
        <v>287</v>
      </c>
      <c r="DF206" t="s">
        <v>1420</v>
      </c>
      <c r="DG206" t="s">
        <v>1421</v>
      </c>
      <c r="DH206" t="s">
        <v>290</v>
      </c>
      <c r="DI206" t="s">
        <v>315</v>
      </c>
      <c r="DJ206" t="s">
        <v>292</v>
      </c>
      <c r="DK206" t="s">
        <v>1109</v>
      </c>
      <c r="DL206" t="s">
        <v>341</v>
      </c>
      <c r="DM206" t="s">
        <v>1422</v>
      </c>
      <c r="DN206" t="s">
        <v>1423</v>
      </c>
      <c r="DO206" s="1">
        <v>0</v>
      </c>
      <c r="DP206" s="1">
        <v>0</v>
      </c>
      <c r="DQ206" s="1">
        <v>0</v>
      </c>
      <c r="DR206" s="1">
        <v>1</v>
      </c>
      <c r="DS206" s="1">
        <v>0</v>
      </c>
    </row>
    <row r="207" spans="1:123" x14ac:dyDescent="0.35">
      <c r="A207" t="s">
        <v>287</v>
      </c>
      <c r="B207" t="s">
        <v>287</v>
      </c>
      <c r="C207" t="s">
        <v>287</v>
      </c>
      <c r="D207" t="s">
        <v>287</v>
      </c>
      <c r="E207" t="s">
        <v>287</v>
      </c>
      <c r="F207" t="s">
        <v>287</v>
      </c>
      <c r="G207" t="s">
        <v>287</v>
      </c>
      <c r="H207" t="s">
        <v>287</v>
      </c>
      <c r="I207" s="1"/>
      <c r="J207" s="1"/>
      <c r="K207" s="1"/>
      <c r="L207" s="1"/>
      <c r="M207" s="1"/>
      <c r="N207" s="1"/>
      <c r="O207" s="1"/>
      <c r="P207" s="1"/>
      <c r="Q207" t="s">
        <v>287</v>
      </c>
      <c r="R207" s="1"/>
      <c r="S207" s="1"/>
      <c r="T207" s="1"/>
      <c r="U207" s="1"/>
      <c r="V207" s="1"/>
      <c r="W207" s="1"/>
      <c r="X207" t="s">
        <v>287</v>
      </c>
      <c r="Y207" t="s">
        <v>287</v>
      </c>
      <c r="Z207" t="s">
        <v>287</v>
      </c>
      <c r="AA207" t="s">
        <v>287</v>
      </c>
      <c r="AB207" t="s">
        <v>287</v>
      </c>
      <c r="AC207" s="1"/>
      <c r="AD207" s="1"/>
      <c r="AE207" s="1"/>
      <c r="AF207" s="1"/>
      <c r="AG207" s="1"/>
      <c r="AH207" t="s">
        <v>287</v>
      </c>
      <c r="AI207" t="s">
        <v>287</v>
      </c>
      <c r="AJ207" t="s">
        <v>287</v>
      </c>
      <c r="AK207" t="s">
        <v>287</v>
      </c>
      <c r="AL207" t="s">
        <v>287</v>
      </c>
      <c r="AM207" t="s">
        <v>287</v>
      </c>
      <c r="AN207" s="1"/>
      <c r="AO207" s="1"/>
      <c r="AP207" s="1"/>
      <c r="AQ207" s="1"/>
      <c r="AR207" s="1"/>
      <c r="AS207" s="1"/>
      <c r="AT207" s="1"/>
      <c r="AU207" s="1"/>
      <c r="AV207" t="s">
        <v>287</v>
      </c>
      <c r="AW207" s="1"/>
      <c r="AX207" s="1"/>
      <c r="AY207" s="1"/>
      <c r="AZ207" s="1"/>
      <c r="BA207" s="1"/>
      <c r="BB207" s="1"/>
      <c r="BC207" s="1"/>
      <c r="BD207" s="1"/>
      <c r="BE207" t="s">
        <v>287</v>
      </c>
      <c r="BF207" t="s">
        <v>287</v>
      </c>
      <c r="BG207" t="s">
        <v>287</v>
      </c>
      <c r="BH207" t="s">
        <v>287</v>
      </c>
      <c r="BI207" t="s">
        <v>287</v>
      </c>
      <c r="BJ207" t="s">
        <v>287</v>
      </c>
      <c r="BK207" s="1"/>
      <c r="BL207" s="1"/>
      <c r="BM207" s="1"/>
      <c r="BN207" s="1"/>
      <c r="BO207" s="1"/>
      <c r="BP207" s="1"/>
      <c r="BQ207" s="1"/>
      <c r="BR207" s="1"/>
      <c r="BS207" s="1"/>
      <c r="BT207" s="1"/>
      <c r="BU207" s="1"/>
      <c r="BV207" s="1"/>
      <c r="BW207" s="1"/>
      <c r="BX207" s="1"/>
      <c r="BY207" t="s">
        <v>287</v>
      </c>
      <c r="BZ207" s="1"/>
      <c r="CA207" s="1"/>
      <c r="CB207" s="1"/>
      <c r="CC207" s="1"/>
      <c r="CD207" s="1"/>
      <c r="CE207" s="1"/>
      <c r="CF207" s="1"/>
      <c r="CG207" s="1"/>
      <c r="CH207" s="1"/>
      <c r="CI207" s="1"/>
      <c r="CJ207" s="1"/>
      <c r="CK207" s="1"/>
      <c r="CL207" s="1"/>
      <c r="CM207" s="1"/>
      <c r="CN207" t="s">
        <v>287</v>
      </c>
      <c r="CO207" t="s">
        <v>287</v>
      </c>
      <c r="CP207" t="s">
        <v>287</v>
      </c>
      <c r="CQ207" t="s">
        <v>287</v>
      </c>
      <c r="CR207" t="s">
        <v>287</v>
      </c>
      <c r="CS207" t="s">
        <v>287</v>
      </c>
      <c r="CT207" t="s">
        <v>287</v>
      </c>
      <c r="CU207" t="s">
        <v>287</v>
      </c>
      <c r="CV207" t="s">
        <v>287</v>
      </c>
      <c r="CW207" t="s">
        <v>287</v>
      </c>
      <c r="CX207" t="s">
        <v>287</v>
      </c>
      <c r="CY207" t="s">
        <v>287</v>
      </c>
      <c r="CZ207" t="s">
        <v>287</v>
      </c>
      <c r="DA207" t="s">
        <v>287</v>
      </c>
      <c r="DB207" t="s">
        <v>287</v>
      </c>
      <c r="DC207" t="s">
        <v>287</v>
      </c>
      <c r="DD207" t="s">
        <v>287</v>
      </c>
      <c r="DE207" t="s">
        <v>287</v>
      </c>
      <c r="DF207" t="s">
        <v>1424</v>
      </c>
      <c r="DG207" t="s">
        <v>1425</v>
      </c>
      <c r="DH207" t="s">
        <v>290</v>
      </c>
      <c r="DI207" t="s">
        <v>302</v>
      </c>
      <c r="DJ207" t="s">
        <v>292</v>
      </c>
      <c r="DK207" t="s">
        <v>304</v>
      </c>
      <c r="DL207" t="s">
        <v>305</v>
      </c>
      <c r="DM207" t="s">
        <v>1426</v>
      </c>
      <c r="DN207" t="s">
        <v>1427</v>
      </c>
      <c r="DO207" s="1">
        <v>0</v>
      </c>
      <c r="DP207" s="1">
        <v>1</v>
      </c>
      <c r="DQ207" s="1">
        <v>0</v>
      </c>
      <c r="DR207" s="1">
        <v>0</v>
      </c>
      <c r="DS207" s="1">
        <v>0</v>
      </c>
    </row>
    <row r="208" spans="1:123" x14ac:dyDescent="0.35">
      <c r="A208" t="s">
        <v>287</v>
      </c>
      <c r="B208" t="s">
        <v>287</v>
      </c>
      <c r="C208" t="s">
        <v>287</v>
      </c>
      <c r="D208" t="s">
        <v>287</v>
      </c>
      <c r="E208" t="s">
        <v>287</v>
      </c>
      <c r="F208" t="s">
        <v>287</v>
      </c>
      <c r="G208" t="s">
        <v>287</v>
      </c>
      <c r="H208" t="s">
        <v>287</v>
      </c>
      <c r="I208" s="1"/>
      <c r="J208" s="1"/>
      <c r="K208" s="1"/>
      <c r="L208" s="1"/>
      <c r="M208" s="1"/>
      <c r="N208" s="1"/>
      <c r="O208" s="1"/>
      <c r="P208" s="1"/>
      <c r="Q208" t="s">
        <v>287</v>
      </c>
      <c r="R208" s="1"/>
      <c r="S208" s="1"/>
      <c r="T208" s="1"/>
      <c r="U208" s="1"/>
      <c r="V208" s="1"/>
      <c r="W208" s="1"/>
      <c r="X208" t="s">
        <v>287</v>
      </c>
      <c r="Y208" t="s">
        <v>287</v>
      </c>
      <c r="Z208" t="s">
        <v>287</v>
      </c>
      <c r="AA208" t="s">
        <v>287</v>
      </c>
      <c r="AB208" t="s">
        <v>287</v>
      </c>
      <c r="AC208" s="1"/>
      <c r="AD208" s="1"/>
      <c r="AE208" s="1"/>
      <c r="AF208" s="1"/>
      <c r="AG208" s="1"/>
      <c r="AH208" t="s">
        <v>287</v>
      </c>
      <c r="AI208" t="s">
        <v>287</v>
      </c>
      <c r="AJ208" t="s">
        <v>287</v>
      </c>
      <c r="AK208" t="s">
        <v>287</v>
      </c>
      <c r="AL208" t="s">
        <v>287</v>
      </c>
      <c r="AM208" t="s">
        <v>287</v>
      </c>
      <c r="AN208" s="1"/>
      <c r="AO208" s="1"/>
      <c r="AP208" s="1"/>
      <c r="AQ208" s="1"/>
      <c r="AR208" s="1"/>
      <c r="AS208" s="1"/>
      <c r="AT208" s="1"/>
      <c r="AU208" s="1"/>
      <c r="AV208" t="s">
        <v>287</v>
      </c>
      <c r="AW208" s="1"/>
      <c r="AX208" s="1"/>
      <c r="AY208" s="1"/>
      <c r="AZ208" s="1"/>
      <c r="BA208" s="1"/>
      <c r="BB208" s="1"/>
      <c r="BC208" s="1"/>
      <c r="BD208" s="1"/>
      <c r="BE208" t="s">
        <v>287</v>
      </c>
      <c r="BF208" t="s">
        <v>287</v>
      </c>
      <c r="BG208" t="s">
        <v>287</v>
      </c>
      <c r="BH208" t="s">
        <v>287</v>
      </c>
      <c r="BI208" t="s">
        <v>287</v>
      </c>
      <c r="BJ208" t="s">
        <v>287</v>
      </c>
      <c r="BK208" s="1"/>
      <c r="BL208" s="1"/>
      <c r="BM208" s="1"/>
      <c r="BN208" s="1"/>
      <c r="BO208" s="1"/>
      <c r="BP208" s="1"/>
      <c r="BQ208" s="1"/>
      <c r="BR208" s="1"/>
      <c r="BS208" s="1"/>
      <c r="BT208" s="1"/>
      <c r="BU208" s="1"/>
      <c r="BV208" s="1"/>
      <c r="BW208" s="1"/>
      <c r="BX208" s="1"/>
      <c r="BY208" t="s">
        <v>287</v>
      </c>
      <c r="BZ208" s="1"/>
      <c r="CA208" s="1"/>
      <c r="CB208" s="1"/>
      <c r="CC208" s="1"/>
      <c r="CD208" s="1"/>
      <c r="CE208" s="1"/>
      <c r="CF208" s="1"/>
      <c r="CG208" s="1"/>
      <c r="CH208" s="1"/>
      <c r="CI208" s="1"/>
      <c r="CJ208" s="1"/>
      <c r="CK208" s="1"/>
      <c r="CL208" s="1"/>
      <c r="CM208" s="1"/>
      <c r="CN208" t="s">
        <v>287</v>
      </c>
      <c r="CO208" t="s">
        <v>287</v>
      </c>
      <c r="CP208" t="s">
        <v>287</v>
      </c>
      <c r="CQ208" t="s">
        <v>287</v>
      </c>
      <c r="CR208" t="s">
        <v>287</v>
      </c>
      <c r="CS208" t="s">
        <v>287</v>
      </c>
      <c r="CT208" t="s">
        <v>287</v>
      </c>
      <c r="CU208" t="s">
        <v>287</v>
      </c>
      <c r="CV208" t="s">
        <v>287</v>
      </c>
      <c r="CW208" t="s">
        <v>287</v>
      </c>
      <c r="CX208" t="s">
        <v>287</v>
      </c>
      <c r="CY208" t="s">
        <v>287</v>
      </c>
      <c r="CZ208" t="s">
        <v>287</v>
      </c>
      <c r="DA208" t="s">
        <v>287</v>
      </c>
      <c r="DB208" t="s">
        <v>287</v>
      </c>
      <c r="DC208" t="s">
        <v>287</v>
      </c>
      <c r="DD208" t="s">
        <v>287</v>
      </c>
      <c r="DE208" t="s">
        <v>287</v>
      </c>
      <c r="DF208" t="s">
        <v>1428</v>
      </c>
      <c r="DG208" t="s">
        <v>1429</v>
      </c>
      <c r="DH208" t="s">
        <v>290</v>
      </c>
      <c r="DI208" t="s">
        <v>315</v>
      </c>
      <c r="DJ208" t="s">
        <v>303</v>
      </c>
      <c r="DK208" t="s">
        <v>800</v>
      </c>
      <c r="DL208" t="s">
        <v>341</v>
      </c>
      <c r="DM208" t="s">
        <v>1430</v>
      </c>
      <c r="DN208" t="s">
        <v>1431</v>
      </c>
      <c r="DO208" s="1">
        <v>0</v>
      </c>
      <c r="DP208" s="1">
        <v>1</v>
      </c>
      <c r="DQ208" s="1">
        <v>0</v>
      </c>
      <c r="DR208" s="1">
        <v>0</v>
      </c>
      <c r="DS208" s="1">
        <v>0</v>
      </c>
    </row>
    <row r="209" spans="1:123" x14ac:dyDescent="0.35">
      <c r="A209" t="s">
        <v>1</v>
      </c>
      <c r="B209" t="s">
        <v>1</v>
      </c>
      <c r="C209" t="s">
        <v>6</v>
      </c>
      <c r="D209" t="s">
        <v>3</v>
      </c>
      <c r="E209" t="s">
        <v>13</v>
      </c>
      <c r="F209" t="s">
        <v>14</v>
      </c>
      <c r="G209" t="s">
        <v>3</v>
      </c>
      <c r="H209" t="s">
        <v>16</v>
      </c>
      <c r="I209" s="1" t="s">
        <v>1</v>
      </c>
      <c r="J209" s="1" t="s">
        <v>2</v>
      </c>
      <c r="K209" s="1" t="s">
        <v>2</v>
      </c>
      <c r="L209" s="1" t="s">
        <v>2</v>
      </c>
      <c r="M209" s="1" t="s">
        <v>2</v>
      </c>
      <c r="N209" s="1" t="s">
        <v>2</v>
      </c>
      <c r="O209" s="1" t="s">
        <v>1</v>
      </c>
      <c r="P209" s="1" t="s">
        <v>2</v>
      </c>
      <c r="Q209" t="s">
        <v>1</v>
      </c>
      <c r="R209" s="1" t="s">
        <v>1</v>
      </c>
      <c r="S209" s="1" t="s">
        <v>2</v>
      </c>
      <c r="T209" s="1" t="s">
        <v>1</v>
      </c>
      <c r="U209" s="1" t="s">
        <v>1</v>
      </c>
      <c r="V209" s="1" t="s">
        <v>2</v>
      </c>
      <c r="W209" s="1" t="s">
        <v>2</v>
      </c>
      <c r="X209" t="s">
        <v>287</v>
      </c>
      <c r="Y209" t="s">
        <v>41</v>
      </c>
      <c r="Z209" t="s">
        <v>46</v>
      </c>
      <c r="AA209" t="s">
        <v>1432</v>
      </c>
      <c r="AB209" t="s">
        <v>52</v>
      </c>
      <c r="AC209" s="1" t="s">
        <v>1</v>
      </c>
      <c r="AD209" s="1" t="s">
        <v>2</v>
      </c>
      <c r="AE209" s="1" t="s">
        <v>2</v>
      </c>
      <c r="AF209" s="1" t="s">
        <v>1</v>
      </c>
      <c r="AG209" s="1" t="s">
        <v>2</v>
      </c>
      <c r="AH209" t="s">
        <v>287</v>
      </c>
      <c r="AI209" t="s">
        <v>287</v>
      </c>
      <c r="AJ209" t="s">
        <v>287</v>
      </c>
      <c r="AK209" t="s">
        <v>287</v>
      </c>
      <c r="AL209" t="s">
        <v>14</v>
      </c>
      <c r="AM209" t="s">
        <v>14</v>
      </c>
      <c r="AN209" s="1" t="s">
        <v>2</v>
      </c>
      <c r="AO209" s="1" t="s">
        <v>2</v>
      </c>
      <c r="AP209" s="1" t="s">
        <v>1</v>
      </c>
      <c r="AQ209" s="1" t="s">
        <v>1</v>
      </c>
      <c r="AR209" s="1" t="s">
        <v>1</v>
      </c>
      <c r="AS209" s="1" t="s">
        <v>2</v>
      </c>
      <c r="AT209" s="1" t="s">
        <v>2</v>
      </c>
      <c r="AU209" s="1" t="s">
        <v>2</v>
      </c>
      <c r="AV209" t="s">
        <v>287</v>
      </c>
      <c r="AW209" s="1" t="s">
        <v>2</v>
      </c>
      <c r="AX209" s="1" t="s">
        <v>2</v>
      </c>
      <c r="AY209" s="1" t="s">
        <v>1</v>
      </c>
      <c r="AZ209" s="1" t="s">
        <v>2</v>
      </c>
      <c r="BA209" s="1" t="s">
        <v>1</v>
      </c>
      <c r="BB209" s="1" t="s">
        <v>2</v>
      </c>
      <c r="BC209" s="1" t="s">
        <v>2</v>
      </c>
      <c r="BD209" s="1" t="s">
        <v>2</v>
      </c>
      <c r="BE209" t="s">
        <v>287</v>
      </c>
      <c r="BF209" t="s">
        <v>287</v>
      </c>
      <c r="BG209" t="s">
        <v>1</v>
      </c>
      <c r="BH209" t="s">
        <v>1</v>
      </c>
      <c r="BI209" t="s">
        <v>3</v>
      </c>
      <c r="BJ209" t="s">
        <v>91</v>
      </c>
      <c r="BK209" s="1" t="s">
        <v>2</v>
      </c>
      <c r="BL209" s="1" t="s">
        <v>1</v>
      </c>
      <c r="BM209" s="1" t="s">
        <v>1</v>
      </c>
      <c r="BN209" s="1" t="s">
        <v>1</v>
      </c>
      <c r="BO209" s="1" t="s">
        <v>1</v>
      </c>
      <c r="BP209" s="1" t="s">
        <v>1</v>
      </c>
      <c r="BQ209" s="1" t="s">
        <v>1</v>
      </c>
      <c r="BR209" s="1" t="s">
        <v>1</v>
      </c>
      <c r="BS209" s="1" t="s">
        <v>2</v>
      </c>
      <c r="BT209" s="1" t="s">
        <v>2</v>
      </c>
      <c r="BU209" s="1" t="s">
        <v>2</v>
      </c>
      <c r="BV209" s="1" t="s">
        <v>1</v>
      </c>
      <c r="BW209" s="1" t="s">
        <v>1</v>
      </c>
      <c r="BX209" s="1" t="s">
        <v>2</v>
      </c>
      <c r="BY209" t="s">
        <v>1433</v>
      </c>
      <c r="BZ209" s="1" t="s">
        <v>1</v>
      </c>
      <c r="CA209" s="1" t="s">
        <v>1</v>
      </c>
      <c r="CB209" s="1" t="s">
        <v>1</v>
      </c>
      <c r="CC209" s="1" t="s">
        <v>1</v>
      </c>
      <c r="CD209" s="1" t="s">
        <v>1</v>
      </c>
      <c r="CE209" s="1" t="s">
        <v>1</v>
      </c>
      <c r="CF209" s="1" t="s">
        <v>1</v>
      </c>
      <c r="CG209" s="1" t="s">
        <v>1</v>
      </c>
      <c r="CH209" s="1" t="s">
        <v>1</v>
      </c>
      <c r="CI209" s="1" t="s">
        <v>2</v>
      </c>
      <c r="CJ209" s="1" t="s">
        <v>2</v>
      </c>
      <c r="CK209" s="1" t="s">
        <v>2</v>
      </c>
      <c r="CL209" s="1" t="s">
        <v>2</v>
      </c>
      <c r="CM209" s="1" t="s">
        <v>2</v>
      </c>
      <c r="CN209" t="s">
        <v>287</v>
      </c>
      <c r="CO209" t="s">
        <v>1</v>
      </c>
      <c r="CP209" t="s">
        <v>1</v>
      </c>
      <c r="CQ209" t="s">
        <v>2</v>
      </c>
      <c r="CR209" t="s">
        <v>287</v>
      </c>
      <c r="CS209" t="s">
        <v>3</v>
      </c>
      <c r="CT209" t="s">
        <v>3</v>
      </c>
      <c r="CU209" t="s">
        <v>14</v>
      </c>
      <c r="CV209" t="s">
        <v>287</v>
      </c>
      <c r="CW209" t="s">
        <v>45</v>
      </c>
      <c r="CX209" t="s">
        <v>1434</v>
      </c>
      <c r="CY209" t="s">
        <v>2</v>
      </c>
      <c r="CZ209" t="s">
        <v>287</v>
      </c>
      <c r="DA209" t="s">
        <v>2</v>
      </c>
      <c r="DB209" t="s">
        <v>135</v>
      </c>
      <c r="DC209" t="s">
        <v>287</v>
      </c>
      <c r="DD209" t="s">
        <v>287</v>
      </c>
      <c r="DE209" t="s">
        <v>287</v>
      </c>
      <c r="DF209" t="s">
        <v>1435</v>
      </c>
      <c r="DG209" t="s">
        <v>1436</v>
      </c>
      <c r="DH209" t="s">
        <v>290</v>
      </c>
      <c r="DI209" t="s">
        <v>302</v>
      </c>
      <c r="DJ209" t="s">
        <v>303</v>
      </c>
      <c r="DK209" t="s">
        <v>842</v>
      </c>
      <c r="DL209" t="s">
        <v>341</v>
      </c>
      <c r="DM209" t="s">
        <v>1437</v>
      </c>
      <c r="DN209" t="s">
        <v>1438</v>
      </c>
      <c r="DO209" s="1">
        <v>0</v>
      </c>
      <c r="DP209" s="1">
        <v>0</v>
      </c>
      <c r="DQ209" s="1">
        <v>0</v>
      </c>
      <c r="DR209" s="1">
        <v>1</v>
      </c>
      <c r="DS209" s="1">
        <v>0</v>
      </c>
    </row>
    <row r="210" spans="1:123" x14ac:dyDescent="0.35">
      <c r="A210" t="s">
        <v>1</v>
      </c>
      <c r="B210" t="s">
        <v>1</v>
      </c>
      <c r="C210" t="s">
        <v>3</v>
      </c>
      <c r="D210" t="s">
        <v>3</v>
      </c>
      <c r="E210" t="s">
        <v>3</v>
      </c>
      <c r="F210" t="s">
        <v>3</v>
      </c>
      <c r="G210" t="s">
        <v>3</v>
      </c>
      <c r="H210" t="s">
        <v>3</v>
      </c>
      <c r="I210" s="1" t="s">
        <v>1</v>
      </c>
      <c r="J210" s="1" t="s">
        <v>2</v>
      </c>
      <c r="K210" s="1" t="s">
        <v>2</v>
      </c>
      <c r="L210" s="1" t="s">
        <v>2</v>
      </c>
      <c r="M210" s="1" t="s">
        <v>2</v>
      </c>
      <c r="N210" s="1" t="s">
        <v>1</v>
      </c>
      <c r="O210" s="1" t="s">
        <v>1</v>
      </c>
      <c r="P210" s="1" t="s">
        <v>2</v>
      </c>
      <c r="Q210" t="s">
        <v>2</v>
      </c>
      <c r="R210" s="1" t="s">
        <v>1</v>
      </c>
      <c r="S210" s="1" t="s">
        <v>1</v>
      </c>
      <c r="T210" s="1" t="s">
        <v>2</v>
      </c>
      <c r="U210" s="1" t="s">
        <v>2</v>
      </c>
      <c r="V210" s="1" t="s">
        <v>1</v>
      </c>
      <c r="W210" s="1" t="s">
        <v>2</v>
      </c>
      <c r="X210" t="s">
        <v>287</v>
      </c>
      <c r="Y210" t="s">
        <v>3</v>
      </c>
      <c r="Z210" t="s">
        <v>46</v>
      </c>
      <c r="AA210" t="s">
        <v>287</v>
      </c>
      <c r="AB210" t="s">
        <v>51</v>
      </c>
      <c r="AC210" s="1"/>
      <c r="AD210" s="1"/>
      <c r="AE210" s="1"/>
      <c r="AF210" s="1"/>
      <c r="AG210" s="1"/>
      <c r="AH210" t="s">
        <v>287</v>
      </c>
      <c r="AI210" t="s">
        <v>287</v>
      </c>
      <c r="AJ210" t="s">
        <v>287</v>
      </c>
      <c r="AK210" t="s">
        <v>287</v>
      </c>
      <c r="AL210" t="s">
        <v>14</v>
      </c>
      <c r="AM210" t="s">
        <v>14</v>
      </c>
      <c r="AN210" s="1" t="s">
        <v>2</v>
      </c>
      <c r="AO210" s="1" t="s">
        <v>2</v>
      </c>
      <c r="AP210" s="1" t="s">
        <v>2</v>
      </c>
      <c r="AQ210" s="1" t="s">
        <v>2</v>
      </c>
      <c r="AR210" s="1" t="s">
        <v>2</v>
      </c>
      <c r="AS210" s="1" t="s">
        <v>1</v>
      </c>
      <c r="AT210" s="1" t="s">
        <v>2</v>
      </c>
      <c r="AU210" s="1" t="s">
        <v>2</v>
      </c>
      <c r="AV210" t="s">
        <v>287</v>
      </c>
      <c r="AW210" s="1" t="s">
        <v>2</v>
      </c>
      <c r="AX210" s="1" t="s">
        <v>2</v>
      </c>
      <c r="AY210" s="1" t="s">
        <v>2</v>
      </c>
      <c r="AZ210" s="1" t="s">
        <v>1</v>
      </c>
      <c r="BA210" s="1" t="s">
        <v>2</v>
      </c>
      <c r="BB210" s="1" t="s">
        <v>2</v>
      </c>
      <c r="BC210" s="1" t="s">
        <v>2</v>
      </c>
      <c r="BD210" s="1" t="s">
        <v>2</v>
      </c>
      <c r="BE210" t="s">
        <v>287</v>
      </c>
      <c r="BF210" t="s">
        <v>287</v>
      </c>
      <c r="BG210" t="s">
        <v>1</v>
      </c>
      <c r="BH210" t="s">
        <v>1</v>
      </c>
      <c r="BI210" t="s">
        <v>1</v>
      </c>
      <c r="BJ210" t="s">
        <v>91</v>
      </c>
      <c r="BK210" s="1" t="s">
        <v>1</v>
      </c>
      <c r="BL210" s="1" t="s">
        <v>1</v>
      </c>
      <c r="BM210" s="1" t="s">
        <v>1</v>
      </c>
      <c r="BN210" s="1" t="s">
        <v>1</v>
      </c>
      <c r="BO210" s="1" t="s">
        <v>1</v>
      </c>
      <c r="BP210" s="1" t="s">
        <v>1</v>
      </c>
      <c r="BQ210" s="1" t="s">
        <v>1</v>
      </c>
      <c r="BR210" s="1" t="s">
        <v>1</v>
      </c>
      <c r="BS210" s="1" t="s">
        <v>1</v>
      </c>
      <c r="BT210" s="1" t="s">
        <v>2</v>
      </c>
      <c r="BU210" s="1" t="s">
        <v>2</v>
      </c>
      <c r="BV210" s="1" t="s">
        <v>1</v>
      </c>
      <c r="BW210" s="1" t="s">
        <v>2</v>
      </c>
      <c r="BX210" s="1" t="s">
        <v>2</v>
      </c>
      <c r="BY210" t="s">
        <v>287</v>
      </c>
      <c r="BZ210" s="1" t="s">
        <v>2</v>
      </c>
      <c r="CA210" s="1" t="s">
        <v>2</v>
      </c>
      <c r="CB210" s="1" t="s">
        <v>2</v>
      </c>
      <c r="CC210" s="1" t="s">
        <v>2</v>
      </c>
      <c r="CD210" s="1" t="s">
        <v>2</v>
      </c>
      <c r="CE210" s="1" t="s">
        <v>2</v>
      </c>
      <c r="CF210" s="1" t="s">
        <v>2</v>
      </c>
      <c r="CG210" s="1" t="s">
        <v>2</v>
      </c>
      <c r="CH210" s="1" t="s">
        <v>2</v>
      </c>
      <c r="CI210" s="1" t="s">
        <v>2</v>
      </c>
      <c r="CJ210" s="1" t="s">
        <v>2</v>
      </c>
      <c r="CK210" s="1" t="s">
        <v>2</v>
      </c>
      <c r="CL210" s="1" t="s">
        <v>1</v>
      </c>
      <c r="CM210" s="1" t="s">
        <v>2</v>
      </c>
      <c r="CN210" t="s">
        <v>1439</v>
      </c>
      <c r="CO210" t="s">
        <v>1</v>
      </c>
      <c r="CP210" t="s">
        <v>1</v>
      </c>
      <c r="CQ210" t="s">
        <v>1</v>
      </c>
      <c r="CR210" t="s">
        <v>1</v>
      </c>
      <c r="CS210" t="s">
        <v>15</v>
      </c>
      <c r="CT210" t="s">
        <v>16</v>
      </c>
      <c r="CU210" t="s">
        <v>15</v>
      </c>
      <c r="CV210" t="s">
        <v>287</v>
      </c>
      <c r="CW210" t="s">
        <v>46</v>
      </c>
      <c r="CX210" t="s">
        <v>287</v>
      </c>
      <c r="CY210" t="s">
        <v>2</v>
      </c>
      <c r="CZ210" t="s">
        <v>287</v>
      </c>
      <c r="DA210" t="s">
        <v>2</v>
      </c>
      <c r="DB210" t="s">
        <v>138</v>
      </c>
      <c r="DC210" t="s">
        <v>3</v>
      </c>
      <c r="DD210" t="s">
        <v>287</v>
      </c>
      <c r="DE210" t="s">
        <v>287</v>
      </c>
      <c r="DF210" t="s">
        <v>1440</v>
      </c>
      <c r="DG210" t="s">
        <v>1441</v>
      </c>
      <c r="DH210" t="s">
        <v>290</v>
      </c>
      <c r="DI210" t="s">
        <v>315</v>
      </c>
      <c r="DJ210" t="s">
        <v>303</v>
      </c>
      <c r="DK210" t="s">
        <v>1442</v>
      </c>
      <c r="DL210" t="s">
        <v>294</v>
      </c>
      <c r="DM210" t="s">
        <v>1443</v>
      </c>
      <c r="DN210" t="s">
        <v>1444</v>
      </c>
      <c r="DO210" s="1">
        <v>0</v>
      </c>
      <c r="DP210" s="1">
        <v>0</v>
      </c>
      <c r="DQ210" s="1">
        <v>0</v>
      </c>
      <c r="DR210" s="1">
        <v>1</v>
      </c>
      <c r="DS210" s="1">
        <v>0</v>
      </c>
    </row>
    <row r="211" spans="1:123" x14ac:dyDescent="0.35">
      <c r="A211" t="s">
        <v>1</v>
      </c>
      <c r="B211" t="s">
        <v>1</v>
      </c>
      <c r="C211" t="s">
        <v>6</v>
      </c>
      <c r="D211" t="s">
        <v>13</v>
      </c>
      <c r="E211" t="s">
        <v>13</v>
      </c>
      <c r="F211" t="s">
        <v>13</v>
      </c>
      <c r="G211" t="s">
        <v>15</v>
      </c>
      <c r="H211" t="s">
        <v>16</v>
      </c>
      <c r="I211" s="1" t="s">
        <v>1</v>
      </c>
      <c r="J211" s="1" t="s">
        <v>1</v>
      </c>
      <c r="K211" s="1" t="s">
        <v>1</v>
      </c>
      <c r="L211" s="1" t="s">
        <v>1</v>
      </c>
      <c r="M211" s="1" t="s">
        <v>1</v>
      </c>
      <c r="N211" s="1" t="s">
        <v>1</v>
      </c>
      <c r="O211" s="1" t="s">
        <v>1</v>
      </c>
      <c r="P211" s="1" t="s">
        <v>2</v>
      </c>
      <c r="Q211" t="s">
        <v>1</v>
      </c>
      <c r="R211" s="1" t="s">
        <v>1</v>
      </c>
      <c r="S211" s="1" t="s">
        <v>1</v>
      </c>
      <c r="T211" s="1" t="s">
        <v>1</v>
      </c>
      <c r="U211" s="1" t="s">
        <v>1</v>
      </c>
      <c r="V211" s="1" t="s">
        <v>1</v>
      </c>
      <c r="W211" s="1" t="s">
        <v>2</v>
      </c>
      <c r="X211" t="s">
        <v>287</v>
      </c>
      <c r="Y211" t="s">
        <v>42</v>
      </c>
      <c r="Z211" t="s">
        <v>45</v>
      </c>
      <c r="AA211" t="s">
        <v>287</v>
      </c>
      <c r="AB211" t="s">
        <v>52</v>
      </c>
      <c r="AC211" s="1" t="s">
        <v>1</v>
      </c>
      <c r="AD211" s="1" t="s">
        <v>1</v>
      </c>
      <c r="AE211" s="1" t="s">
        <v>1</v>
      </c>
      <c r="AF211" s="1" t="s">
        <v>1</v>
      </c>
      <c r="AG211" s="1" t="s">
        <v>2</v>
      </c>
      <c r="AH211" t="s">
        <v>287</v>
      </c>
      <c r="AI211" t="s">
        <v>287</v>
      </c>
      <c r="AJ211" t="s">
        <v>287</v>
      </c>
      <c r="AK211" t="s">
        <v>287</v>
      </c>
      <c r="AL211" t="s">
        <v>14</v>
      </c>
      <c r="AM211" t="s">
        <v>13</v>
      </c>
      <c r="AN211" s="1" t="s">
        <v>2</v>
      </c>
      <c r="AO211" s="1" t="s">
        <v>2</v>
      </c>
      <c r="AP211" s="1" t="s">
        <v>2</v>
      </c>
      <c r="AQ211" s="1" t="s">
        <v>2</v>
      </c>
      <c r="AR211" s="1" t="s">
        <v>2</v>
      </c>
      <c r="AS211" s="1" t="s">
        <v>2</v>
      </c>
      <c r="AT211" s="1" t="s">
        <v>2</v>
      </c>
      <c r="AU211" s="1" t="s">
        <v>1</v>
      </c>
      <c r="AV211" t="s">
        <v>287</v>
      </c>
      <c r="AW211" s="1" t="s">
        <v>2</v>
      </c>
      <c r="AX211" s="1" t="s">
        <v>2</v>
      </c>
      <c r="AY211" s="1" t="s">
        <v>2</v>
      </c>
      <c r="AZ211" s="1" t="s">
        <v>1</v>
      </c>
      <c r="BA211" s="1" t="s">
        <v>1</v>
      </c>
      <c r="BB211" s="1" t="s">
        <v>2</v>
      </c>
      <c r="BC211" s="1" t="s">
        <v>2</v>
      </c>
      <c r="BD211" s="1" t="s">
        <v>2</v>
      </c>
      <c r="BE211" t="s">
        <v>287</v>
      </c>
      <c r="BF211" t="s">
        <v>287</v>
      </c>
      <c r="BG211" t="s">
        <v>1</v>
      </c>
      <c r="BH211" t="s">
        <v>1</v>
      </c>
      <c r="BI211" t="s">
        <v>1</v>
      </c>
      <c r="BJ211" t="s">
        <v>91</v>
      </c>
      <c r="BK211" s="1" t="s">
        <v>2</v>
      </c>
      <c r="BL211" s="1" t="s">
        <v>1</v>
      </c>
      <c r="BM211" s="1" t="s">
        <v>1</v>
      </c>
      <c r="BN211" s="1" t="s">
        <v>2</v>
      </c>
      <c r="BO211" s="1" t="s">
        <v>1</v>
      </c>
      <c r="BP211" s="1" t="s">
        <v>1</v>
      </c>
      <c r="BQ211" s="1" t="s">
        <v>1</v>
      </c>
      <c r="BR211" s="1" t="s">
        <v>1</v>
      </c>
      <c r="BS211" s="1" t="s">
        <v>2</v>
      </c>
      <c r="BT211" s="1" t="s">
        <v>2</v>
      </c>
      <c r="BU211" s="1" t="s">
        <v>2</v>
      </c>
      <c r="BV211" s="1" t="s">
        <v>1</v>
      </c>
      <c r="BW211" s="1" t="s">
        <v>1</v>
      </c>
      <c r="BX211" s="1" t="s">
        <v>2</v>
      </c>
      <c r="BY211" t="s">
        <v>1445</v>
      </c>
      <c r="BZ211" s="1" t="s">
        <v>2</v>
      </c>
      <c r="CA211" s="1" t="s">
        <v>2</v>
      </c>
      <c r="CB211" s="1" t="s">
        <v>2</v>
      </c>
      <c r="CC211" s="1" t="s">
        <v>2</v>
      </c>
      <c r="CD211" s="1" t="s">
        <v>2</v>
      </c>
      <c r="CE211" s="1" t="s">
        <v>2</v>
      </c>
      <c r="CF211" s="1" t="s">
        <v>2</v>
      </c>
      <c r="CG211" s="1" t="s">
        <v>2</v>
      </c>
      <c r="CH211" s="1" t="s">
        <v>2</v>
      </c>
      <c r="CI211" s="1" t="s">
        <v>2</v>
      </c>
      <c r="CJ211" s="1" t="s">
        <v>2</v>
      </c>
      <c r="CK211" s="1" t="s">
        <v>2</v>
      </c>
      <c r="CL211" s="1" t="s">
        <v>1</v>
      </c>
      <c r="CM211" s="1" t="s">
        <v>2</v>
      </c>
      <c r="CN211" t="s">
        <v>1446</v>
      </c>
      <c r="CO211" t="s">
        <v>1</v>
      </c>
      <c r="CP211" t="s">
        <v>1</v>
      </c>
      <c r="CQ211" t="s">
        <v>1</v>
      </c>
      <c r="CR211" t="s">
        <v>1</v>
      </c>
      <c r="CS211" t="s">
        <v>13</v>
      </c>
      <c r="CT211" t="s">
        <v>13</v>
      </c>
      <c r="CU211" t="s">
        <v>13</v>
      </c>
      <c r="CV211" t="s">
        <v>287</v>
      </c>
      <c r="CW211" t="s">
        <v>46</v>
      </c>
      <c r="CX211" t="s">
        <v>287</v>
      </c>
      <c r="CY211" t="s">
        <v>1</v>
      </c>
      <c r="CZ211" t="s">
        <v>3</v>
      </c>
      <c r="DA211" t="s">
        <v>2</v>
      </c>
      <c r="DB211" t="s">
        <v>138</v>
      </c>
      <c r="DC211" t="s">
        <v>1447</v>
      </c>
      <c r="DD211" t="s">
        <v>287</v>
      </c>
      <c r="DE211" t="s">
        <v>287</v>
      </c>
      <c r="DF211" t="s">
        <v>1448</v>
      </c>
      <c r="DG211" t="s">
        <v>1449</v>
      </c>
      <c r="DH211" t="s">
        <v>290</v>
      </c>
      <c r="DI211" t="s">
        <v>315</v>
      </c>
      <c r="DJ211" t="s">
        <v>303</v>
      </c>
      <c r="DK211" t="s">
        <v>1450</v>
      </c>
      <c r="DL211" t="s">
        <v>341</v>
      </c>
      <c r="DM211" t="s">
        <v>1451</v>
      </c>
      <c r="DN211" t="s">
        <v>1452</v>
      </c>
      <c r="DO211" s="1">
        <v>0</v>
      </c>
      <c r="DP211" s="1">
        <v>0</v>
      </c>
      <c r="DQ211" s="1">
        <v>0</v>
      </c>
      <c r="DR211" s="1">
        <v>1</v>
      </c>
      <c r="DS211" s="1">
        <v>0</v>
      </c>
    </row>
    <row r="212" spans="1:123" x14ac:dyDescent="0.35">
      <c r="A212" t="s">
        <v>1</v>
      </c>
      <c r="B212" t="s">
        <v>1</v>
      </c>
      <c r="C212" t="s">
        <v>10</v>
      </c>
      <c r="D212" t="s">
        <v>13</v>
      </c>
      <c r="E212" t="s">
        <v>13</v>
      </c>
      <c r="F212" t="s">
        <v>13</v>
      </c>
      <c r="G212" t="s">
        <v>14</v>
      </c>
      <c r="H212" t="s">
        <v>16</v>
      </c>
      <c r="I212" s="1" t="s">
        <v>1</v>
      </c>
      <c r="J212" s="1" t="s">
        <v>2</v>
      </c>
      <c r="K212" s="1" t="s">
        <v>2</v>
      </c>
      <c r="L212" s="1" t="s">
        <v>2</v>
      </c>
      <c r="M212" s="1" t="s">
        <v>2</v>
      </c>
      <c r="N212" s="1" t="s">
        <v>1</v>
      </c>
      <c r="O212" s="1" t="s">
        <v>1</v>
      </c>
      <c r="P212" s="1" t="s">
        <v>2</v>
      </c>
      <c r="Q212" t="s">
        <v>1</v>
      </c>
      <c r="R212" s="1" t="s">
        <v>2</v>
      </c>
      <c r="S212" s="1" t="s">
        <v>2</v>
      </c>
      <c r="T212" s="1" t="s">
        <v>1</v>
      </c>
      <c r="U212" s="1" t="s">
        <v>1</v>
      </c>
      <c r="V212" s="1" t="s">
        <v>2</v>
      </c>
      <c r="W212" s="1" t="s">
        <v>2</v>
      </c>
      <c r="X212" t="s">
        <v>287</v>
      </c>
      <c r="Y212" t="s">
        <v>40</v>
      </c>
      <c r="Z212" t="s">
        <v>45</v>
      </c>
      <c r="AA212" t="s">
        <v>287</v>
      </c>
      <c r="AB212" t="s">
        <v>52</v>
      </c>
      <c r="AC212" s="1" t="s">
        <v>1</v>
      </c>
      <c r="AD212" s="1" t="s">
        <v>2</v>
      </c>
      <c r="AE212" s="1" t="s">
        <v>1</v>
      </c>
      <c r="AF212" s="1" t="s">
        <v>1</v>
      </c>
      <c r="AG212" s="1" t="s">
        <v>2</v>
      </c>
      <c r="AH212" t="s">
        <v>287</v>
      </c>
      <c r="AI212" t="s">
        <v>287</v>
      </c>
      <c r="AJ212" t="s">
        <v>287</v>
      </c>
      <c r="AK212" t="s">
        <v>287</v>
      </c>
      <c r="AL212" t="s">
        <v>14</v>
      </c>
      <c r="AM212" t="s">
        <v>13</v>
      </c>
      <c r="AN212" s="1" t="s">
        <v>2</v>
      </c>
      <c r="AO212" s="1" t="s">
        <v>2</v>
      </c>
      <c r="AP212" s="1" t="s">
        <v>2</v>
      </c>
      <c r="AQ212" s="1" t="s">
        <v>2</v>
      </c>
      <c r="AR212" s="1" t="s">
        <v>1</v>
      </c>
      <c r="AS212" s="1" t="s">
        <v>2</v>
      </c>
      <c r="AT212" s="1" t="s">
        <v>2</v>
      </c>
      <c r="AU212" s="1" t="s">
        <v>2</v>
      </c>
      <c r="AV212" t="s">
        <v>287</v>
      </c>
      <c r="AW212" s="1" t="s">
        <v>2</v>
      </c>
      <c r="AX212" s="1" t="s">
        <v>2</v>
      </c>
      <c r="AY212" s="1" t="s">
        <v>2</v>
      </c>
      <c r="AZ212" s="1" t="s">
        <v>2</v>
      </c>
      <c r="BA212" s="1" t="s">
        <v>1</v>
      </c>
      <c r="BB212" s="1" t="s">
        <v>2</v>
      </c>
      <c r="BC212" s="1" t="s">
        <v>2</v>
      </c>
      <c r="BD212" s="1" t="s">
        <v>2</v>
      </c>
      <c r="BE212" t="s">
        <v>287</v>
      </c>
      <c r="BF212" t="s">
        <v>287</v>
      </c>
      <c r="BG212" t="s">
        <v>1</v>
      </c>
      <c r="BH212" t="s">
        <v>1</v>
      </c>
      <c r="BI212" t="s">
        <v>2</v>
      </c>
      <c r="BJ212" t="s">
        <v>91</v>
      </c>
      <c r="BK212" s="1" t="s">
        <v>1</v>
      </c>
      <c r="BL212" s="1" t="s">
        <v>1</v>
      </c>
      <c r="BM212" s="1" t="s">
        <v>1</v>
      </c>
      <c r="BN212" s="1" t="s">
        <v>1</v>
      </c>
      <c r="BO212" s="1" t="s">
        <v>1</v>
      </c>
      <c r="BP212" s="1" t="s">
        <v>1</v>
      </c>
      <c r="BQ212" s="1" t="s">
        <v>1</v>
      </c>
      <c r="BR212" s="1" t="s">
        <v>1</v>
      </c>
      <c r="BS212" s="1" t="s">
        <v>1</v>
      </c>
      <c r="BT212" s="1" t="s">
        <v>2</v>
      </c>
      <c r="BU212" s="1" t="s">
        <v>2</v>
      </c>
      <c r="BV212" s="1" t="s">
        <v>1</v>
      </c>
      <c r="BW212" s="1" t="s">
        <v>2</v>
      </c>
      <c r="BX212" s="1" t="s">
        <v>2</v>
      </c>
      <c r="BY212" t="s">
        <v>287</v>
      </c>
      <c r="BZ212" s="1" t="s">
        <v>1</v>
      </c>
      <c r="CA212" s="1" t="s">
        <v>1</v>
      </c>
      <c r="CB212" s="1" t="s">
        <v>1</v>
      </c>
      <c r="CC212" s="1" t="s">
        <v>1</v>
      </c>
      <c r="CD212" s="1" t="s">
        <v>1</v>
      </c>
      <c r="CE212" s="1" t="s">
        <v>1</v>
      </c>
      <c r="CF212" s="1" t="s">
        <v>1</v>
      </c>
      <c r="CG212" s="1" t="s">
        <v>1</v>
      </c>
      <c r="CH212" s="1" t="s">
        <v>1</v>
      </c>
      <c r="CI212" s="1" t="s">
        <v>2</v>
      </c>
      <c r="CJ212" s="1" t="s">
        <v>2</v>
      </c>
      <c r="CK212" s="1" t="s">
        <v>2</v>
      </c>
      <c r="CL212" s="1" t="s">
        <v>2</v>
      </c>
      <c r="CM212" s="1" t="s">
        <v>2</v>
      </c>
      <c r="CN212" t="s">
        <v>287</v>
      </c>
      <c r="CO212" t="s">
        <v>1</v>
      </c>
      <c r="CP212" t="s">
        <v>1</v>
      </c>
      <c r="CQ212" t="s">
        <v>1</v>
      </c>
      <c r="CR212" t="s">
        <v>1</v>
      </c>
      <c r="CS212" t="s">
        <v>16</v>
      </c>
      <c r="CT212" t="s">
        <v>13</v>
      </c>
      <c r="CU212" t="s">
        <v>13</v>
      </c>
      <c r="CV212" t="s">
        <v>287</v>
      </c>
      <c r="CW212" t="s">
        <v>45</v>
      </c>
      <c r="CX212" t="s">
        <v>287</v>
      </c>
      <c r="CY212" t="s">
        <v>2</v>
      </c>
      <c r="CZ212" t="s">
        <v>287</v>
      </c>
      <c r="DA212" t="s">
        <v>2</v>
      </c>
      <c r="DB212" t="s">
        <v>138</v>
      </c>
      <c r="DC212" t="s">
        <v>1453</v>
      </c>
      <c r="DD212" t="s">
        <v>287</v>
      </c>
      <c r="DE212" t="s">
        <v>287</v>
      </c>
      <c r="DF212" t="s">
        <v>1454</v>
      </c>
      <c r="DG212" t="s">
        <v>1455</v>
      </c>
      <c r="DH212" t="s">
        <v>290</v>
      </c>
      <c r="DI212" t="s">
        <v>315</v>
      </c>
      <c r="DJ212" t="s">
        <v>303</v>
      </c>
      <c r="DK212" t="s">
        <v>402</v>
      </c>
      <c r="DL212" t="s">
        <v>294</v>
      </c>
      <c r="DM212" t="s">
        <v>1456</v>
      </c>
      <c r="DN212" t="s">
        <v>1457</v>
      </c>
      <c r="DO212" s="1">
        <v>0</v>
      </c>
      <c r="DP212" s="1">
        <v>0</v>
      </c>
      <c r="DQ212" s="1">
        <v>0</v>
      </c>
      <c r="DR212" s="1">
        <v>1</v>
      </c>
      <c r="DS212" s="1">
        <v>0</v>
      </c>
    </row>
    <row r="213" spans="1:123" x14ac:dyDescent="0.35">
      <c r="A213" t="s">
        <v>1</v>
      </c>
      <c r="B213" t="s">
        <v>1</v>
      </c>
      <c r="C213" t="s">
        <v>7</v>
      </c>
      <c r="D213" t="s">
        <v>13</v>
      </c>
      <c r="E213" t="s">
        <v>13</v>
      </c>
      <c r="F213" t="s">
        <v>13</v>
      </c>
      <c r="G213" t="s">
        <v>13</v>
      </c>
      <c r="H213" t="s">
        <v>16</v>
      </c>
      <c r="I213" s="1" t="s">
        <v>1</v>
      </c>
      <c r="J213" s="1" t="s">
        <v>1</v>
      </c>
      <c r="K213" s="1" t="s">
        <v>1</v>
      </c>
      <c r="L213" s="1" t="s">
        <v>1</v>
      </c>
      <c r="M213" s="1" t="s">
        <v>1</v>
      </c>
      <c r="N213" s="1" t="s">
        <v>1</v>
      </c>
      <c r="O213" s="1" t="s">
        <v>1</v>
      </c>
      <c r="P213" s="1" t="s">
        <v>2</v>
      </c>
      <c r="Q213" t="s">
        <v>1</v>
      </c>
      <c r="R213" s="1" t="s">
        <v>1</v>
      </c>
      <c r="S213" s="1" t="s">
        <v>1</v>
      </c>
      <c r="T213" s="1" t="s">
        <v>1</v>
      </c>
      <c r="U213" s="1" t="s">
        <v>1</v>
      </c>
      <c r="V213" s="1" t="s">
        <v>1</v>
      </c>
      <c r="W213" s="1" t="s">
        <v>2</v>
      </c>
      <c r="X213" t="s">
        <v>287</v>
      </c>
      <c r="Y213" t="s">
        <v>43</v>
      </c>
      <c r="Z213" t="s">
        <v>45</v>
      </c>
      <c r="AA213" t="s">
        <v>287</v>
      </c>
      <c r="AB213" t="s">
        <v>53</v>
      </c>
      <c r="AC213" s="1"/>
      <c r="AD213" s="1"/>
      <c r="AE213" s="1"/>
      <c r="AF213" s="1"/>
      <c r="AG213" s="1"/>
      <c r="AH213" t="s">
        <v>60</v>
      </c>
      <c r="AI213" t="s">
        <v>61</v>
      </c>
      <c r="AJ213" t="s">
        <v>60</v>
      </c>
      <c r="AK213" t="s">
        <v>60</v>
      </c>
      <c r="AL213" t="s">
        <v>13</v>
      </c>
      <c r="AM213" t="s">
        <v>13</v>
      </c>
      <c r="AN213" s="1" t="s">
        <v>2</v>
      </c>
      <c r="AO213" s="1" t="s">
        <v>2</v>
      </c>
      <c r="AP213" s="1" t="s">
        <v>2</v>
      </c>
      <c r="AQ213" s="1" t="s">
        <v>1</v>
      </c>
      <c r="AR213" s="1" t="s">
        <v>1</v>
      </c>
      <c r="AS213" s="1" t="s">
        <v>2</v>
      </c>
      <c r="AT213" s="1" t="s">
        <v>2</v>
      </c>
      <c r="AU213" s="1" t="s">
        <v>2</v>
      </c>
      <c r="AV213" t="s">
        <v>287</v>
      </c>
      <c r="AW213" s="1" t="s">
        <v>2</v>
      </c>
      <c r="AX213" s="1" t="s">
        <v>2</v>
      </c>
      <c r="AY213" s="1" t="s">
        <v>2</v>
      </c>
      <c r="AZ213" s="1" t="s">
        <v>1</v>
      </c>
      <c r="BA213" s="1" t="s">
        <v>1</v>
      </c>
      <c r="BB213" s="1" t="s">
        <v>2</v>
      </c>
      <c r="BC213" s="1" t="s">
        <v>2</v>
      </c>
      <c r="BD213" s="1" t="s">
        <v>2</v>
      </c>
      <c r="BE213" t="s">
        <v>287</v>
      </c>
      <c r="BF213" t="s">
        <v>287</v>
      </c>
      <c r="BG213" t="s">
        <v>1</v>
      </c>
      <c r="BH213" t="s">
        <v>1</v>
      </c>
      <c r="BI213" t="s">
        <v>1</v>
      </c>
      <c r="BJ213" t="s">
        <v>91</v>
      </c>
      <c r="BK213" s="1" t="s">
        <v>1</v>
      </c>
      <c r="BL213" s="1" t="s">
        <v>1</v>
      </c>
      <c r="BM213" s="1" t="s">
        <v>1</v>
      </c>
      <c r="BN213" s="1" t="s">
        <v>1</v>
      </c>
      <c r="BO213" s="1" t="s">
        <v>1</v>
      </c>
      <c r="BP213" s="1" t="s">
        <v>1</v>
      </c>
      <c r="BQ213" s="1" t="s">
        <v>1</v>
      </c>
      <c r="BR213" s="1" t="s">
        <v>1</v>
      </c>
      <c r="BS213" s="1" t="s">
        <v>2</v>
      </c>
      <c r="BT213" s="1" t="s">
        <v>2</v>
      </c>
      <c r="BU213" s="1" t="s">
        <v>1</v>
      </c>
      <c r="BV213" s="1" t="s">
        <v>1</v>
      </c>
      <c r="BW213" s="1" t="s">
        <v>2</v>
      </c>
      <c r="BX213" s="1" t="s">
        <v>2</v>
      </c>
      <c r="BY213" t="s">
        <v>287</v>
      </c>
      <c r="BZ213" s="1" t="s">
        <v>1</v>
      </c>
      <c r="CA213" s="1" t="s">
        <v>1</v>
      </c>
      <c r="CB213" s="1" t="s">
        <v>1</v>
      </c>
      <c r="CC213" s="1" t="s">
        <v>1</v>
      </c>
      <c r="CD213" s="1" t="s">
        <v>1</v>
      </c>
      <c r="CE213" s="1" t="s">
        <v>1</v>
      </c>
      <c r="CF213" s="1" t="s">
        <v>1</v>
      </c>
      <c r="CG213" s="1" t="s">
        <v>1</v>
      </c>
      <c r="CH213" s="1" t="s">
        <v>1</v>
      </c>
      <c r="CI213" s="1" t="s">
        <v>1</v>
      </c>
      <c r="CJ213" s="1" t="s">
        <v>1</v>
      </c>
      <c r="CK213" s="1" t="s">
        <v>1</v>
      </c>
      <c r="CL213" s="1" t="s">
        <v>2</v>
      </c>
      <c r="CM213" s="1" t="s">
        <v>2</v>
      </c>
      <c r="CN213" t="s">
        <v>287</v>
      </c>
      <c r="CO213" t="s">
        <v>1</v>
      </c>
      <c r="CP213" t="s">
        <v>1</v>
      </c>
      <c r="CQ213" t="s">
        <v>1</v>
      </c>
      <c r="CR213" t="s">
        <v>1</v>
      </c>
      <c r="CS213" t="s">
        <v>14</v>
      </c>
      <c r="CT213" t="s">
        <v>14</v>
      </c>
      <c r="CU213" t="s">
        <v>13</v>
      </c>
      <c r="CV213" t="s">
        <v>287</v>
      </c>
      <c r="CW213" t="s">
        <v>45</v>
      </c>
      <c r="CX213" t="s">
        <v>287</v>
      </c>
      <c r="CY213" t="s">
        <v>2</v>
      </c>
      <c r="CZ213" t="s">
        <v>287</v>
      </c>
      <c r="DA213" t="s">
        <v>2</v>
      </c>
      <c r="DB213" t="s">
        <v>138</v>
      </c>
      <c r="DC213" t="s">
        <v>1458</v>
      </c>
      <c r="DD213" t="s">
        <v>287</v>
      </c>
      <c r="DE213" t="s">
        <v>287</v>
      </c>
      <c r="DF213" t="s">
        <v>1459</v>
      </c>
      <c r="DG213" t="s">
        <v>1460</v>
      </c>
      <c r="DH213" t="s">
        <v>301</v>
      </c>
      <c r="DI213" t="s">
        <v>302</v>
      </c>
      <c r="DJ213" t="s">
        <v>303</v>
      </c>
      <c r="DK213" t="s">
        <v>445</v>
      </c>
      <c r="DL213" t="s">
        <v>370</v>
      </c>
      <c r="DM213" t="s">
        <v>1461</v>
      </c>
      <c r="DN213" t="s">
        <v>1462</v>
      </c>
      <c r="DO213" s="1">
        <v>0</v>
      </c>
      <c r="DP213" s="1">
        <v>0</v>
      </c>
      <c r="DQ213" s="1">
        <v>0</v>
      </c>
      <c r="DR213" s="1">
        <v>1</v>
      </c>
      <c r="DS213" s="1">
        <v>0</v>
      </c>
    </row>
    <row r="214" spans="1:123" x14ac:dyDescent="0.35">
      <c r="A214" t="s">
        <v>287</v>
      </c>
      <c r="B214" t="s">
        <v>287</v>
      </c>
      <c r="C214" t="s">
        <v>287</v>
      </c>
      <c r="D214" t="s">
        <v>287</v>
      </c>
      <c r="E214" t="s">
        <v>287</v>
      </c>
      <c r="F214" t="s">
        <v>287</v>
      </c>
      <c r="G214" t="s">
        <v>287</v>
      </c>
      <c r="H214" t="s">
        <v>287</v>
      </c>
      <c r="I214" s="1"/>
      <c r="J214" s="1"/>
      <c r="K214" s="1"/>
      <c r="L214" s="1"/>
      <c r="M214" s="1"/>
      <c r="N214" s="1"/>
      <c r="O214" s="1"/>
      <c r="P214" s="1"/>
      <c r="Q214" t="s">
        <v>287</v>
      </c>
      <c r="R214" s="1"/>
      <c r="S214" s="1"/>
      <c r="T214" s="1"/>
      <c r="U214" s="1"/>
      <c r="V214" s="1"/>
      <c r="W214" s="1"/>
      <c r="X214" t="s">
        <v>287</v>
      </c>
      <c r="Y214" t="s">
        <v>287</v>
      </c>
      <c r="Z214" t="s">
        <v>287</v>
      </c>
      <c r="AA214" t="s">
        <v>287</v>
      </c>
      <c r="AB214" t="s">
        <v>287</v>
      </c>
      <c r="AC214" s="1"/>
      <c r="AD214" s="1"/>
      <c r="AE214" s="1"/>
      <c r="AF214" s="1"/>
      <c r="AG214" s="1"/>
      <c r="AH214" t="s">
        <v>287</v>
      </c>
      <c r="AI214" t="s">
        <v>287</v>
      </c>
      <c r="AJ214" t="s">
        <v>287</v>
      </c>
      <c r="AK214" t="s">
        <v>287</v>
      </c>
      <c r="AL214" t="s">
        <v>287</v>
      </c>
      <c r="AM214" t="s">
        <v>287</v>
      </c>
      <c r="AN214" s="1"/>
      <c r="AO214" s="1"/>
      <c r="AP214" s="1"/>
      <c r="AQ214" s="1"/>
      <c r="AR214" s="1"/>
      <c r="AS214" s="1"/>
      <c r="AT214" s="1"/>
      <c r="AU214" s="1"/>
      <c r="AV214" t="s">
        <v>287</v>
      </c>
      <c r="AW214" s="1"/>
      <c r="AX214" s="1"/>
      <c r="AY214" s="1"/>
      <c r="AZ214" s="1"/>
      <c r="BA214" s="1"/>
      <c r="BB214" s="1"/>
      <c r="BC214" s="1"/>
      <c r="BD214" s="1"/>
      <c r="BE214" t="s">
        <v>287</v>
      </c>
      <c r="BF214" t="s">
        <v>287</v>
      </c>
      <c r="BG214" t="s">
        <v>287</v>
      </c>
      <c r="BH214" t="s">
        <v>287</v>
      </c>
      <c r="BI214" t="s">
        <v>287</v>
      </c>
      <c r="BJ214" t="s">
        <v>287</v>
      </c>
      <c r="BK214" s="1"/>
      <c r="BL214" s="1"/>
      <c r="BM214" s="1"/>
      <c r="BN214" s="1"/>
      <c r="BO214" s="1"/>
      <c r="BP214" s="1"/>
      <c r="BQ214" s="1"/>
      <c r="BR214" s="1"/>
      <c r="BS214" s="1"/>
      <c r="BT214" s="1"/>
      <c r="BU214" s="1"/>
      <c r="BV214" s="1"/>
      <c r="BW214" s="1"/>
      <c r="BX214" s="1"/>
      <c r="BY214" t="s">
        <v>287</v>
      </c>
      <c r="BZ214" s="1"/>
      <c r="CA214" s="1"/>
      <c r="CB214" s="1"/>
      <c r="CC214" s="1"/>
      <c r="CD214" s="1"/>
      <c r="CE214" s="1"/>
      <c r="CF214" s="1"/>
      <c r="CG214" s="1"/>
      <c r="CH214" s="1"/>
      <c r="CI214" s="1"/>
      <c r="CJ214" s="1"/>
      <c r="CK214" s="1"/>
      <c r="CL214" s="1"/>
      <c r="CM214" s="1"/>
      <c r="CN214" t="s">
        <v>287</v>
      </c>
      <c r="CO214" t="s">
        <v>287</v>
      </c>
      <c r="CP214" t="s">
        <v>287</v>
      </c>
      <c r="CQ214" t="s">
        <v>287</v>
      </c>
      <c r="CR214" t="s">
        <v>287</v>
      </c>
      <c r="CS214" t="s">
        <v>287</v>
      </c>
      <c r="CT214" t="s">
        <v>287</v>
      </c>
      <c r="CU214" t="s">
        <v>287</v>
      </c>
      <c r="CV214" t="s">
        <v>287</v>
      </c>
      <c r="CW214" t="s">
        <v>287</v>
      </c>
      <c r="CX214" t="s">
        <v>287</v>
      </c>
      <c r="CY214" t="s">
        <v>287</v>
      </c>
      <c r="CZ214" t="s">
        <v>287</v>
      </c>
      <c r="DA214" t="s">
        <v>287</v>
      </c>
      <c r="DB214" t="s">
        <v>287</v>
      </c>
      <c r="DC214" t="s">
        <v>287</v>
      </c>
      <c r="DD214" t="s">
        <v>287</v>
      </c>
      <c r="DE214" t="s">
        <v>287</v>
      </c>
      <c r="DF214" t="s">
        <v>1463</v>
      </c>
      <c r="DG214" t="s">
        <v>1464</v>
      </c>
      <c r="DH214" t="s">
        <v>290</v>
      </c>
      <c r="DI214" t="s">
        <v>315</v>
      </c>
      <c r="DJ214" t="s">
        <v>292</v>
      </c>
      <c r="DK214" t="s">
        <v>800</v>
      </c>
      <c r="DL214" t="s">
        <v>341</v>
      </c>
      <c r="DM214" t="s">
        <v>1465</v>
      </c>
      <c r="DN214" t="s">
        <v>1466</v>
      </c>
      <c r="DO214" s="1">
        <v>0</v>
      </c>
      <c r="DP214" s="1">
        <v>1</v>
      </c>
      <c r="DQ214" s="1">
        <v>0</v>
      </c>
      <c r="DR214" s="1">
        <v>0</v>
      </c>
      <c r="DS214" s="1">
        <v>0</v>
      </c>
    </row>
    <row r="215" spans="1:123" x14ac:dyDescent="0.35">
      <c r="A215" t="s">
        <v>1</v>
      </c>
      <c r="B215" t="s">
        <v>1</v>
      </c>
      <c r="C215" t="s">
        <v>10</v>
      </c>
      <c r="D215" t="s">
        <v>15</v>
      </c>
      <c r="E215" t="s">
        <v>13</v>
      </c>
      <c r="F215" t="s">
        <v>13</v>
      </c>
      <c r="G215" t="s">
        <v>13</v>
      </c>
      <c r="H215" t="s">
        <v>16</v>
      </c>
      <c r="I215" s="1" t="s">
        <v>1</v>
      </c>
      <c r="J215" s="1" t="s">
        <v>1</v>
      </c>
      <c r="K215" s="1" t="s">
        <v>2</v>
      </c>
      <c r="L215" s="1" t="s">
        <v>2</v>
      </c>
      <c r="M215" s="1" t="s">
        <v>2</v>
      </c>
      <c r="N215" s="1" t="s">
        <v>2</v>
      </c>
      <c r="O215" s="1" t="s">
        <v>1</v>
      </c>
      <c r="P215" s="1" t="s">
        <v>2</v>
      </c>
      <c r="Q215" t="s">
        <v>1</v>
      </c>
      <c r="R215" s="1" t="s">
        <v>1</v>
      </c>
      <c r="S215" s="1" t="s">
        <v>1</v>
      </c>
      <c r="T215" s="1" t="s">
        <v>1</v>
      </c>
      <c r="U215" s="1" t="s">
        <v>1</v>
      </c>
      <c r="V215" s="1" t="s">
        <v>1</v>
      </c>
      <c r="W215" s="1" t="s">
        <v>2</v>
      </c>
      <c r="X215" t="s">
        <v>287</v>
      </c>
      <c r="Y215" t="s">
        <v>42</v>
      </c>
      <c r="Z215" t="s">
        <v>45</v>
      </c>
      <c r="AA215" t="s">
        <v>287</v>
      </c>
      <c r="AB215" t="s">
        <v>51</v>
      </c>
      <c r="AC215" s="1"/>
      <c r="AD215" s="1"/>
      <c r="AE215" s="1"/>
      <c r="AF215" s="1"/>
      <c r="AG215" s="1"/>
      <c r="AH215" t="s">
        <v>287</v>
      </c>
      <c r="AI215" t="s">
        <v>287</v>
      </c>
      <c r="AJ215" t="s">
        <v>287</v>
      </c>
      <c r="AK215" t="s">
        <v>287</v>
      </c>
      <c r="AL215" t="s">
        <v>13</v>
      </c>
      <c r="AM215" t="s">
        <v>13</v>
      </c>
      <c r="AN215" s="1" t="s">
        <v>2</v>
      </c>
      <c r="AO215" s="1" t="s">
        <v>2</v>
      </c>
      <c r="AP215" s="1" t="s">
        <v>2</v>
      </c>
      <c r="AQ215" s="1" t="s">
        <v>1</v>
      </c>
      <c r="AR215" s="1" t="s">
        <v>2</v>
      </c>
      <c r="AS215" s="1" t="s">
        <v>2</v>
      </c>
      <c r="AT215" s="1" t="s">
        <v>1</v>
      </c>
      <c r="AU215" s="1" t="s">
        <v>2</v>
      </c>
      <c r="AV215" t="s">
        <v>1467</v>
      </c>
      <c r="AW215" s="1" t="s">
        <v>2</v>
      </c>
      <c r="AX215" s="1" t="s">
        <v>2</v>
      </c>
      <c r="AY215" s="1" t="s">
        <v>2</v>
      </c>
      <c r="AZ215" s="1" t="s">
        <v>1</v>
      </c>
      <c r="BA215" s="1" t="s">
        <v>1</v>
      </c>
      <c r="BB215" s="1" t="s">
        <v>2</v>
      </c>
      <c r="BC215" s="1" t="s">
        <v>2</v>
      </c>
      <c r="BD215" s="1" t="s">
        <v>2</v>
      </c>
      <c r="BE215" t="s">
        <v>287</v>
      </c>
      <c r="BF215" t="s">
        <v>287</v>
      </c>
      <c r="BG215" t="s">
        <v>2</v>
      </c>
      <c r="BH215" t="s">
        <v>287</v>
      </c>
      <c r="BI215" t="s">
        <v>287</v>
      </c>
      <c r="BJ215" t="s">
        <v>287</v>
      </c>
      <c r="BK215" s="1"/>
      <c r="BL215" s="1"/>
      <c r="BM215" s="1"/>
      <c r="BN215" s="1"/>
      <c r="BO215" s="1"/>
      <c r="BP215" s="1"/>
      <c r="BQ215" s="1"/>
      <c r="BR215" s="1"/>
      <c r="BS215" s="1"/>
      <c r="BT215" s="1"/>
      <c r="BU215" s="1"/>
      <c r="BV215" s="1"/>
      <c r="BW215" s="1"/>
      <c r="BX215" s="1"/>
      <c r="BY215" t="s">
        <v>287</v>
      </c>
      <c r="BZ215" s="1"/>
      <c r="CA215" s="1"/>
      <c r="CB215" s="1"/>
      <c r="CC215" s="1"/>
      <c r="CD215" s="1"/>
      <c r="CE215" s="1"/>
      <c r="CF215" s="1"/>
      <c r="CG215" s="1"/>
      <c r="CH215" s="1"/>
      <c r="CI215" s="1"/>
      <c r="CJ215" s="1"/>
      <c r="CK215" s="1"/>
      <c r="CL215" s="1"/>
      <c r="CM215" s="1"/>
      <c r="CN215" t="s">
        <v>287</v>
      </c>
      <c r="CO215" t="s">
        <v>287</v>
      </c>
      <c r="CP215" t="s">
        <v>287</v>
      </c>
      <c r="CQ215" t="s">
        <v>287</v>
      </c>
      <c r="CR215" t="s">
        <v>287</v>
      </c>
      <c r="CS215" t="s">
        <v>287</v>
      </c>
      <c r="CT215" t="s">
        <v>287</v>
      </c>
      <c r="CU215" t="s">
        <v>287</v>
      </c>
      <c r="CV215" t="s">
        <v>1468</v>
      </c>
      <c r="CW215" t="s">
        <v>47</v>
      </c>
      <c r="CX215" t="s">
        <v>287</v>
      </c>
      <c r="CY215" t="s">
        <v>1</v>
      </c>
      <c r="CZ215" t="s">
        <v>1</v>
      </c>
      <c r="DA215" t="s">
        <v>1</v>
      </c>
      <c r="DB215" t="s">
        <v>287</v>
      </c>
      <c r="DC215" t="s">
        <v>287</v>
      </c>
      <c r="DD215" t="s">
        <v>60</v>
      </c>
      <c r="DE215" t="s">
        <v>287</v>
      </c>
      <c r="DF215" t="s">
        <v>1469</v>
      </c>
      <c r="DG215" t="s">
        <v>1470</v>
      </c>
      <c r="DH215" t="s">
        <v>290</v>
      </c>
      <c r="DI215" t="s">
        <v>315</v>
      </c>
      <c r="DJ215" t="s">
        <v>292</v>
      </c>
      <c r="DK215" t="s">
        <v>501</v>
      </c>
      <c r="DL215" t="s">
        <v>341</v>
      </c>
      <c r="DM215" t="s">
        <v>1471</v>
      </c>
      <c r="DN215" t="s">
        <v>1472</v>
      </c>
      <c r="DO215" s="1">
        <v>0</v>
      </c>
      <c r="DP215" s="1">
        <v>0</v>
      </c>
      <c r="DQ215" s="1">
        <v>0</v>
      </c>
      <c r="DR215" s="1">
        <v>1</v>
      </c>
      <c r="DS215" s="1">
        <v>0</v>
      </c>
    </row>
    <row r="216" spans="1:123" x14ac:dyDescent="0.35">
      <c r="A216" t="s">
        <v>1</v>
      </c>
      <c r="B216" t="s">
        <v>1</v>
      </c>
      <c r="C216" t="s">
        <v>6</v>
      </c>
      <c r="D216" t="s">
        <v>14</v>
      </c>
      <c r="E216" t="s">
        <v>13</v>
      </c>
      <c r="F216" t="s">
        <v>14</v>
      </c>
      <c r="G216" t="s">
        <v>16</v>
      </c>
      <c r="H216" t="s">
        <v>16</v>
      </c>
      <c r="I216" s="1" t="s">
        <v>1</v>
      </c>
      <c r="J216" s="1" t="s">
        <v>1</v>
      </c>
      <c r="K216" s="1" t="s">
        <v>1</v>
      </c>
      <c r="L216" s="1" t="s">
        <v>2</v>
      </c>
      <c r="M216" s="1" t="s">
        <v>1</v>
      </c>
      <c r="N216" s="1" t="s">
        <v>1</v>
      </c>
      <c r="O216" s="1" t="s">
        <v>1</v>
      </c>
      <c r="P216" s="1" t="s">
        <v>2</v>
      </c>
      <c r="Q216" t="s">
        <v>1</v>
      </c>
      <c r="R216" s="1" t="s">
        <v>1</v>
      </c>
      <c r="S216" s="1" t="s">
        <v>2</v>
      </c>
      <c r="T216" s="1" t="s">
        <v>2</v>
      </c>
      <c r="U216" s="1" t="s">
        <v>2</v>
      </c>
      <c r="V216" s="1" t="s">
        <v>2</v>
      </c>
      <c r="W216" s="1" t="s">
        <v>2</v>
      </c>
      <c r="X216" t="s">
        <v>287</v>
      </c>
      <c r="Y216" t="s">
        <v>42</v>
      </c>
      <c r="Z216" t="s">
        <v>46</v>
      </c>
      <c r="AA216" t="s">
        <v>1473</v>
      </c>
      <c r="AB216" t="s">
        <v>53</v>
      </c>
      <c r="AC216" s="1"/>
      <c r="AD216" s="1"/>
      <c r="AE216" s="1"/>
      <c r="AF216" s="1"/>
      <c r="AG216" s="1"/>
      <c r="AH216" t="s">
        <v>60</v>
      </c>
      <c r="AI216" t="s">
        <v>60</v>
      </c>
      <c r="AJ216" t="s">
        <v>62</v>
      </c>
      <c r="AK216" t="s">
        <v>60</v>
      </c>
      <c r="AL216" t="s">
        <v>14</v>
      </c>
      <c r="AM216" t="s">
        <v>14</v>
      </c>
      <c r="AN216" s="1" t="s">
        <v>2</v>
      </c>
      <c r="AO216" s="1" t="s">
        <v>2</v>
      </c>
      <c r="AP216" s="1" t="s">
        <v>2</v>
      </c>
      <c r="AQ216" s="1" t="s">
        <v>1</v>
      </c>
      <c r="AR216" s="1" t="s">
        <v>2</v>
      </c>
      <c r="AS216" s="1" t="s">
        <v>2</v>
      </c>
      <c r="AT216" s="1" t="s">
        <v>2</v>
      </c>
      <c r="AU216" s="1" t="s">
        <v>2</v>
      </c>
      <c r="AV216" t="s">
        <v>287</v>
      </c>
      <c r="AW216" s="1" t="s">
        <v>2</v>
      </c>
      <c r="AX216" s="1" t="s">
        <v>2</v>
      </c>
      <c r="AY216" s="1" t="s">
        <v>2</v>
      </c>
      <c r="AZ216" s="1" t="s">
        <v>1</v>
      </c>
      <c r="BA216" s="1" t="s">
        <v>1</v>
      </c>
      <c r="BB216" s="1" t="s">
        <v>2</v>
      </c>
      <c r="BC216" s="1" t="s">
        <v>2</v>
      </c>
      <c r="BD216" s="1" t="s">
        <v>2</v>
      </c>
      <c r="BE216" t="s">
        <v>287</v>
      </c>
      <c r="BF216" t="s">
        <v>1474</v>
      </c>
      <c r="BG216" t="s">
        <v>1</v>
      </c>
      <c r="BH216" t="s">
        <v>1</v>
      </c>
      <c r="BI216" t="s">
        <v>1</v>
      </c>
      <c r="BJ216" t="s">
        <v>91</v>
      </c>
      <c r="BK216" s="1" t="s">
        <v>2</v>
      </c>
      <c r="BL216" s="1" t="s">
        <v>1</v>
      </c>
      <c r="BM216" s="1" t="s">
        <v>1</v>
      </c>
      <c r="BN216" s="1" t="s">
        <v>1</v>
      </c>
      <c r="BO216" s="1" t="s">
        <v>1</v>
      </c>
      <c r="BP216" s="1" t="s">
        <v>1</v>
      </c>
      <c r="BQ216" s="1" t="s">
        <v>1</v>
      </c>
      <c r="BR216" s="1" t="s">
        <v>2</v>
      </c>
      <c r="BS216" s="1" t="s">
        <v>2</v>
      </c>
      <c r="BT216" s="1" t="s">
        <v>2</v>
      </c>
      <c r="BU216" s="1" t="s">
        <v>1</v>
      </c>
      <c r="BV216" s="1" t="s">
        <v>1</v>
      </c>
      <c r="BW216" s="1" t="s">
        <v>2</v>
      </c>
      <c r="BX216" s="1" t="s">
        <v>2</v>
      </c>
      <c r="BY216" t="s">
        <v>287</v>
      </c>
      <c r="BZ216" s="1" t="s">
        <v>1</v>
      </c>
      <c r="CA216" s="1" t="s">
        <v>1</v>
      </c>
      <c r="CB216" s="1" t="s">
        <v>1</v>
      </c>
      <c r="CC216" s="1" t="s">
        <v>1</v>
      </c>
      <c r="CD216" s="1" t="s">
        <v>1</v>
      </c>
      <c r="CE216" s="1" t="s">
        <v>1</v>
      </c>
      <c r="CF216" s="1" t="s">
        <v>1</v>
      </c>
      <c r="CG216" s="1" t="s">
        <v>1</v>
      </c>
      <c r="CH216" s="1" t="s">
        <v>1</v>
      </c>
      <c r="CI216" s="1" t="s">
        <v>1</v>
      </c>
      <c r="CJ216" s="1" t="s">
        <v>2</v>
      </c>
      <c r="CK216" s="1" t="s">
        <v>2</v>
      </c>
      <c r="CL216" s="1" t="s">
        <v>2</v>
      </c>
      <c r="CM216" s="1" t="s">
        <v>2</v>
      </c>
      <c r="CN216" t="s">
        <v>287</v>
      </c>
      <c r="CO216" t="s">
        <v>1</v>
      </c>
      <c r="CP216" t="s">
        <v>1</v>
      </c>
      <c r="CQ216" t="s">
        <v>1</v>
      </c>
      <c r="CR216" t="s">
        <v>1</v>
      </c>
      <c r="CS216" t="s">
        <v>16</v>
      </c>
      <c r="CT216" t="s">
        <v>14</v>
      </c>
      <c r="CU216" t="s">
        <v>13</v>
      </c>
      <c r="CV216" t="s">
        <v>287</v>
      </c>
      <c r="CW216" t="s">
        <v>46</v>
      </c>
      <c r="CX216" t="s">
        <v>1475</v>
      </c>
      <c r="CY216" t="s">
        <v>1</v>
      </c>
      <c r="CZ216" t="s">
        <v>1</v>
      </c>
      <c r="DA216" t="s">
        <v>2</v>
      </c>
      <c r="DB216" t="s">
        <v>134</v>
      </c>
      <c r="DC216" t="s">
        <v>287</v>
      </c>
      <c r="DD216" t="s">
        <v>287</v>
      </c>
      <c r="DE216" t="s">
        <v>1476</v>
      </c>
      <c r="DF216" t="s">
        <v>1477</v>
      </c>
      <c r="DG216" t="s">
        <v>1478</v>
      </c>
      <c r="DH216" t="s">
        <v>290</v>
      </c>
      <c r="DI216" t="s">
        <v>302</v>
      </c>
      <c r="DJ216" t="s">
        <v>303</v>
      </c>
      <c r="DK216" t="s">
        <v>1442</v>
      </c>
      <c r="DL216" t="s">
        <v>294</v>
      </c>
      <c r="DM216" t="s">
        <v>1479</v>
      </c>
      <c r="DN216" t="s">
        <v>1480</v>
      </c>
      <c r="DO216" s="1">
        <v>0</v>
      </c>
      <c r="DP216" s="1">
        <v>0</v>
      </c>
      <c r="DQ216" s="1">
        <v>0</v>
      </c>
      <c r="DR216" s="1">
        <v>1</v>
      </c>
      <c r="DS216" s="1">
        <v>0</v>
      </c>
    </row>
    <row r="217" spans="1:123" x14ac:dyDescent="0.35">
      <c r="A217" t="s">
        <v>287</v>
      </c>
      <c r="B217" t="s">
        <v>287</v>
      </c>
      <c r="C217" t="s">
        <v>287</v>
      </c>
      <c r="D217" t="s">
        <v>287</v>
      </c>
      <c r="E217" t="s">
        <v>287</v>
      </c>
      <c r="F217" t="s">
        <v>287</v>
      </c>
      <c r="G217" t="s">
        <v>287</v>
      </c>
      <c r="H217" t="s">
        <v>287</v>
      </c>
      <c r="I217" s="1"/>
      <c r="J217" s="1"/>
      <c r="K217" s="1"/>
      <c r="L217" s="1"/>
      <c r="M217" s="1"/>
      <c r="N217" s="1"/>
      <c r="O217" s="1"/>
      <c r="P217" s="1"/>
      <c r="Q217" t="s">
        <v>287</v>
      </c>
      <c r="R217" s="1"/>
      <c r="S217" s="1"/>
      <c r="T217" s="1"/>
      <c r="U217" s="1"/>
      <c r="V217" s="1"/>
      <c r="W217" s="1"/>
      <c r="X217" t="s">
        <v>287</v>
      </c>
      <c r="Y217" t="s">
        <v>287</v>
      </c>
      <c r="Z217" t="s">
        <v>287</v>
      </c>
      <c r="AA217" t="s">
        <v>287</v>
      </c>
      <c r="AB217" t="s">
        <v>287</v>
      </c>
      <c r="AC217" s="1"/>
      <c r="AD217" s="1"/>
      <c r="AE217" s="1"/>
      <c r="AF217" s="1"/>
      <c r="AG217" s="1"/>
      <c r="AH217" t="s">
        <v>287</v>
      </c>
      <c r="AI217" t="s">
        <v>287</v>
      </c>
      <c r="AJ217" t="s">
        <v>287</v>
      </c>
      <c r="AK217" t="s">
        <v>287</v>
      </c>
      <c r="AL217" t="s">
        <v>287</v>
      </c>
      <c r="AM217" t="s">
        <v>287</v>
      </c>
      <c r="AN217" s="1"/>
      <c r="AO217" s="1"/>
      <c r="AP217" s="1"/>
      <c r="AQ217" s="1"/>
      <c r="AR217" s="1"/>
      <c r="AS217" s="1"/>
      <c r="AT217" s="1"/>
      <c r="AU217" s="1"/>
      <c r="AV217" t="s">
        <v>287</v>
      </c>
      <c r="AW217" s="1"/>
      <c r="AX217" s="1"/>
      <c r="AY217" s="1"/>
      <c r="AZ217" s="1"/>
      <c r="BA217" s="1"/>
      <c r="BB217" s="1"/>
      <c r="BC217" s="1"/>
      <c r="BD217" s="1"/>
      <c r="BE217" t="s">
        <v>287</v>
      </c>
      <c r="BF217" t="s">
        <v>287</v>
      </c>
      <c r="BG217" t="s">
        <v>287</v>
      </c>
      <c r="BH217" t="s">
        <v>287</v>
      </c>
      <c r="BI217" t="s">
        <v>287</v>
      </c>
      <c r="BJ217" t="s">
        <v>287</v>
      </c>
      <c r="BK217" s="1"/>
      <c r="BL217" s="1"/>
      <c r="BM217" s="1"/>
      <c r="BN217" s="1"/>
      <c r="BO217" s="1"/>
      <c r="BP217" s="1"/>
      <c r="BQ217" s="1"/>
      <c r="BR217" s="1"/>
      <c r="BS217" s="1"/>
      <c r="BT217" s="1"/>
      <c r="BU217" s="1"/>
      <c r="BV217" s="1"/>
      <c r="BW217" s="1"/>
      <c r="BX217" s="1"/>
      <c r="BY217" t="s">
        <v>287</v>
      </c>
      <c r="BZ217" s="1"/>
      <c r="CA217" s="1"/>
      <c r="CB217" s="1"/>
      <c r="CC217" s="1"/>
      <c r="CD217" s="1"/>
      <c r="CE217" s="1"/>
      <c r="CF217" s="1"/>
      <c r="CG217" s="1"/>
      <c r="CH217" s="1"/>
      <c r="CI217" s="1"/>
      <c r="CJ217" s="1"/>
      <c r="CK217" s="1"/>
      <c r="CL217" s="1"/>
      <c r="CM217" s="1"/>
      <c r="CN217" t="s">
        <v>287</v>
      </c>
      <c r="CO217" t="s">
        <v>287</v>
      </c>
      <c r="CP217" t="s">
        <v>287</v>
      </c>
      <c r="CQ217" t="s">
        <v>287</v>
      </c>
      <c r="CR217" t="s">
        <v>287</v>
      </c>
      <c r="CS217" t="s">
        <v>287</v>
      </c>
      <c r="CT217" t="s">
        <v>287</v>
      </c>
      <c r="CU217" t="s">
        <v>287</v>
      </c>
      <c r="CV217" t="s">
        <v>287</v>
      </c>
      <c r="CW217" t="s">
        <v>287</v>
      </c>
      <c r="CX217" t="s">
        <v>287</v>
      </c>
      <c r="CY217" t="s">
        <v>287</v>
      </c>
      <c r="CZ217" t="s">
        <v>287</v>
      </c>
      <c r="DA217" t="s">
        <v>287</v>
      </c>
      <c r="DB217" t="s">
        <v>287</v>
      </c>
      <c r="DC217" t="s">
        <v>287</v>
      </c>
      <c r="DD217" t="s">
        <v>287</v>
      </c>
      <c r="DE217" t="s">
        <v>287</v>
      </c>
      <c r="DF217" t="s">
        <v>1481</v>
      </c>
      <c r="DG217" t="s">
        <v>1482</v>
      </c>
      <c r="DH217" t="s">
        <v>290</v>
      </c>
      <c r="DI217" t="s">
        <v>315</v>
      </c>
      <c r="DJ217" t="s">
        <v>292</v>
      </c>
      <c r="DK217" t="s">
        <v>501</v>
      </c>
      <c r="DL217" t="s">
        <v>341</v>
      </c>
      <c r="DM217" t="s">
        <v>1483</v>
      </c>
      <c r="DN217" t="s">
        <v>1484</v>
      </c>
      <c r="DO217" s="1">
        <v>0</v>
      </c>
      <c r="DP217" s="1">
        <v>1</v>
      </c>
      <c r="DQ217" s="1">
        <v>0</v>
      </c>
      <c r="DR217" s="1">
        <v>0</v>
      </c>
      <c r="DS217" s="1">
        <v>0</v>
      </c>
    </row>
    <row r="218" spans="1:123" x14ac:dyDescent="0.35">
      <c r="A218" t="s">
        <v>287</v>
      </c>
      <c r="B218" t="s">
        <v>287</v>
      </c>
      <c r="C218" t="s">
        <v>287</v>
      </c>
      <c r="D218" t="s">
        <v>287</v>
      </c>
      <c r="E218" t="s">
        <v>287</v>
      </c>
      <c r="F218" t="s">
        <v>287</v>
      </c>
      <c r="G218" t="s">
        <v>287</v>
      </c>
      <c r="H218" t="s">
        <v>287</v>
      </c>
      <c r="I218" s="1"/>
      <c r="J218" s="1"/>
      <c r="K218" s="1"/>
      <c r="L218" s="1"/>
      <c r="M218" s="1"/>
      <c r="N218" s="1"/>
      <c r="O218" s="1"/>
      <c r="P218" s="1"/>
      <c r="Q218" t="s">
        <v>287</v>
      </c>
      <c r="R218" s="1"/>
      <c r="S218" s="1"/>
      <c r="T218" s="1"/>
      <c r="U218" s="1"/>
      <c r="V218" s="1"/>
      <c r="W218" s="1"/>
      <c r="X218" t="s">
        <v>287</v>
      </c>
      <c r="Y218" t="s">
        <v>287</v>
      </c>
      <c r="Z218" t="s">
        <v>287</v>
      </c>
      <c r="AA218" t="s">
        <v>287</v>
      </c>
      <c r="AB218" t="s">
        <v>287</v>
      </c>
      <c r="AC218" s="1"/>
      <c r="AD218" s="1"/>
      <c r="AE218" s="1"/>
      <c r="AF218" s="1"/>
      <c r="AG218" s="1"/>
      <c r="AH218" t="s">
        <v>287</v>
      </c>
      <c r="AI218" t="s">
        <v>287</v>
      </c>
      <c r="AJ218" t="s">
        <v>287</v>
      </c>
      <c r="AK218" t="s">
        <v>287</v>
      </c>
      <c r="AL218" t="s">
        <v>287</v>
      </c>
      <c r="AM218" t="s">
        <v>287</v>
      </c>
      <c r="AN218" s="1"/>
      <c r="AO218" s="1"/>
      <c r="AP218" s="1"/>
      <c r="AQ218" s="1"/>
      <c r="AR218" s="1"/>
      <c r="AS218" s="1"/>
      <c r="AT218" s="1"/>
      <c r="AU218" s="1"/>
      <c r="AV218" t="s">
        <v>287</v>
      </c>
      <c r="AW218" s="1"/>
      <c r="AX218" s="1"/>
      <c r="AY218" s="1"/>
      <c r="AZ218" s="1"/>
      <c r="BA218" s="1"/>
      <c r="BB218" s="1"/>
      <c r="BC218" s="1"/>
      <c r="BD218" s="1"/>
      <c r="BE218" t="s">
        <v>287</v>
      </c>
      <c r="BF218" t="s">
        <v>287</v>
      </c>
      <c r="BG218" t="s">
        <v>287</v>
      </c>
      <c r="BH218" t="s">
        <v>287</v>
      </c>
      <c r="BI218" t="s">
        <v>287</v>
      </c>
      <c r="BJ218" t="s">
        <v>287</v>
      </c>
      <c r="BK218" s="1"/>
      <c r="BL218" s="1"/>
      <c r="BM218" s="1"/>
      <c r="BN218" s="1"/>
      <c r="BO218" s="1"/>
      <c r="BP218" s="1"/>
      <c r="BQ218" s="1"/>
      <c r="BR218" s="1"/>
      <c r="BS218" s="1"/>
      <c r="BT218" s="1"/>
      <c r="BU218" s="1"/>
      <c r="BV218" s="1"/>
      <c r="BW218" s="1"/>
      <c r="BX218" s="1"/>
      <c r="BY218" t="s">
        <v>287</v>
      </c>
      <c r="BZ218" s="1"/>
      <c r="CA218" s="1"/>
      <c r="CB218" s="1"/>
      <c r="CC218" s="1"/>
      <c r="CD218" s="1"/>
      <c r="CE218" s="1"/>
      <c r="CF218" s="1"/>
      <c r="CG218" s="1"/>
      <c r="CH218" s="1"/>
      <c r="CI218" s="1"/>
      <c r="CJ218" s="1"/>
      <c r="CK218" s="1"/>
      <c r="CL218" s="1"/>
      <c r="CM218" s="1"/>
      <c r="CN218" t="s">
        <v>287</v>
      </c>
      <c r="CO218" t="s">
        <v>287</v>
      </c>
      <c r="CP218" t="s">
        <v>287</v>
      </c>
      <c r="CQ218" t="s">
        <v>287</v>
      </c>
      <c r="CR218" t="s">
        <v>287</v>
      </c>
      <c r="CS218" t="s">
        <v>287</v>
      </c>
      <c r="CT218" t="s">
        <v>287</v>
      </c>
      <c r="CU218" t="s">
        <v>287</v>
      </c>
      <c r="CV218" t="s">
        <v>287</v>
      </c>
      <c r="CW218" t="s">
        <v>287</v>
      </c>
      <c r="CX218" t="s">
        <v>287</v>
      </c>
      <c r="CY218" t="s">
        <v>287</v>
      </c>
      <c r="CZ218" t="s">
        <v>287</v>
      </c>
      <c r="DA218" t="s">
        <v>287</v>
      </c>
      <c r="DB218" t="s">
        <v>287</v>
      </c>
      <c r="DC218" t="s">
        <v>287</v>
      </c>
      <c r="DD218" t="s">
        <v>287</v>
      </c>
      <c r="DE218" t="s">
        <v>287</v>
      </c>
      <c r="DF218" t="s">
        <v>1485</v>
      </c>
      <c r="DG218" t="s">
        <v>1486</v>
      </c>
      <c r="DH218" t="s">
        <v>290</v>
      </c>
      <c r="DI218" t="s">
        <v>315</v>
      </c>
      <c r="DJ218" t="s">
        <v>303</v>
      </c>
      <c r="DK218" t="s">
        <v>1016</v>
      </c>
      <c r="DL218" t="s">
        <v>294</v>
      </c>
      <c r="DM218" t="s">
        <v>1487</v>
      </c>
      <c r="DN218" t="s">
        <v>1488</v>
      </c>
      <c r="DO218" s="1">
        <v>0</v>
      </c>
      <c r="DP218" s="1">
        <v>1</v>
      </c>
      <c r="DQ218" s="1">
        <v>0</v>
      </c>
      <c r="DR218" s="1">
        <v>0</v>
      </c>
      <c r="DS218" s="1">
        <v>0</v>
      </c>
    </row>
    <row r="219" spans="1:123" x14ac:dyDescent="0.35">
      <c r="A219" t="s">
        <v>287</v>
      </c>
      <c r="B219" t="s">
        <v>287</v>
      </c>
      <c r="C219" t="s">
        <v>287</v>
      </c>
      <c r="D219" t="s">
        <v>287</v>
      </c>
      <c r="E219" t="s">
        <v>287</v>
      </c>
      <c r="F219" t="s">
        <v>287</v>
      </c>
      <c r="G219" t="s">
        <v>287</v>
      </c>
      <c r="H219" t="s">
        <v>287</v>
      </c>
      <c r="I219" s="1"/>
      <c r="J219" s="1"/>
      <c r="K219" s="1"/>
      <c r="L219" s="1"/>
      <c r="M219" s="1"/>
      <c r="N219" s="1"/>
      <c r="O219" s="1"/>
      <c r="P219" s="1"/>
      <c r="Q219" t="s">
        <v>287</v>
      </c>
      <c r="R219" s="1"/>
      <c r="S219" s="1"/>
      <c r="T219" s="1"/>
      <c r="U219" s="1"/>
      <c r="V219" s="1"/>
      <c r="W219" s="1"/>
      <c r="X219" t="s">
        <v>287</v>
      </c>
      <c r="Y219" t="s">
        <v>287</v>
      </c>
      <c r="Z219" t="s">
        <v>287</v>
      </c>
      <c r="AA219" t="s">
        <v>287</v>
      </c>
      <c r="AB219" t="s">
        <v>287</v>
      </c>
      <c r="AC219" s="1"/>
      <c r="AD219" s="1"/>
      <c r="AE219" s="1"/>
      <c r="AF219" s="1"/>
      <c r="AG219" s="1"/>
      <c r="AH219" t="s">
        <v>287</v>
      </c>
      <c r="AI219" t="s">
        <v>287</v>
      </c>
      <c r="AJ219" t="s">
        <v>287</v>
      </c>
      <c r="AK219" t="s">
        <v>287</v>
      </c>
      <c r="AL219" t="s">
        <v>287</v>
      </c>
      <c r="AM219" t="s">
        <v>287</v>
      </c>
      <c r="AN219" s="1"/>
      <c r="AO219" s="1"/>
      <c r="AP219" s="1"/>
      <c r="AQ219" s="1"/>
      <c r="AR219" s="1"/>
      <c r="AS219" s="1"/>
      <c r="AT219" s="1"/>
      <c r="AU219" s="1"/>
      <c r="AV219" t="s">
        <v>287</v>
      </c>
      <c r="AW219" s="1"/>
      <c r="AX219" s="1"/>
      <c r="AY219" s="1"/>
      <c r="AZ219" s="1"/>
      <c r="BA219" s="1"/>
      <c r="BB219" s="1"/>
      <c r="BC219" s="1"/>
      <c r="BD219" s="1"/>
      <c r="BE219" t="s">
        <v>287</v>
      </c>
      <c r="BF219" t="s">
        <v>287</v>
      </c>
      <c r="BG219" t="s">
        <v>287</v>
      </c>
      <c r="BH219" t="s">
        <v>287</v>
      </c>
      <c r="BI219" t="s">
        <v>287</v>
      </c>
      <c r="BJ219" t="s">
        <v>287</v>
      </c>
      <c r="BK219" s="1"/>
      <c r="BL219" s="1"/>
      <c r="BM219" s="1"/>
      <c r="BN219" s="1"/>
      <c r="BO219" s="1"/>
      <c r="BP219" s="1"/>
      <c r="BQ219" s="1"/>
      <c r="BR219" s="1"/>
      <c r="BS219" s="1"/>
      <c r="BT219" s="1"/>
      <c r="BU219" s="1"/>
      <c r="BV219" s="1"/>
      <c r="BW219" s="1"/>
      <c r="BX219" s="1"/>
      <c r="BY219" t="s">
        <v>287</v>
      </c>
      <c r="BZ219" s="1"/>
      <c r="CA219" s="1"/>
      <c r="CB219" s="1"/>
      <c r="CC219" s="1"/>
      <c r="CD219" s="1"/>
      <c r="CE219" s="1"/>
      <c r="CF219" s="1"/>
      <c r="CG219" s="1"/>
      <c r="CH219" s="1"/>
      <c r="CI219" s="1"/>
      <c r="CJ219" s="1"/>
      <c r="CK219" s="1"/>
      <c r="CL219" s="1"/>
      <c r="CM219" s="1"/>
      <c r="CN219" t="s">
        <v>287</v>
      </c>
      <c r="CO219" t="s">
        <v>287</v>
      </c>
      <c r="CP219" t="s">
        <v>287</v>
      </c>
      <c r="CQ219" t="s">
        <v>287</v>
      </c>
      <c r="CR219" t="s">
        <v>287</v>
      </c>
      <c r="CS219" t="s">
        <v>287</v>
      </c>
      <c r="CT219" t="s">
        <v>287</v>
      </c>
      <c r="CU219" t="s">
        <v>287</v>
      </c>
      <c r="CV219" t="s">
        <v>287</v>
      </c>
      <c r="CW219" t="s">
        <v>287</v>
      </c>
      <c r="CX219" t="s">
        <v>287</v>
      </c>
      <c r="CY219" t="s">
        <v>287</v>
      </c>
      <c r="CZ219" t="s">
        <v>287</v>
      </c>
      <c r="DA219" t="s">
        <v>287</v>
      </c>
      <c r="DB219" t="s">
        <v>287</v>
      </c>
      <c r="DC219" t="s">
        <v>287</v>
      </c>
      <c r="DD219" t="s">
        <v>287</v>
      </c>
      <c r="DE219" t="s">
        <v>287</v>
      </c>
      <c r="DF219" t="s">
        <v>1489</v>
      </c>
      <c r="DG219" t="s">
        <v>1490</v>
      </c>
      <c r="DH219" t="s">
        <v>290</v>
      </c>
      <c r="DI219" t="s">
        <v>315</v>
      </c>
      <c r="DJ219" t="s">
        <v>292</v>
      </c>
      <c r="DK219" t="s">
        <v>620</v>
      </c>
      <c r="DL219" t="s">
        <v>341</v>
      </c>
      <c r="DM219" t="s">
        <v>1491</v>
      </c>
      <c r="DN219" t="s">
        <v>1492</v>
      </c>
      <c r="DO219" s="1">
        <v>0</v>
      </c>
      <c r="DP219" s="1">
        <v>1</v>
      </c>
      <c r="DQ219" s="1">
        <v>0</v>
      </c>
      <c r="DR219" s="1">
        <v>0</v>
      </c>
      <c r="DS219" s="1">
        <v>0</v>
      </c>
    </row>
    <row r="220" spans="1:123" x14ac:dyDescent="0.35">
      <c r="A220" t="s">
        <v>1</v>
      </c>
      <c r="B220" t="s">
        <v>1</v>
      </c>
      <c r="C220" t="s">
        <v>9</v>
      </c>
      <c r="D220" t="s">
        <v>15</v>
      </c>
      <c r="E220" t="s">
        <v>13</v>
      </c>
      <c r="F220" t="s">
        <v>15</v>
      </c>
      <c r="G220" t="s">
        <v>14</v>
      </c>
      <c r="H220" t="s">
        <v>16</v>
      </c>
      <c r="I220" s="1" t="s">
        <v>1</v>
      </c>
      <c r="J220" s="1" t="s">
        <v>1</v>
      </c>
      <c r="K220" s="1" t="s">
        <v>1</v>
      </c>
      <c r="L220" s="1" t="s">
        <v>2</v>
      </c>
      <c r="M220" s="1" t="s">
        <v>2</v>
      </c>
      <c r="N220" s="1" t="s">
        <v>1</v>
      </c>
      <c r="O220" s="1" t="s">
        <v>2</v>
      </c>
      <c r="P220" s="1" t="s">
        <v>2</v>
      </c>
      <c r="Q220" t="s">
        <v>1</v>
      </c>
      <c r="R220" s="1"/>
      <c r="S220" s="1"/>
      <c r="T220" s="1"/>
      <c r="U220" s="1"/>
      <c r="V220" s="1"/>
      <c r="W220" s="1"/>
      <c r="X220" t="s">
        <v>287</v>
      </c>
      <c r="Y220" t="s">
        <v>42</v>
      </c>
      <c r="Z220" t="s">
        <v>46</v>
      </c>
      <c r="AA220" t="s">
        <v>1493</v>
      </c>
      <c r="AB220" t="s">
        <v>51</v>
      </c>
      <c r="AC220" s="1"/>
      <c r="AD220" s="1"/>
      <c r="AE220" s="1"/>
      <c r="AF220" s="1"/>
      <c r="AG220" s="1"/>
      <c r="AH220" t="s">
        <v>287</v>
      </c>
      <c r="AI220" t="s">
        <v>287</v>
      </c>
      <c r="AJ220" t="s">
        <v>287</v>
      </c>
      <c r="AK220" t="s">
        <v>287</v>
      </c>
      <c r="AL220" t="s">
        <v>14</v>
      </c>
      <c r="AM220" t="s">
        <v>14</v>
      </c>
      <c r="AN220" s="1" t="s">
        <v>2</v>
      </c>
      <c r="AO220" s="1" t="s">
        <v>2</v>
      </c>
      <c r="AP220" s="1" t="s">
        <v>2</v>
      </c>
      <c r="AQ220" s="1" t="s">
        <v>2</v>
      </c>
      <c r="AR220" s="1" t="s">
        <v>1</v>
      </c>
      <c r="AS220" s="1" t="s">
        <v>1</v>
      </c>
      <c r="AT220" s="1" t="s">
        <v>2</v>
      </c>
      <c r="AU220" s="1" t="s">
        <v>2</v>
      </c>
      <c r="AV220" t="s">
        <v>287</v>
      </c>
      <c r="AW220" s="1" t="s">
        <v>2</v>
      </c>
      <c r="AX220" s="1" t="s">
        <v>2</v>
      </c>
      <c r="AY220" s="1" t="s">
        <v>2</v>
      </c>
      <c r="AZ220" s="1" t="s">
        <v>2</v>
      </c>
      <c r="BA220" s="1" t="s">
        <v>1</v>
      </c>
      <c r="BB220" s="1" t="s">
        <v>1</v>
      </c>
      <c r="BC220" s="1" t="s">
        <v>2</v>
      </c>
      <c r="BD220" s="1" t="s">
        <v>2</v>
      </c>
      <c r="BE220" t="s">
        <v>287</v>
      </c>
      <c r="BF220" t="s">
        <v>287</v>
      </c>
      <c r="BG220" t="s">
        <v>1</v>
      </c>
      <c r="BH220" t="s">
        <v>1</v>
      </c>
      <c r="BI220" t="s">
        <v>2</v>
      </c>
      <c r="BJ220" t="s">
        <v>91</v>
      </c>
      <c r="BK220" s="1" t="s">
        <v>1</v>
      </c>
      <c r="BL220" s="1" t="s">
        <v>1</v>
      </c>
      <c r="BM220" s="1" t="s">
        <v>1</v>
      </c>
      <c r="BN220" s="1" t="s">
        <v>1</v>
      </c>
      <c r="BO220" s="1" t="s">
        <v>1</v>
      </c>
      <c r="BP220" s="1" t="s">
        <v>1</v>
      </c>
      <c r="BQ220" s="1" t="s">
        <v>2</v>
      </c>
      <c r="BR220" s="1" t="s">
        <v>2</v>
      </c>
      <c r="BS220" s="1" t="s">
        <v>2</v>
      </c>
      <c r="BT220" s="1" t="s">
        <v>2</v>
      </c>
      <c r="BU220" s="1" t="s">
        <v>2</v>
      </c>
      <c r="BV220" s="1" t="s">
        <v>1</v>
      </c>
      <c r="BW220" s="1" t="s">
        <v>2</v>
      </c>
      <c r="BX220" s="1" t="s">
        <v>2</v>
      </c>
      <c r="BY220" t="s">
        <v>287</v>
      </c>
      <c r="BZ220" s="1" t="s">
        <v>1</v>
      </c>
      <c r="CA220" s="1" t="s">
        <v>1</v>
      </c>
      <c r="CB220" s="1" t="s">
        <v>1</v>
      </c>
      <c r="CC220" s="1" t="s">
        <v>1</v>
      </c>
      <c r="CD220" s="1" t="s">
        <v>2</v>
      </c>
      <c r="CE220" s="1" t="s">
        <v>1</v>
      </c>
      <c r="CF220" s="1" t="s">
        <v>2</v>
      </c>
      <c r="CG220" s="1" t="s">
        <v>1</v>
      </c>
      <c r="CH220" s="1" t="s">
        <v>2</v>
      </c>
      <c r="CI220" s="1" t="s">
        <v>1</v>
      </c>
      <c r="CJ220" s="1" t="s">
        <v>2</v>
      </c>
      <c r="CK220" s="1" t="s">
        <v>2</v>
      </c>
      <c r="CL220" s="1" t="s">
        <v>2</v>
      </c>
      <c r="CM220" s="1" t="s">
        <v>2</v>
      </c>
      <c r="CN220" t="s">
        <v>287</v>
      </c>
      <c r="CO220" t="s">
        <v>1</v>
      </c>
      <c r="CP220" t="s">
        <v>2</v>
      </c>
      <c r="CQ220" t="s">
        <v>2</v>
      </c>
      <c r="CR220" t="s">
        <v>287</v>
      </c>
      <c r="CS220" t="s">
        <v>15</v>
      </c>
      <c r="CT220" t="s">
        <v>15</v>
      </c>
      <c r="CU220" t="s">
        <v>15</v>
      </c>
      <c r="CV220" t="s">
        <v>287</v>
      </c>
      <c r="CW220" t="s">
        <v>46</v>
      </c>
      <c r="CX220" t="s">
        <v>1494</v>
      </c>
      <c r="CY220" t="s">
        <v>2</v>
      </c>
      <c r="CZ220" t="s">
        <v>287</v>
      </c>
      <c r="DA220" t="s">
        <v>2</v>
      </c>
      <c r="DB220" t="s">
        <v>137</v>
      </c>
      <c r="DC220" t="s">
        <v>287</v>
      </c>
      <c r="DD220" t="s">
        <v>287</v>
      </c>
      <c r="DE220" t="s">
        <v>1495</v>
      </c>
      <c r="DF220" t="s">
        <v>1496</v>
      </c>
      <c r="DG220" t="s">
        <v>1497</v>
      </c>
      <c r="DH220" t="s">
        <v>290</v>
      </c>
      <c r="DI220" t="s">
        <v>315</v>
      </c>
      <c r="DJ220" t="s">
        <v>292</v>
      </c>
      <c r="DK220" t="s">
        <v>501</v>
      </c>
      <c r="DL220" t="s">
        <v>341</v>
      </c>
      <c r="DM220" t="s">
        <v>1498</v>
      </c>
      <c r="DN220" t="s">
        <v>1499</v>
      </c>
      <c r="DO220" s="1">
        <v>0</v>
      </c>
      <c r="DP220" s="1">
        <v>0</v>
      </c>
      <c r="DQ220" s="1">
        <v>0</v>
      </c>
      <c r="DR220" s="1">
        <v>1</v>
      </c>
      <c r="DS220" s="1">
        <v>0</v>
      </c>
    </row>
    <row r="221" spans="1:123" x14ac:dyDescent="0.35">
      <c r="A221" t="s">
        <v>1</v>
      </c>
      <c r="B221" t="s">
        <v>2</v>
      </c>
      <c r="C221" t="s">
        <v>11</v>
      </c>
      <c r="D221" t="s">
        <v>16</v>
      </c>
      <c r="E221" t="s">
        <v>13</v>
      </c>
      <c r="F221" t="s">
        <v>14</v>
      </c>
      <c r="G221" t="s">
        <v>15</v>
      </c>
      <c r="H221" t="s">
        <v>16</v>
      </c>
      <c r="I221" s="1" t="s">
        <v>1</v>
      </c>
      <c r="J221" s="1" t="s">
        <v>1</v>
      </c>
      <c r="K221" s="1" t="s">
        <v>2</v>
      </c>
      <c r="L221" s="1" t="s">
        <v>2</v>
      </c>
      <c r="M221" s="1" t="s">
        <v>2</v>
      </c>
      <c r="N221" s="1" t="s">
        <v>2</v>
      </c>
      <c r="O221" s="1" t="s">
        <v>2</v>
      </c>
      <c r="P221" s="1" t="s">
        <v>2</v>
      </c>
      <c r="Q221" t="s">
        <v>2</v>
      </c>
      <c r="R221" s="1"/>
      <c r="S221" s="1"/>
      <c r="T221" s="1"/>
      <c r="U221" s="1"/>
      <c r="V221" s="1"/>
      <c r="W221" s="1"/>
      <c r="X221" t="s">
        <v>287</v>
      </c>
      <c r="Y221" t="s">
        <v>3</v>
      </c>
      <c r="Z221" t="s">
        <v>46</v>
      </c>
      <c r="AA221" t="s">
        <v>287</v>
      </c>
      <c r="AB221" t="s">
        <v>52</v>
      </c>
      <c r="AC221" s="1" t="s">
        <v>1</v>
      </c>
      <c r="AD221" s="1" t="s">
        <v>2</v>
      </c>
      <c r="AE221" s="1" t="s">
        <v>2</v>
      </c>
      <c r="AF221" s="1" t="s">
        <v>1</v>
      </c>
      <c r="AG221" s="1" t="s">
        <v>2</v>
      </c>
      <c r="AH221" t="s">
        <v>287</v>
      </c>
      <c r="AI221" t="s">
        <v>287</v>
      </c>
      <c r="AJ221" t="s">
        <v>287</v>
      </c>
      <c r="AK221" t="s">
        <v>287</v>
      </c>
      <c r="AL221" t="s">
        <v>14</v>
      </c>
      <c r="AM221" t="s">
        <v>14</v>
      </c>
      <c r="AN221" s="1" t="s">
        <v>2</v>
      </c>
      <c r="AO221" s="1" t="s">
        <v>2</v>
      </c>
      <c r="AP221" s="1" t="s">
        <v>2</v>
      </c>
      <c r="AQ221" s="1" t="s">
        <v>2</v>
      </c>
      <c r="AR221" s="1" t="s">
        <v>2</v>
      </c>
      <c r="AS221" s="1" t="s">
        <v>2</v>
      </c>
      <c r="AT221" s="1" t="s">
        <v>2</v>
      </c>
      <c r="AU221" s="1" t="s">
        <v>1</v>
      </c>
      <c r="AV221" t="s">
        <v>287</v>
      </c>
      <c r="AW221" s="1" t="s">
        <v>2</v>
      </c>
      <c r="AX221" s="1" t="s">
        <v>2</v>
      </c>
      <c r="AY221" s="1" t="s">
        <v>2</v>
      </c>
      <c r="AZ221" s="1" t="s">
        <v>2</v>
      </c>
      <c r="BA221" s="1" t="s">
        <v>2</v>
      </c>
      <c r="BB221" s="1" t="s">
        <v>2</v>
      </c>
      <c r="BC221" s="1" t="s">
        <v>2</v>
      </c>
      <c r="BD221" s="1" t="s">
        <v>1</v>
      </c>
      <c r="BE221" t="s">
        <v>287</v>
      </c>
      <c r="BF221" t="s">
        <v>287</v>
      </c>
      <c r="BG221" t="s">
        <v>1</v>
      </c>
      <c r="BH221" t="s">
        <v>1</v>
      </c>
      <c r="BI221" t="s">
        <v>2</v>
      </c>
      <c r="BJ221" t="s">
        <v>91</v>
      </c>
      <c r="BK221" s="1" t="s">
        <v>2</v>
      </c>
      <c r="BL221" s="1" t="s">
        <v>1</v>
      </c>
      <c r="BM221" s="1" t="s">
        <v>1</v>
      </c>
      <c r="BN221" s="1" t="s">
        <v>1</v>
      </c>
      <c r="BO221" s="1" t="s">
        <v>1</v>
      </c>
      <c r="BP221" s="1" t="s">
        <v>1</v>
      </c>
      <c r="BQ221" s="1" t="s">
        <v>1</v>
      </c>
      <c r="BR221" s="1" t="s">
        <v>2</v>
      </c>
      <c r="BS221" s="1" t="s">
        <v>2</v>
      </c>
      <c r="BT221" s="1" t="s">
        <v>2</v>
      </c>
      <c r="BU221" s="1" t="s">
        <v>2</v>
      </c>
      <c r="BV221" s="1" t="s">
        <v>2</v>
      </c>
      <c r="BW221" s="1" t="s">
        <v>2</v>
      </c>
      <c r="BX221" s="1" t="s">
        <v>2</v>
      </c>
      <c r="BY221" t="s">
        <v>287</v>
      </c>
      <c r="BZ221" s="1" t="s">
        <v>1</v>
      </c>
      <c r="CA221" s="1" t="s">
        <v>2</v>
      </c>
      <c r="CB221" s="1" t="s">
        <v>2</v>
      </c>
      <c r="CC221" s="1" t="s">
        <v>1</v>
      </c>
      <c r="CD221" s="1" t="s">
        <v>1</v>
      </c>
      <c r="CE221" s="1" t="s">
        <v>1</v>
      </c>
      <c r="CF221" s="1" t="s">
        <v>1</v>
      </c>
      <c r="CG221" s="1" t="s">
        <v>1</v>
      </c>
      <c r="CH221" s="1" t="s">
        <v>1</v>
      </c>
      <c r="CI221" s="1" t="s">
        <v>1</v>
      </c>
      <c r="CJ221" s="1" t="s">
        <v>2</v>
      </c>
      <c r="CK221" s="1" t="s">
        <v>2</v>
      </c>
      <c r="CL221" s="1" t="s">
        <v>2</v>
      </c>
      <c r="CM221" s="1" t="s">
        <v>2</v>
      </c>
      <c r="CN221" t="s">
        <v>287</v>
      </c>
      <c r="CO221" t="s">
        <v>1</v>
      </c>
      <c r="CP221" t="s">
        <v>2</v>
      </c>
      <c r="CQ221" t="s">
        <v>2</v>
      </c>
      <c r="CR221" t="s">
        <v>287</v>
      </c>
      <c r="CS221" t="s">
        <v>15</v>
      </c>
      <c r="CT221" t="s">
        <v>15</v>
      </c>
      <c r="CU221" t="s">
        <v>15</v>
      </c>
      <c r="CV221" t="s">
        <v>287</v>
      </c>
      <c r="CW221" t="s">
        <v>48</v>
      </c>
      <c r="CX221" t="s">
        <v>287</v>
      </c>
      <c r="CY221" t="s">
        <v>2</v>
      </c>
      <c r="CZ221" t="s">
        <v>287</v>
      </c>
      <c r="DA221" t="s">
        <v>2</v>
      </c>
      <c r="DB221" t="s">
        <v>135</v>
      </c>
      <c r="DC221" t="s">
        <v>287</v>
      </c>
      <c r="DD221" t="s">
        <v>287</v>
      </c>
      <c r="DE221" t="s">
        <v>287</v>
      </c>
      <c r="DF221" t="s">
        <v>1500</v>
      </c>
      <c r="DG221" t="s">
        <v>1501</v>
      </c>
      <c r="DH221" t="s">
        <v>290</v>
      </c>
      <c r="DI221" t="s">
        <v>302</v>
      </c>
      <c r="DJ221" t="s">
        <v>303</v>
      </c>
      <c r="DK221" t="s">
        <v>382</v>
      </c>
      <c r="DL221" t="s">
        <v>330</v>
      </c>
      <c r="DM221" t="s">
        <v>1502</v>
      </c>
      <c r="DN221" t="s">
        <v>1503</v>
      </c>
      <c r="DO221" s="1">
        <v>0</v>
      </c>
      <c r="DP221" s="1">
        <v>0</v>
      </c>
      <c r="DQ221" s="1">
        <v>0</v>
      </c>
      <c r="DR221" s="1">
        <v>1</v>
      </c>
      <c r="DS221" s="1">
        <v>0</v>
      </c>
    </row>
    <row r="222" spans="1:123" x14ac:dyDescent="0.35">
      <c r="A222" t="s">
        <v>1</v>
      </c>
      <c r="B222" t="s">
        <v>1</v>
      </c>
      <c r="C222" t="s">
        <v>6</v>
      </c>
      <c r="D222" t="s">
        <v>13</v>
      </c>
      <c r="E222" t="s">
        <v>13</v>
      </c>
      <c r="F222" t="s">
        <v>13</v>
      </c>
      <c r="G222" t="s">
        <v>13</v>
      </c>
      <c r="H222" t="s">
        <v>16</v>
      </c>
      <c r="I222" s="1" t="s">
        <v>1</v>
      </c>
      <c r="J222" s="1" t="s">
        <v>1</v>
      </c>
      <c r="K222" s="1" t="s">
        <v>1</v>
      </c>
      <c r="L222" s="1" t="s">
        <v>1</v>
      </c>
      <c r="M222" s="1" t="s">
        <v>1</v>
      </c>
      <c r="N222" s="1" t="s">
        <v>1</v>
      </c>
      <c r="O222" s="1" t="s">
        <v>1</v>
      </c>
      <c r="P222" s="1" t="s">
        <v>2</v>
      </c>
      <c r="Q222" t="s">
        <v>1</v>
      </c>
      <c r="R222" s="1" t="s">
        <v>1</v>
      </c>
      <c r="S222" s="1" t="s">
        <v>2</v>
      </c>
      <c r="T222" s="1" t="s">
        <v>1</v>
      </c>
      <c r="U222" s="1" t="s">
        <v>1</v>
      </c>
      <c r="V222" s="1" t="s">
        <v>2</v>
      </c>
      <c r="W222" s="1" t="s">
        <v>2</v>
      </c>
      <c r="X222" t="s">
        <v>287</v>
      </c>
      <c r="Y222" t="s">
        <v>42</v>
      </c>
      <c r="Z222" t="s">
        <v>46</v>
      </c>
      <c r="AA222" t="s">
        <v>1504</v>
      </c>
      <c r="AB222" t="s">
        <v>52</v>
      </c>
      <c r="AC222" s="1" t="s">
        <v>1</v>
      </c>
      <c r="AD222" s="1" t="s">
        <v>2</v>
      </c>
      <c r="AE222" s="1" t="s">
        <v>1</v>
      </c>
      <c r="AF222" s="1" t="s">
        <v>1</v>
      </c>
      <c r="AG222" s="1" t="s">
        <v>2</v>
      </c>
      <c r="AH222" t="s">
        <v>287</v>
      </c>
      <c r="AI222" t="s">
        <v>287</v>
      </c>
      <c r="AJ222" t="s">
        <v>287</v>
      </c>
      <c r="AK222" t="s">
        <v>287</v>
      </c>
      <c r="AL222" t="s">
        <v>13</v>
      </c>
      <c r="AM222" t="s">
        <v>13</v>
      </c>
      <c r="AN222" s="1" t="s">
        <v>2</v>
      </c>
      <c r="AO222" s="1" t="s">
        <v>2</v>
      </c>
      <c r="AP222" s="1" t="s">
        <v>2</v>
      </c>
      <c r="AQ222" s="1" t="s">
        <v>2</v>
      </c>
      <c r="AR222" s="1" t="s">
        <v>2</v>
      </c>
      <c r="AS222" s="1" t="s">
        <v>2</v>
      </c>
      <c r="AT222" s="1" t="s">
        <v>2</v>
      </c>
      <c r="AU222" s="1" t="s">
        <v>1</v>
      </c>
      <c r="AV222" t="s">
        <v>287</v>
      </c>
      <c r="AW222" s="1" t="s">
        <v>2</v>
      </c>
      <c r="AX222" s="1" t="s">
        <v>2</v>
      </c>
      <c r="AY222" s="1" t="s">
        <v>2</v>
      </c>
      <c r="AZ222" s="1" t="s">
        <v>2</v>
      </c>
      <c r="BA222" s="1" t="s">
        <v>2</v>
      </c>
      <c r="BB222" s="1" t="s">
        <v>2</v>
      </c>
      <c r="BC222" s="1" t="s">
        <v>2</v>
      </c>
      <c r="BD222" s="1" t="s">
        <v>1</v>
      </c>
      <c r="BE222" t="s">
        <v>287</v>
      </c>
      <c r="BF222" t="s">
        <v>287</v>
      </c>
      <c r="BG222" t="s">
        <v>1</v>
      </c>
      <c r="BH222" t="s">
        <v>1</v>
      </c>
      <c r="BI222" t="s">
        <v>1</v>
      </c>
      <c r="BJ222" t="s">
        <v>91</v>
      </c>
      <c r="BK222" s="1" t="s">
        <v>1</v>
      </c>
      <c r="BL222" s="1" t="s">
        <v>1</v>
      </c>
      <c r="BM222" s="1" t="s">
        <v>1</v>
      </c>
      <c r="BN222" s="1" t="s">
        <v>1</v>
      </c>
      <c r="BO222" s="1" t="s">
        <v>1</v>
      </c>
      <c r="BP222" s="1" t="s">
        <v>1</v>
      </c>
      <c r="BQ222" s="1" t="s">
        <v>1</v>
      </c>
      <c r="BR222" s="1" t="s">
        <v>1</v>
      </c>
      <c r="BS222" s="1" t="s">
        <v>2</v>
      </c>
      <c r="BT222" s="1" t="s">
        <v>2</v>
      </c>
      <c r="BU222" s="1" t="s">
        <v>2</v>
      </c>
      <c r="BV222" s="1" t="s">
        <v>1</v>
      </c>
      <c r="BW222" s="1" t="s">
        <v>2</v>
      </c>
      <c r="BX222" s="1" t="s">
        <v>2</v>
      </c>
      <c r="BY222" t="s">
        <v>287</v>
      </c>
      <c r="BZ222" s="1" t="s">
        <v>1</v>
      </c>
      <c r="CA222" s="1" t="s">
        <v>1</v>
      </c>
      <c r="CB222" s="1" t="s">
        <v>1</v>
      </c>
      <c r="CC222" s="1" t="s">
        <v>1</v>
      </c>
      <c r="CD222" s="1" t="s">
        <v>1</v>
      </c>
      <c r="CE222" s="1" t="s">
        <v>1</v>
      </c>
      <c r="CF222" s="1" t="s">
        <v>1</v>
      </c>
      <c r="CG222" s="1" t="s">
        <v>1</v>
      </c>
      <c r="CH222" s="1" t="s">
        <v>1</v>
      </c>
      <c r="CI222" s="1" t="s">
        <v>1</v>
      </c>
      <c r="CJ222" s="1" t="s">
        <v>1</v>
      </c>
      <c r="CK222" s="1" t="s">
        <v>1</v>
      </c>
      <c r="CL222" s="1" t="s">
        <v>2</v>
      </c>
      <c r="CM222" s="1" t="s">
        <v>2</v>
      </c>
      <c r="CN222" t="s">
        <v>287</v>
      </c>
      <c r="CO222" t="s">
        <v>1</v>
      </c>
      <c r="CP222" t="s">
        <v>1</v>
      </c>
      <c r="CQ222" t="s">
        <v>1</v>
      </c>
      <c r="CR222" t="s">
        <v>1</v>
      </c>
      <c r="CS222" t="s">
        <v>14</v>
      </c>
      <c r="CT222" t="s">
        <v>15</v>
      </c>
      <c r="CU222" t="s">
        <v>13</v>
      </c>
      <c r="CV222" t="s">
        <v>287</v>
      </c>
      <c r="CW222" t="s">
        <v>46</v>
      </c>
      <c r="CX222" t="s">
        <v>287</v>
      </c>
      <c r="CY222" t="s">
        <v>1</v>
      </c>
      <c r="CZ222" t="s">
        <v>1</v>
      </c>
      <c r="DA222" t="s">
        <v>2</v>
      </c>
      <c r="DB222" t="s">
        <v>134</v>
      </c>
      <c r="DC222" t="s">
        <v>287</v>
      </c>
      <c r="DD222" t="s">
        <v>287</v>
      </c>
      <c r="DE222" t="s">
        <v>287</v>
      </c>
      <c r="DF222" t="s">
        <v>1505</v>
      </c>
      <c r="DG222" t="s">
        <v>1506</v>
      </c>
      <c r="DH222" t="s">
        <v>290</v>
      </c>
      <c r="DI222" t="s">
        <v>315</v>
      </c>
      <c r="DJ222" t="s">
        <v>303</v>
      </c>
      <c r="DK222" t="s">
        <v>363</v>
      </c>
      <c r="DL222" t="s">
        <v>294</v>
      </c>
      <c r="DM222" t="s">
        <v>1507</v>
      </c>
      <c r="DN222" t="s">
        <v>1508</v>
      </c>
      <c r="DO222" s="1">
        <v>0</v>
      </c>
      <c r="DP222" s="1">
        <v>0</v>
      </c>
      <c r="DQ222" s="1">
        <v>0</v>
      </c>
      <c r="DR222" s="1">
        <v>1</v>
      </c>
      <c r="DS222" s="1">
        <v>0</v>
      </c>
    </row>
    <row r="223" spans="1:123" x14ac:dyDescent="0.35">
      <c r="A223" t="s">
        <v>1</v>
      </c>
      <c r="B223" t="s">
        <v>1</v>
      </c>
      <c r="C223" t="s">
        <v>7</v>
      </c>
      <c r="D223" t="s">
        <v>13</v>
      </c>
      <c r="E223" t="s">
        <v>13</v>
      </c>
      <c r="F223" t="s">
        <v>14</v>
      </c>
      <c r="G223" t="s">
        <v>14</v>
      </c>
      <c r="H223" t="s">
        <v>16</v>
      </c>
      <c r="I223" s="1" t="s">
        <v>1</v>
      </c>
      <c r="J223" s="1" t="s">
        <v>1</v>
      </c>
      <c r="K223" s="1" t="s">
        <v>2</v>
      </c>
      <c r="L223" s="1" t="s">
        <v>1</v>
      </c>
      <c r="M223" s="1" t="s">
        <v>1</v>
      </c>
      <c r="N223" s="1" t="s">
        <v>1</v>
      </c>
      <c r="O223" s="1" t="s">
        <v>1</v>
      </c>
      <c r="P223" s="1" t="s">
        <v>2</v>
      </c>
      <c r="Q223" t="s">
        <v>2</v>
      </c>
      <c r="R223" s="1" t="s">
        <v>1</v>
      </c>
      <c r="S223" s="1" t="s">
        <v>1</v>
      </c>
      <c r="T223" s="1" t="s">
        <v>1</v>
      </c>
      <c r="U223" s="1" t="s">
        <v>1</v>
      </c>
      <c r="V223" s="1" t="s">
        <v>1</v>
      </c>
      <c r="W223" s="1" t="s">
        <v>2</v>
      </c>
      <c r="X223" t="s">
        <v>287</v>
      </c>
      <c r="Y223" t="s">
        <v>42</v>
      </c>
      <c r="Z223" t="s">
        <v>45</v>
      </c>
      <c r="AA223" t="s">
        <v>287</v>
      </c>
      <c r="AB223" t="s">
        <v>53</v>
      </c>
      <c r="AC223" s="1"/>
      <c r="AD223" s="1"/>
      <c r="AE223" s="1"/>
      <c r="AF223" s="1"/>
      <c r="AG223" s="1"/>
      <c r="AH223" t="s">
        <v>60</v>
      </c>
      <c r="AI223" t="s">
        <v>61</v>
      </c>
      <c r="AJ223" t="s">
        <v>61</v>
      </c>
      <c r="AK223" t="s">
        <v>60</v>
      </c>
      <c r="AL223" t="s">
        <v>14</v>
      </c>
      <c r="AM223" t="s">
        <v>14</v>
      </c>
      <c r="AN223" s="1" t="s">
        <v>2</v>
      </c>
      <c r="AO223" s="1" t="s">
        <v>2</v>
      </c>
      <c r="AP223" s="1" t="s">
        <v>1</v>
      </c>
      <c r="AQ223" s="1" t="s">
        <v>1</v>
      </c>
      <c r="AR223" s="1" t="s">
        <v>1</v>
      </c>
      <c r="AS223" s="1" t="s">
        <v>2</v>
      </c>
      <c r="AT223" s="1" t="s">
        <v>2</v>
      </c>
      <c r="AU223" s="1" t="s">
        <v>2</v>
      </c>
      <c r="AV223" t="s">
        <v>287</v>
      </c>
      <c r="AW223" s="1" t="s">
        <v>2</v>
      </c>
      <c r="AX223" s="1" t="s">
        <v>2</v>
      </c>
      <c r="AY223" s="1" t="s">
        <v>1</v>
      </c>
      <c r="AZ223" s="1" t="s">
        <v>1</v>
      </c>
      <c r="BA223" s="1" t="s">
        <v>1</v>
      </c>
      <c r="BB223" s="1" t="s">
        <v>2</v>
      </c>
      <c r="BC223" s="1" t="s">
        <v>2</v>
      </c>
      <c r="BD223" s="1" t="s">
        <v>2</v>
      </c>
      <c r="BE223" t="s">
        <v>287</v>
      </c>
      <c r="BF223" t="s">
        <v>287</v>
      </c>
      <c r="BG223" t="s">
        <v>1</v>
      </c>
      <c r="BH223" t="s">
        <v>1</v>
      </c>
      <c r="BI223" t="s">
        <v>3</v>
      </c>
      <c r="BJ223" t="s">
        <v>91</v>
      </c>
      <c r="BK223" s="1" t="s">
        <v>1</v>
      </c>
      <c r="BL223" s="1" t="s">
        <v>2</v>
      </c>
      <c r="BM223" s="1" t="s">
        <v>1</v>
      </c>
      <c r="BN223" s="1" t="s">
        <v>2</v>
      </c>
      <c r="BO223" s="1" t="s">
        <v>1</v>
      </c>
      <c r="BP223" s="1" t="s">
        <v>1</v>
      </c>
      <c r="BQ223" s="1" t="s">
        <v>1</v>
      </c>
      <c r="BR223" s="1" t="s">
        <v>1</v>
      </c>
      <c r="BS223" s="1" t="s">
        <v>2</v>
      </c>
      <c r="BT223" s="1" t="s">
        <v>2</v>
      </c>
      <c r="BU223" s="1" t="s">
        <v>2</v>
      </c>
      <c r="BV223" s="1" t="s">
        <v>1</v>
      </c>
      <c r="BW223" s="1" t="s">
        <v>1</v>
      </c>
      <c r="BX223" s="1" t="s">
        <v>2</v>
      </c>
      <c r="BY223" t="s">
        <v>1509</v>
      </c>
      <c r="BZ223" s="1" t="s">
        <v>1</v>
      </c>
      <c r="CA223" s="1" t="s">
        <v>1</v>
      </c>
      <c r="CB223" s="1" t="s">
        <v>1</v>
      </c>
      <c r="CC223" s="1" t="s">
        <v>1</v>
      </c>
      <c r="CD223" s="1" t="s">
        <v>1</v>
      </c>
      <c r="CE223" s="1" t="s">
        <v>1</v>
      </c>
      <c r="CF223" s="1" t="s">
        <v>1</v>
      </c>
      <c r="CG223" s="1" t="s">
        <v>1</v>
      </c>
      <c r="CH223" s="1" t="s">
        <v>1</v>
      </c>
      <c r="CI223" s="1" t="s">
        <v>1</v>
      </c>
      <c r="CJ223" s="1" t="s">
        <v>2</v>
      </c>
      <c r="CK223" s="1" t="s">
        <v>2</v>
      </c>
      <c r="CL223" s="1" t="s">
        <v>2</v>
      </c>
      <c r="CM223" s="1" t="s">
        <v>2</v>
      </c>
      <c r="CN223" t="s">
        <v>287</v>
      </c>
      <c r="CO223" t="s">
        <v>1</v>
      </c>
      <c r="CP223" t="s">
        <v>1</v>
      </c>
      <c r="CQ223" t="s">
        <v>1</v>
      </c>
      <c r="CR223" t="s">
        <v>3</v>
      </c>
      <c r="CS223" t="s">
        <v>14</v>
      </c>
      <c r="CT223" t="s">
        <v>16</v>
      </c>
      <c r="CU223" t="s">
        <v>14</v>
      </c>
      <c r="CV223" t="s">
        <v>287</v>
      </c>
      <c r="CW223" t="s">
        <v>46</v>
      </c>
      <c r="CX223" t="s">
        <v>287</v>
      </c>
      <c r="CY223" t="s">
        <v>1</v>
      </c>
      <c r="CZ223" t="s">
        <v>1</v>
      </c>
      <c r="DA223" t="s">
        <v>1</v>
      </c>
      <c r="DB223" t="s">
        <v>287</v>
      </c>
      <c r="DC223" t="s">
        <v>287</v>
      </c>
      <c r="DD223" t="s">
        <v>61</v>
      </c>
      <c r="DE223" t="s">
        <v>287</v>
      </c>
      <c r="DF223" t="s">
        <v>1510</v>
      </c>
      <c r="DG223" t="s">
        <v>1511</v>
      </c>
      <c r="DH223" t="s">
        <v>290</v>
      </c>
      <c r="DI223" t="s">
        <v>315</v>
      </c>
      <c r="DJ223" t="s">
        <v>303</v>
      </c>
      <c r="DK223" t="s">
        <v>756</v>
      </c>
      <c r="DL223" t="s">
        <v>330</v>
      </c>
      <c r="DM223" t="s">
        <v>1512</v>
      </c>
      <c r="DN223" t="s">
        <v>1513</v>
      </c>
      <c r="DO223" s="1">
        <v>0</v>
      </c>
      <c r="DP223" s="1">
        <v>0</v>
      </c>
      <c r="DQ223" s="1">
        <v>0</v>
      </c>
      <c r="DR223" s="1">
        <v>1</v>
      </c>
      <c r="DS223" s="1">
        <v>0</v>
      </c>
    </row>
    <row r="224" spans="1:123" x14ac:dyDescent="0.35">
      <c r="A224" t="s">
        <v>1</v>
      </c>
      <c r="B224" t="s">
        <v>1</v>
      </c>
      <c r="C224" t="s">
        <v>8</v>
      </c>
      <c r="D224" t="s">
        <v>16</v>
      </c>
      <c r="E224" t="s">
        <v>13</v>
      </c>
      <c r="F224" t="s">
        <v>13</v>
      </c>
      <c r="G224" t="s">
        <v>15</v>
      </c>
      <c r="H224" t="s">
        <v>16</v>
      </c>
      <c r="I224" s="1" t="s">
        <v>1</v>
      </c>
      <c r="J224" s="1" t="s">
        <v>1</v>
      </c>
      <c r="K224" s="1" t="s">
        <v>1</v>
      </c>
      <c r="L224" s="1" t="s">
        <v>2</v>
      </c>
      <c r="M224" s="1" t="s">
        <v>1</v>
      </c>
      <c r="N224" s="1" t="s">
        <v>1</v>
      </c>
      <c r="O224" s="1" t="s">
        <v>1</v>
      </c>
      <c r="P224" s="1" t="s">
        <v>2</v>
      </c>
      <c r="Q224" t="s">
        <v>1</v>
      </c>
      <c r="R224" s="1" t="s">
        <v>1</v>
      </c>
      <c r="S224" s="1" t="s">
        <v>2</v>
      </c>
      <c r="T224" s="1" t="s">
        <v>1</v>
      </c>
      <c r="U224" s="1" t="s">
        <v>1</v>
      </c>
      <c r="V224" s="1" t="s">
        <v>1</v>
      </c>
      <c r="W224" s="1" t="s">
        <v>2</v>
      </c>
      <c r="X224" t="s">
        <v>287</v>
      </c>
      <c r="Y224" t="s">
        <v>42</v>
      </c>
      <c r="Z224" t="s">
        <v>46</v>
      </c>
      <c r="AA224" t="s">
        <v>1514</v>
      </c>
      <c r="AB224" t="s">
        <v>53</v>
      </c>
      <c r="AC224" s="1"/>
      <c r="AD224" s="1"/>
      <c r="AE224" s="1"/>
      <c r="AF224" s="1"/>
      <c r="AG224" s="1"/>
      <c r="AH224" t="s">
        <v>61</v>
      </c>
      <c r="AI224" t="s">
        <v>62</v>
      </c>
      <c r="AJ224" t="s">
        <v>62</v>
      </c>
      <c r="AK224" t="s">
        <v>61</v>
      </c>
      <c r="AL224" t="s">
        <v>14</v>
      </c>
      <c r="AM224" t="s">
        <v>13</v>
      </c>
      <c r="AN224" s="1" t="s">
        <v>2</v>
      </c>
      <c r="AO224" s="1" t="s">
        <v>2</v>
      </c>
      <c r="AP224" s="1" t="s">
        <v>2</v>
      </c>
      <c r="AQ224" s="1" t="s">
        <v>2</v>
      </c>
      <c r="AR224" s="1" t="s">
        <v>1</v>
      </c>
      <c r="AS224" s="1" t="s">
        <v>2</v>
      </c>
      <c r="AT224" s="1" t="s">
        <v>2</v>
      </c>
      <c r="AU224" s="1" t="s">
        <v>2</v>
      </c>
      <c r="AV224" t="s">
        <v>287</v>
      </c>
      <c r="AW224" s="1" t="s">
        <v>2</v>
      </c>
      <c r="AX224" s="1" t="s">
        <v>2</v>
      </c>
      <c r="AY224" s="1" t="s">
        <v>2</v>
      </c>
      <c r="AZ224" s="1" t="s">
        <v>1</v>
      </c>
      <c r="BA224" s="1" t="s">
        <v>2</v>
      </c>
      <c r="BB224" s="1" t="s">
        <v>2</v>
      </c>
      <c r="BC224" s="1" t="s">
        <v>2</v>
      </c>
      <c r="BD224" s="1" t="s">
        <v>2</v>
      </c>
      <c r="BE224" t="s">
        <v>287</v>
      </c>
      <c r="BF224" t="s">
        <v>287</v>
      </c>
      <c r="BG224" t="s">
        <v>1</v>
      </c>
      <c r="BH224" t="s">
        <v>1</v>
      </c>
      <c r="BI224" t="s">
        <v>1</v>
      </c>
      <c r="BJ224" t="s">
        <v>89</v>
      </c>
      <c r="BK224" s="1" t="s">
        <v>1</v>
      </c>
      <c r="BL224" s="1" t="s">
        <v>1</v>
      </c>
      <c r="BM224" s="1" t="s">
        <v>1</v>
      </c>
      <c r="BN224" s="1" t="s">
        <v>1</v>
      </c>
      <c r="BO224" s="1" t="s">
        <v>1</v>
      </c>
      <c r="BP224" s="1" t="s">
        <v>1</v>
      </c>
      <c r="BQ224" s="1" t="s">
        <v>1</v>
      </c>
      <c r="BR224" s="1" t="s">
        <v>1</v>
      </c>
      <c r="BS224" s="1" t="s">
        <v>1</v>
      </c>
      <c r="BT224" s="1" t="s">
        <v>2</v>
      </c>
      <c r="BU224" s="1" t="s">
        <v>2</v>
      </c>
      <c r="BV224" s="1" t="s">
        <v>2</v>
      </c>
      <c r="BW224" s="1" t="s">
        <v>2</v>
      </c>
      <c r="BX224" s="1" t="s">
        <v>2</v>
      </c>
      <c r="BY224" t="s">
        <v>287</v>
      </c>
      <c r="BZ224" s="1" t="s">
        <v>1</v>
      </c>
      <c r="CA224" s="1" t="s">
        <v>1</v>
      </c>
      <c r="CB224" s="1" t="s">
        <v>1</v>
      </c>
      <c r="CC224" s="1" t="s">
        <v>1</v>
      </c>
      <c r="CD224" s="1" t="s">
        <v>1</v>
      </c>
      <c r="CE224" s="1" t="s">
        <v>1</v>
      </c>
      <c r="CF224" s="1" t="s">
        <v>1</v>
      </c>
      <c r="CG224" s="1" t="s">
        <v>2</v>
      </c>
      <c r="CH224" s="1" t="s">
        <v>1</v>
      </c>
      <c r="CI224" s="1" t="s">
        <v>2</v>
      </c>
      <c r="CJ224" s="1" t="s">
        <v>2</v>
      </c>
      <c r="CK224" s="1" t="s">
        <v>2</v>
      </c>
      <c r="CL224" s="1" t="s">
        <v>2</v>
      </c>
      <c r="CM224" s="1" t="s">
        <v>2</v>
      </c>
      <c r="CN224" t="s">
        <v>287</v>
      </c>
      <c r="CO224" t="s">
        <v>3</v>
      </c>
      <c r="CP224" t="s">
        <v>3</v>
      </c>
      <c r="CQ224" t="s">
        <v>1</v>
      </c>
      <c r="CR224" t="s">
        <v>1</v>
      </c>
      <c r="CS224" t="s">
        <v>15</v>
      </c>
      <c r="CT224" t="s">
        <v>15</v>
      </c>
      <c r="CU224" t="s">
        <v>15</v>
      </c>
      <c r="CV224" t="s">
        <v>287</v>
      </c>
      <c r="CW224" t="s">
        <v>45</v>
      </c>
      <c r="CX224" t="s">
        <v>287</v>
      </c>
      <c r="CY224" t="s">
        <v>1</v>
      </c>
      <c r="CZ224" t="s">
        <v>1</v>
      </c>
      <c r="DA224" t="s">
        <v>3</v>
      </c>
      <c r="DB224" t="s">
        <v>287</v>
      </c>
      <c r="DC224" t="s">
        <v>287</v>
      </c>
      <c r="DD224" t="s">
        <v>287</v>
      </c>
      <c r="DE224" t="s">
        <v>287</v>
      </c>
      <c r="DF224" t="s">
        <v>1515</v>
      </c>
      <c r="DG224" t="s">
        <v>1516</v>
      </c>
      <c r="DH224" t="s">
        <v>301</v>
      </c>
      <c r="DI224" t="s">
        <v>302</v>
      </c>
      <c r="DJ224" t="s">
        <v>303</v>
      </c>
      <c r="DK224" t="s">
        <v>1347</v>
      </c>
      <c r="DL224" t="s">
        <v>330</v>
      </c>
      <c r="DM224" t="s">
        <v>1517</v>
      </c>
      <c r="DN224" t="s">
        <v>1518</v>
      </c>
      <c r="DO224" s="1">
        <v>0</v>
      </c>
      <c r="DP224" s="1">
        <v>0</v>
      </c>
      <c r="DQ224" s="1">
        <v>0</v>
      </c>
      <c r="DR224" s="1">
        <v>1</v>
      </c>
      <c r="DS224" s="1">
        <v>0</v>
      </c>
    </row>
    <row r="225" spans="1:123" x14ac:dyDescent="0.35">
      <c r="A225" t="s">
        <v>1</v>
      </c>
      <c r="B225" t="s">
        <v>1</v>
      </c>
      <c r="C225" t="s">
        <v>10</v>
      </c>
      <c r="D225" t="s">
        <v>15</v>
      </c>
      <c r="E225" t="s">
        <v>13</v>
      </c>
      <c r="F225" t="s">
        <v>13</v>
      </c>
      <c r="G225" t="s">
        <v>13</v>
      </c>
      <c r="H225" t="s">
        <v>16</v>
      </c>
      <c r="I225" s="1" t="s">
        <v>1</v>
      </c>
      <c r="J225" s="1" t="s">
        <v>1</v>
      </c>
      <c r="K225" s="1" t="s">
        <v>2</v>
      </c>
      <c r="L225" s="1" t="s">
        <v>1</v>
      </c>
      <c r="M225" s="1" t="s">
        <v>1</v>
      </c>
      <c r="N225" s="1" t="s">
        <v>1</v>
      </c>
      <c r="O225" s="1" t="s">
        <v>1</v>
      </c>
      <c r="P225" s="1" t="s">
        <v>2</v>
      </c>
      <c r="Q225" t="s">
        <v>1</v>
      </c>
      <c r="R225" s="1" t="s">
        <v>1</v>
      </c>
      <c r="S225" s="1" t="s">
        <v>2</v>
      </c>
      <c r="T225" s="1" t="s">
        <v>2</v>
      </c>
      <c r="U225" s="1" t="s">
        <v>2</v>
      </c>
      <c r="V225" s="1" t="s">
        <v>1</v>
      </c>
      <c r="W225" s="1" t="s">
        <v>2</v>
      </c>
      <c r="X225" t="s">
        <v>287</v>
      </c>
      <c r="Y225" t="s">
        <v>42</v>
      </c>
      <c r="Z225" t="s">
        <v>46</v>
      </c>
      <c r="AA225" t="s">
        <v>287</v>
      </c>
      <c r="AB225" t="s">
        <v>53</v>
      </c>
      <c r="AC225" s="1"/>
      <c r="AD225" s="1"/>
      <c r="AE225" s="1"/>
      <c r="AF225" s="1"/>
      <c r="AG225" s="1"/>
      <c r="AH225" t="s">
        <v>60</v>
      </c>
      <c r="AI225" t="s">
        <v>61</v>
      </c>
      <c r="AJ225" t="s">
        <v>60</v>
      </c>
      <c r="AK225" t="s">
        <v>60</v>
      </c>
      <c r="AL225" t="s">
        <v>14</v>
      </c>
      <c r="AM225" t="s">
        <v>14</v>
      </c>
      <c r="AN225" s="1" t="s">
        <v>2</v>
      </c>
      <c r="AO225" s="1" t="s">
        <v>2</v>
      </c>
      <c r="AP225" s="1" t="s">
        <v>1</v>
      </c>
      <c r="AQ225" s="1" t="s">
        <v>2</v>
      </c>
      <c r="AR225" s="1" t="s">
        <v>1</v>
      </c>
      <c r="AS225" s="1" t="s">
        <v>2</v>
      </c>
      <c r="AT225" s="1" t="s">
        <v>2</v>
      </c>
      <c r="AU225" s="1" t="s">
        <v>2</v>
      </c>
      <c r="AV225" t="s">
        <v>287</v>
      </c>
      <c r="AW225" s="1" t="s">
        <v>2</v>
      </c>
      <c r="AX225" s="1" t="s">
        <v>2</v>
      </c>
      <c r="AY225" s="1" t="s">
        <v>1</v>
      </c>
      <c r="AZ225" s="1" t="s">
        <v>2</v>
      </c>
      <c r="BA225" s="1" t="s">
        <v>1</v>
      </c>
      <c r="BB225" s="1" t="s">
        <v>2</v>
      </c>
      <c r="BC225" s="1" t="s">
        <v>2</v>
      </c>
      <c r="BD225" s="1" t="s">
        <v>2</v>
      </c>
      <c r="BE225" t="s">
        <v>287</v>
      </c>
      <c r="BF225" t="s">
        <v>287</v>
      </c>
      <c r="BG225" t="s">
        <v>1</v>
      </c>
      <c r="BH225" t="s">
        <v>1</v>
      </c>
      <c r="BI225" t="s">
        <v>1</v>
      </c>
      <c r="BJ225" t="s">
        <v>91</v>
      </c>
      <c r="BK225" s="1" t="s">
        <v>1</v>
      </c>
      <c r="BL225" s="1" t="s">
        <v>1</v>
      </c>
      <c r="BM225" s="1" t="s">
        <v>1</v>
      </c>
      <c r="BN225" s="1" t="s">
        <v>1</v>
      </c>
      <c r="BO225" s="1" t="s">
        <v>1</v>
      </c>
      <c r="BP225" s="1" t="s">
        <v>1</v>
      </c>
      <c r="BQ225" s="1" t="s">
        <v>1</v>
      </c>
      <c r="BR225" s="1" t="s">
        <v>1</v>
      </c>
      <c r="BS225" s="1" t="s">
        <v>1</v>
      </c>
      <c r="BT225" s="1" t="s">
        <v>1</v>
      </c>
      <c r="BU225" s="1" t="s">
        <v>1</v>
      </c>
      <c r="BV225" s="1" t="s">
        <v>1</v>
      </c>
      <c r="BW225" s="1" t="s">
        <v>2</v>
      </c>
      <c r="BX225" s="1" t="s">
        <v>2</v>
      </c>
      <c r="BY225" t="s">
        <v>287</v>
      </c>
      <c r="BZ225" s="1" t="s">
        <v>1</v>
      </c>
      <c r="CA225" s="1" t="s">
        <v>1</v>
      </c>
      <c r="CB225" s="1" t="s">
        <v>1</v>
      </c>
      <c r="CC225" s="1" t="s">
        <v>1</v>
      </c>
      <c r="CD225" s="1" t="s">
        <v>1</v>
      </c>
      <c r="CE225" s="1" t="s">
        <v>1</v>
      </c>
      <c r="CF225" s="1" t="s">
        <v>1</v>
      </c>
      <c r="CG225" s="1" t="s">
        <v>1</v>
      </c>
      <c r="CH225" s="1" t="s">
        <v>1</v>
      </c>
      <c r="CI225" s="1" t="s">
        <v>1</v>
      </c>
      <c r="CJ225" s="1" t="s">
        <v>1</v>
      </c>
      <c r="CK225" s="1" t="s">
        <v>1</v>
      </c>
      <c r="CL225" s="1" t="s">
        <v>2</v>
      </c>
      <c r="CM225" s="1" t="s">
        <v>2</v>
      </c>
      <c r="CN225" t="s">
        <v>287</v>
      </c>
      <c r="CO225" t="s">
        <v>1</v>
      </c>
      <c r="CP225" t="s">
        <v>1</v>
      </c>
      <c r="CQ225" t="s">
        <v>1</v>
      </c>
      <c r="CR225" t="s">
        <v>1</v>
      </c>
      <c r="CS225" t="s">
        <v>14</v>
      </c>
      <c r="CT225" t="s">
        <v>13</v>
      </c>
      <c r="CU225" t="s">
        <v>14</v>
      </c>
      <c r="CV225" t="s">
        <v>287</v>
      </c>
      <c r="CW225" t="s">
        <v>46</v>
      </c>
      <c r="CX225" t="s">
        <v>1519</v>
      </c>
      <c r="CY225" t="s">
        <v>2</v>
      </c>
      <c r="CZ225" t="s">
        <v>287</v>
      </c>
      <c r="DA225" t="s">
        <v>2</v>
      </c>
      <c r="DB225" t="s">
        <v>135</v>
      </c>
      <c r="DC225" t="s">
        <v>287</v>
      </c>
      <c r="DD225" t="s">
        <v>287</v>
      </c>
      <c r="DE225" t="s">
        <v>287</v>
      </c>
      <c r="DF225" t="s">
        <v>1520</v>
      </c>
      <c r="DG225" t="s">
        <v>1521</v>
      </c>
      <c r="DH225" t="s">
        <v>290</v>
      </c>
      <c r="DI225" t="s">
        <v>315</v>
      </c>
      <c r="DJ225" t="s">
        <v>303</v>
      </c>
      <c r="DK225" t="s">
        <v>655</v>
      </c>
      <c r="DL225" t="s">
        <v>294</v>
      </c>
      <c r="DM225" t="s">
        <v>1522</v>
      </c>
      <c r="DN225" t="s">
        <v>1523</v>
      </c>
      <c r="DO225" s="1">
        <v>0</v>
      </c>
      <c r="DP225" s="1">
        <v>0</v>
      </c>
      <c r="DQ225" s="1">
        <v>0</v>
      </c>
      <c r="DR225" s="1">
        <v>1</v>
      </c>
      <c r="DS225" s="1">
        <v>0</v>
      </c>
    </row>
    <row r="226" spans="1:123" x14ac:dyDescent="0.35">
      <c r="A226" t="s">
        <v>1</v>
      </c>
      <c r="B226" t="s">
        <v>1</v>
      </c>
      <c r="C226" t="s">
        <v>6</v>
      </c>
      <c r="D226" t="s">
        <v>13</v>
      </c>
      <c r="E226" t="s">
        <v>13</v>
      </c>
      <c r="F226" t="s">
        <v>13</v>
      </c>
      <c r="G226" t="s">
        <v>15</v>
      </c>
      <c r="H226" t="s">
        <v>16</v>
      </c>
      <c r="I226" s="1" t="s">
        <v>1</v>
      </c>
      <c r="J226" s="1" t="s">
        <v>1</v>
      </c>
      <c r="K226" s="1" t="s">
        <v>1</v>
      </c>
      <c r="L226" s="1" t="s">
        <v>1</v>
      </c>
      <c r="M226" s="1" t="s">
        <v>1</v>
      </c>
      <c r="N226" s="1" t="s">
        <v>1</v>
      </c>
      <c r="O226" s="1" t="s">
        <v>1</v>
      </c>
      <c r="P226" s="1" t="s">
        <v>2</v>
      </c>
      <c r="Q226" t="s">
        <v>1</v>
      </c>
      <c r="R226" s="1" t="s">
        <v>2</v>
      </c>
      <c r="S226" s="1" t="s">
        <v>2</v>
      </c>
      <c r="T226" s="1" t="s">
        <v>1</v>
      </c>
      <c r="U226" s="1" t="s">
        <v>2</v>
      </c>
      <c r="V226" s="1" t="s">
        <v>2</v>
      </c>
      <c r="W226" s="1" t="s">
        <v>2</v>
      </c>
      <c r="X226" t="s">
        <v>287</v>
      </c>
      <c r="Y226" t="s">
        <v>3</v>
      </c>
      <c r="Z226" t="s">
        <v>45</v>
      </c>
      <c r="AA226" t="s">
        <v>287</v>
      </c>
      <c r="AB226" t="s">
        <v>51</v>
      </c>
      <c r="AC226" s="1"/>
      <c r="AD226" s="1"/>
      <c r="AE226" s="1"/>
      <c r="AF226" s="1"/>
      <c r="AG226" s="1"/>
      <c r="AH226" t="s">
        <v>287</v>
      </c>
      <c r="AI226" t="s">
        <v>287</v>
      </c>
      <c r="AJ226" t="s">
        <v>287</v>
      </c>
      <c r="AK226" t="s">
        <v>287</v>
      </c>
      <c r="AL226" t="s">
        <v>14</v>
      </c>
      <c r="AM226" t="s">
        <v>14</v>
      </c>
      <c r="AN226" s="1" t="s">
        <v>2</v>
      </c>
      <c r="AO226" s="1" t="s">
        <v>1</v>
      </c>
      <c r="AP226" s="1" t="s">
        <v>1</v>
      </c>
      <c r="AQ226" s="1" t="s">
        <v>1</v>
      </c>
      <c r="AR226" s="1" t="s">
        <v>2</v>
      </c>
      <c r="AS226" s="1" t="s">
        <v>2</v>
      </c>
      <c r="AT226" s="1" t="s">
        <v>2</v>
      </c>
      <c r="AU226" s="1" t="s">
        <v>2</v>
      </c>
      <c r="AV226" t="s">
        <v>287</v>
      </c>
      <c r="AW226" s="1" t="s">
        <v>2</v>
      </c>
      <c r="AX226" s="1" t="s">
        <v>1</v>
      </c>
      <c r="AY226" s="1" t="s">
        <v>1</v>
      </c>
      <c r="AZ226" s="1" t="s">
        <v>1</v>
      </c>
      <c r="BA226" s="1" t="s">
        <v>2</v>
      </c>
      <c r="BB226" s="1" t="s">
        <v>2</v>
      </c>
      <c r="BC226" s="1" t="s">
        <v>2</v>
      </c>
      <c r="BD226" s="1" t="s">
        <v>2</v>
      </c>
      <c r="BE226" t="s">
        <v>287</v>
      </c>
      <c r="BF226" t="s">
        <v>287</v>
      </c>
      <c r="BG226" t="s">
        <v>3</v>
      </c>
      <c r="BH226" t="s">
        <v>287</v>
      </c>
      <c r="BI226" t="s">
        <v>287</v>
      </c>
      <c r="BJ226" t="s">
        <v>287</v>
      </c>
      <c r="BK226" s="1"/>
      <c r="BL226" s="1"/>
      <c r="BM226" s="1"/>
      <c r="BN226" s="1"/>
      <c r="BO226" s="1"/>
      <c r="BP226" s="1"/>
      <c r="BQ226" s="1"/>
      <c r="BR226" s="1"/>
      <c r="BS226" s="1"/>
      <c r="BT226" s="1"/>
      <c r="BU226" s="1"/>
      <c r="BV226" s="1"/>
      <c r="BW226" s="1"/>
      <c r="BX226" s="1"/>
      <c r="BY226" t="s">
        <v>287</v>
      </c>
      <c r="BZ226" s="1"/>
      <c r="CA226" s="1"/>
      <c r="CB226" s="1"/>
      <c r="CC226" s="1"/>
      <c r="CD226" s="1"/>
      <c r="CE226" s="1"/>
      <c r="CF226" s="1"/>
      <c r="CG226" s="1"/>
      <c r="CH226" s="1"/>
      <c r="CI226" s="1"/>
      <c r="CJ226" s="1"/>
      <c r="CK226" s="1"/>
      <c r="CL226" s="1"/>
      <c r="CM226" s="1"/>
      <c r="CN226" t="s">
        <v>287</v>
      </c>
      <c r="CO226" t="s">
        <v>287</v>
      </c>
      <c r="CP226" t="s">
        <v>287</v>
      </c>
      <c r="CQ226" t="s">
        <v>287</v>
      </c>
      <c r="CR226" t="s">
        <v>287</v>
      </c>
      <c r="CS226" t="s">
        <v>287</v>
      </c>
      <c r="CT226" t="s">
        <v>287</v>
      </c>
      <c r="CU226" t="s">
        <v>287</v>
      </c>
      <c r="CV226" t="s">
        <v>287</v>
      </c>
      <c r="CW226" t="s">
        <v>47</v>
      </c>
      <c r="CX226" t="s">
        <v>287</v>
      </c>
      <c r="CY226" t="s">
        <v>1</v>
      </c>
      <c r="CZ226" t="s">
        <v>2</v>
      </c>
      <c r="DA226" t="s">
        <v>2</v>
      </c>
      <c r="DB226" t="s">
        <v>138</v>
      </c>
      <c r="DC226" t="s">
        <v>1524</v>
      </c>
      <c r="DD226" t="s">
        <v>287</v>
      </c>
      <c r="DE226" t="s">
        <v>287</v>
      </c>
      <c r="DF226" t="s">
        <v>1525</v>
      </c>
      <c r="DG226" t="s">
        <v>1526</v>
      </c>
      <c r="DH226" t="s">
        <v>290</v>
      </c>
      <c r="DI226" t="s">
        <v>302</v>
      </c>
      <c r="DJ226" t="s">
        <v>687</v>
      </c>
      <c r="DK226" t="s">
        <v>321</v>
      </c>
      <c r="DL226" t="s">
        <v>294</v>
      </c>
      <c r="DM226" t="s">
        <v>1527</v>
      </c>
      <c r="DN226" t="s">
        <v>1528</v>
      </c>
      <c r="DO226" s="1">
        <v>0</v>
      </c>
      <c r="DP226" s="1">
        <v>0</v>
      </c>
      <c r="DQ226" s="1">
        <v>0</v>
      </c>
      <c r="DR226" s="1">
        <v>1</v>
      </c>
      <c r="DS226" s="1">
        <v>0</v>
      </c>
    </row>
    <row r="227" spans="1:123" x14ac:dyDescent="0.35">
      <c r="A227" t="s">
        <v>1</v>
      </c>
      <c r="B227" t="s">
        <v>1</v>
      </c>
      <c r="C227" t="s">
        <v>6</v>
      </c>
      <c r="D227" t="s">
        <v>15</v>
      </c>
      <c r="E227" t="s">
        <v>13</v>
      </c>
      <c r="F227" t="s">
        <v>13</v>
      </c>
      <c r="G227" t="s">
        <v>14</v>
      </c>
      <c r="H227" t="s">
        <v>16</v>
      </c>
      <c r="I227" s="1" t="s">
        <v>1</v>
      </c>
      <c r="J227" s="1" t="s">
        <v>1</v>
      </c>
      <c r="K227" s="1" t="s">
        <v>2</v>
      </c>
      <c r="L227" s="1" t="s">
        <v>2</v>
      </c>
      <c r="M227" s="1" t="s">
        <v>2</v>
      </c>
      <c r="N227" s="1" t="s">
        <v>2</v>
      </c>
      <c r="O227" s="1" t="s">
        <v>1</v>
      </c>
      <c r="P227" s="1" t="s">
        <v>2</v>
      </c>
      <c r="Q227" t="s">
        <v>1</v>
      </c>
      <c r="R227" s="1" t="s">
        <v>1</v>
      </c>
      <c r="S227" s="1" t="s">
        <v>2</v>
      </c>
      <c r="T227" s="1" t="s">
        <v>2</v>
      </c>
      <c r="U227" s="1" t="s">
        <v>1</v>
      </c>
      <c r="V227" s="1" t="s">
        <v>2</v>
      </c>
      <c r="W227" s="1" t="s">
        <v>2</v>
      </c>
      <c r="X227" t="s">
        <v>287</v>
      </c>
      <c r="Y227" t="s">
        <v>41</v>
      </c>
      <c r="Z227" t="s">
        <v>46</v>
      </c>
      <c r="AA227" t="s">
        <v>1529</v>
      </c>
      <c r="AB227" t="s">
        <v>52</v>
      </c>
      <c r="AC227" s="1" t="s">
        <v>1</v>
      </c>
      <c r="AD227" s="1" t="s">
        <v>2</v>
      </c>
      <c r="AE227" s="1" t="s">
        <v>2</v>
      </c>
      <c r="AF227" s="1" t="s">
        <v>1</v>
      </c>
      <c r="AG227" s="1" t="s">
        <v>2</v>
      </c>
      <c r="AH227" t="s">
        <v>287</v>
      </c>
      <c r="AI227" t="s">
        <v>287</v>
      </c>
      <c r="AJ227" t="s">
        <v>287</v>
      </c>
      <c r="AK227" t="s">
        <v>287</v>
      </c>
      <c r="AL227" t="s">
        <v>13</v>
      </c>
      <c r="AM227" t="s">
        <v>13</v>
      </c>
      <c r="AN227" s="1" t="s">
        <v>2</v>
      </c>
      <c r="AO227" s="1" t="s">
        <v>2</v>
      </c>
      <c r="AP227" s="1" t="s">
        <v>1</v>
      </c>
      <c r="AQ227" s="1" t="s">
        <v>2</v>
      </c>
      <c r="AR227" s="1" t="s">
        <v>1</v>
      </c>
      <c r="AS227" s="1" t="s">
        <v>2</v>
      </c>
      <c r="AT227" s="1" t="s">
        <v>2</v>
      </c>
      <c r="AU227" s="1" t="s">
        <v>2</v>
      </c>
      <c r="AV227" t="s">
        <v>287</v>
      </c>
      <c r="AW227" s="1" t="s">
        <v>2</v>
      </c>
      <c r="AX227" s="1" t="s">
        <v>2</v>
      </c>
      <c r="AY227" s="1" t="s">
        <v>1</v>
      </c>
      <c r="AZ227" s="1" t="s">
        <v>1</v>
      </c>
      <c r="BA227" s="1" t="s">
        <v>2</v>
      </c>
      <c r="BB227" s="1" t="s">
        <v>2</v>
      </c>
      <c r="BC227" s="1" t="s">
        <v>2</v>
      </c>
      <c r="BD227" s="1" t="s">
        <v>2</v>
      </c>
      <c r="BE227" t="s">
        <v>287</v>
      </c>
      <c r="BF227" t="s">
        <v>287</v>
      </c>
      <c r="BG227" t="s">
        <v>1</v>
      </c>
      <c r="BH227" t="s">
        <v>1</v>
      </c>
      <c r="BI227" t="s">
        <v>2</v>
      </c>
      <c r="BJ227" t="s">
        <v>89</v>
      </c>
      <c r="BK227" s="1" t="s">
        <v>1</v>
      </c>
      <c r="BL227" s="1" t="s">
        <v>1</v>
      </c>
      <c r="BM227" s="1" t="s">
        <v>1</v>
      </c>
      <c r="BN227" s="1" t="s">
        <v>1</v>
      </c>
      <c r="BO227" s="1" t="s">
        <v>1</v>
      </c>
      <c r="BP227" s="1" t="s">
        <v>1</v>
      </c>
      <c r="BQ227" s="1" t="s">
        <v>2</v>
      </c>
      <c r="BR227" s="1" t="s">
        <v>2</v>
      </c>
      <c r="BS227" s="1" t="s">
        <v>2</v>
      </c>
      <c r="BT227" s="1" t="s">
        <v>2</v>
      </c>
      <c r="BU227" s="1" t="s">
        <v>2</v>
      </c>
      <c r="BV227" s="1" t="s">
        <v>2</v>
      </c>
      <c r="BW227" s="1" t="s">
        <v>2</v>
      </c>
      <c r="BX227" s="1" t="s">
        <v>2</v>
      </c>
      <c r="BY227" t="s">
        <v>287</v>
      </c>
      <c r="BZ227" s="1" t="s">
        <v>2</v>
      </c>
      <c r="CA227" s="1" t="s">
        <v>1</v>
      </c>
      <c r="CB227" s="1" t="s">
        <v>1</v>
      </c>
      <c r="CC227" s="1" t="s">
        <v>1</v>
      </c>
      <c r="CD227" s="1" t="s">
        <v>1</v>
      </c>
      <c r="CE227" s="1" t="s">
        <v>1</v>
      </c>
      <c r="CF227" s="1" t="s">
        <v>1</v>
      </c>
      <c r="CG227" s="1" t="s">
        <v>2</v>
      </c>
      <c r="CH227" s="1" t="s">
        <v>1</v>
      </c>
      <c r="CI227" s="1" t="s">
        <v>1</v>
      </c>
      <c r="CJ227" s="1" t="s">
        <v>2</v>
      </c>
      <c r="CK227" s="1" t="s">
        <v>2</v>
      </c>
      <c r="CL227" s="1" t="s">
        <v>2</v>
      </c>
      <c r="CM227" s="1" t="s">
        <v>2</v>
      </c>
      <c r="CN227" t="s">
        <v>287</v>
      </c>
      <c r="CO227" t="s">
        <v>1</v>
      </c>
      <c r="CP227" t="s">
        <v>1</v>
      </c>
      <c r="CQ227" t="s">
        <v>1</v>
      </c>
      <c r="CR227" t="s">
        <v>1</v>
      </c>
      <c r="CS227" t="s">
        <v>14</v>
      </c>
      <c r="CT227" t="s">
        <v>15</v>
      </c>
      <c r="CU227" t="s">
        <v>14</v>
      </c>
      <c r="CV227" t="s">
        <v>287</v>
      </c>
      <c r="CW227" t="s">
        <v>46</v>
      </c>
      <c r="CX227" t="s">
        <v>1530</v>
      </c>
      <c r="CY227" t="s">
        <v>1</v>
      </c>
      <c r="CZ227" t="s">
        <v>2</v>
      </c>
      <c r="DA227" t="s">
        <v>2</v>
      </c>
      <c r="DB227" t="s">
        <v>135</v>
      </c>
      <c r="DC227" t="s">
        <v>287</v>
      </c>
      <c r="DD227" t="s">
        <v>287</v>
      </c>
      <c r="DE227" t="s">
        <v>287</v>
      </c>
      <c r="DF227" t="s">
        <v>1531</v>
      </c>
      <c r="DG227" t="s">
        <v>1532</v>
      </c>
      <c r="DH227" t="s">
        <v>290</v>
      </c>
      <c r="DI227" t="s">
        <v>315</v>
      </c>
      <c r="DJ227" t="s">
        <v>303</v>
      </c>
      <c r="DK227" t="s">
        <v>1310</v>
      </c>
      <c r="DL227" t="s">
        <v>305</v>
      </c>
      <c r="DM227" t="s">
        <v>1533</v>
      </c>
      <c r="DN227" t="s">
        <v>1534</v>
      </c>
      <c r="DO227" s="1">
        <v>0</v>
      </c>
      <c r="DP227" s="1">
        <v>0</v>
      </c>
      <c r="DQ227" s="1">
        <v>0</v>
      </c>
      <c r="DR227" s="1">
        <v>1</v>
      </c>
      <c r="DS227" s="1">
        <v>0</v>
      </c>
    </row>
    <row r="228" spans="1:123" x14ac:dyDescent="0.35">
      <c r="A228" t="s">
        <v>1</v>
      </c>
      <c r="B228" t="s">
        <v>2</v>
      </c>
      <c r="C228" t="s">
        <v>6</v>
      </c>
      <c r="D228" t="s">
        <v>13</v>
      </c>
      <c r="E228" t="s">
        <v>13</v>
      </c>
      <c r="F228" t="s">
        <v>13</v>
      </c>
      <c r="G228" t="s">
        <v>15</v>
      </c>
      <c r="H228" t="s">
        <v>3</v>
      </c>
      <c r="I228" s="1" t="s">
        <v>2</v>
      </c>
      <c r="J228" s="1" t="s">
        <v>1</v>
      </c>
      <c r="K228" s="1" t="s">
        <v>1</v>
      </c>
      <c r="L228" s="1" t="s">
        <v>2</v>
      </c>
      <c r="M228" s="1" t="s">
        <v>1</v>
      </c>
      <c r="N228" s="1" t="s">
        <v>1</v>
      </c>
      <c r="O228" s="1" t="s">
        <v>1</v>
      </c>
      <c r="P228" s="1" t="s">
        <v>2</v>
      </c>
      <c r="Q228" t="s">
        <v>1</v>
      </c>
      <c r="R228" s="1" t="s">
        <v>2</v>
      </c>
      <c r="S228" s="1" t="s">
        <v>1</v>
      </c>
      <c r="T228" s="1" t="s">
        <v>1</v>
      </c>
      <c r="U228" s="1" t="s">
        <v>2</v>
      </c>
      <c r="V228" s="1" t="s">
        <v>2</v>
      </c>
      <c r="W228" s="1" t="s">
        <v>2</v>
      </c>
      <c r="X228" t="s">
        <v>287</v>
      </c>
      <c r="Y228" t="s">
        <v>41</v>
      </c>
      <c r="Z228" t="s">
        <v>45</v>
      </c>
      <c r="AA228" t="s">
        <v>287</v>
      </c>
      <c r="AB228" t="s">
        <v>52</v>
      </c>
      <c r="AC228" s="1" t="s">
        <v>2</v>
      </c>
      <c r="AD228" s="1" t="s">
        <v>1</v>
      </c>
      <c r="AE228" s="1" t="s">
        <v>2</v>
      </c>
      <c r="AF228" s="1" t="s">
        <v>2</v>
      </c>
      <c r="AG228" s="1" t="s">
        <v>2</v>
      </c>
      <c r="AH228" t="s">
        <v>287</v>
      </c>
      <c r="AI228" t="s">
        <v>287</v>
      </c>
      <c r="AJ228" t="s">
        <v>287</v>
      </c>
      <c r="AK228" t="s">
        <v>287</v>
      </c>
      <c r="AL228" t="s">
        <v>13</v>
      </c>
      <c r="AM228" t="s">
        <v>13</v>
      </c>
      <c r="AN228" s="1" t="s">
        <v>2</v>
      </c>
      <c r="AO228" s="1" t="s">
        <v>2</v>
      </c>
      <c r="AP228" s="1" t="s">
        <v>2</v>
      </c>
      <c r="AQ228" s="1" t="s">
        <v>1</v>
      </c>
      <c r="AR228" s="1" t="s">
        <v>2</v>
      </c>
      <c r="AS228" s="1" t="s">
        <v>2</v>
      </c>
      <c r="AT228" s="1" t="s">
        <v>2</v>
      </c>
      <c r="AU228" s="1" t="s">
        <v>2</v>
      </c>
      <c r="AV228" t="s">
        <v>287</v>
      </c>
      <c r="AW228" s="1" t="s">
        <v>2</v>
      </c>
      <c r="AX228" s="1" t="s">
        <v>2</v>
      </c>
      <c r="AY228" s="1" t="s">
        <v>1</v>
      </c>
      <c r="AZ228" s="1" t="s">
        <v>2</v>
      </c>
      <c r="BA228" s="1" t="s">
        <v>2</v>
      </c>
      <c r="BB228" s="1" t="s">
        <v>2</v>
      </c>
      <c r="BC228" s="1" t="s">
        <v>2</v>
      </c>
      <c r="BD228" s="1" t="s">
        <v>2</v>
      </c>
      <c r="BE228" t="s">
        <v>287</v>
      </c>
      <c r="BF228" t="s">
        <v>287</v>
      </c>
      <c r="BG228" t="s">
        <v>1</v>
      </c>
      <c r="BH228" t="s">
        <v>2</v>
      </c>
      <c r="BI228" t="s">
        <v>1</v>
      </c>
      <c r="BJ228" t="s">
        <v>90</v>
      </c>
      <c r="BK228" s="1" t="s">
        <v>1</v>
      </c>
      <c r="BL228" s="1" t="s">
        <v>1</v>
      </c>
      <c r="BM228" s="1" t="s">
        <v>1</v>
      </c>
      <c r="BN228" s="1" t="s">
        <v>1</v>
      </c>
      <c r="BO228" s="1" t="s">
        <v>1</v>
      </c>
      <c r="BP228" s="1" t="s">
        <v>1</v>
      </c>
      <c r="BQ228" s="1" t="s">
        <v>1</v>
      </c>
      <c r="BR228" s="1" t="s">
        <v>2</v>
      </c>
      <c r="BS228" s="1" t="s">
        <v>2</v>
      </c>
      <c r="BT228" s="1" t="s">
        <v>2</v>
      </c>
      <c r="BU228" s="1" t="s">
        <v>1</v>
      </c>
      <c r="BV228" s="1" t="s">
        <v>1</v>
      </c>
      <c r="BW228" s="1" t="s">
        <v>2</v>
      </c>
      <c r="BX228" s="1" t="s">
        <v>2</v>
      </c>
      <c r="BY228" t="s">
        <v>287</v>
      </c>
      <c r="BZ228" s="1" t="s">
        <v>1</v>
      </c>
      <c r="CA228" s="1" t="s">
        <v>1</v>
      </c>
      <c r="CB228" s="1" t="s">
        <v>1</v>
      </c>
      <c r="CC228" s="1" t="s">
        <v>1</v>
      </c>
      <c r="CD228" s="1" t="s">
        <v>1</v>
      </c>
      <c r="CE228" s="1" t="s">
        <v>1</v>
      </c>
      <c r="CF228" s="1" t="s">
        <v>1</v>
      </c>
      <c r="CG228" s="1" t="s">
        <v>1</v>
      </c>
      <c r="CH228" s="1" t="s">
        <v>1</v>
      </c>
      <c r="CI228" s="1" t="s">
        <v>1</v>
      </c>
      <c r="CJ228" s="1" t="s">
        <v>2</v>
      </c>
      <c r="CK228" s="1" t="s">
        <v>1</v>
      </c>
      <c r="CL228" s="1" t="s">
        <v>2</v>
      </c>
      <c r="CM228" s="1" t="s">
        <v>2</v>
      </c>
      <c r="CN228" t="s">
        <v>287</v>
      </c>
      <c r="CO228" t="s">
        <v>2</v>
      </c>
      <c r="CP228" t="s">
        <v>1</v>
      </c>
      <c r="CQ228" t="s">
        <v>1</v>
      </c>
      <c r="CR228" t="s">
        <v>1</v>
      </c>
      <c r="CS228" t="s">
        <v>14</v>
      </c>
      <c r="CT228" t="s">
        <v>14</v>
      </c>
      <c r="CU228" t="s">
        <v>14</v>
      </c>
      <c r="CV228" t="s">
        <v>287</v>
      </c>
      <c r="CW228" t="s">
        <v>45</v>
      </c>
      <c r="CX228" t="s">
        <v>287</v>
      </c>
      <c r="CY228" t="s">
        <v>2</v>
      </c>
      <c r="CZ228" t="s">
        <v>287</v>
      </c>
      <c r="DA228" t="s">
        <v>2</v>
      </c>
      <c r="DB228" t="s">
        <v>138</v>
      </c>
      <c r="DC228" t="s">
        <v>1535</v>
      </c>
      <c r="DD228" t="s">
        <v>287</v>
      </c>
      <c r="DE228" t="s">
        <v>287</v>
      </c>
      <c r="DF228" t="s">
        <v>1536</v>
      </c>
      <c r="DG228" t="s">
        <v>1537</v>
      </c>
      <c r="DH228" t="s">
        <v>290</v>
      </c>
      <c r="DI228" t="s">
        <v>315</v>
      </c>
      <c r="DJ228" t="s">
        <v>292</v>
      </c>
      <c r="DK228" t="s">
        <v>501</v>
      </c>
      <c r="DL228" t="s">
        <v>341</v>
      </c>
      <c r="DM228" t="s">
        <v>1538</v>
      </c>
      <c r="DN228" t="s">
        <v>1539</v>
      </c>
      <c r="DO228" s="1">
        <v>0</v>
      </c>
      <c r="DP228" s="1">
        <v>0</v>
      </c>
      <c r="DQ228" s="1">
        <v>0</v>
      </c>
      <c r="DR228" s="1">
        <v>1</v>
      </c>
      <c r="DS228" s="1">
        <v>0</v>
      </c>
    </row>
    <row r="229" spans="1:123" x14ac:dyDescent="0.35">
      <c r="A229" t="s">
        <v>1</v>
      </c>
      <c r="B229" t="s">
        <v>1</v>
      </c>
      <c r="C229" t="s">
        <v>8</v>
      </c>
      <c r="D229" t="s">
        <v>16</v>
      </c>
      <c r="E229" t="s">
        <v>13</v>
      </c>
      <c r="F229" t="s">
        <v>15</v>
      </c>
      <c r="G229" t="s">
        <v>15</v>
      </c>
      <c r="H229" t="s">
        <v>16</v>
      </c>
      <c r="I229" s="1" t="s">
        <v>1</v>
      </c>
      <c r="J229" s="1" t="s">
        <v>2</v>
      </c>
      <c r="K229" s="1" t="s">
        <v>2</v>
      </c>
      <c r="L229" s="1" t="s">
        <v>2</v>
      </c>
      <c r="M229" s="1" t="s">
        <v>2</v>
      </c>
      <c r="N229" s="1" t="s">
        <v>1</v>
      </c>
      <c r="O229" s="1" t="s">
        <v>1</v>
      </c>
      <c r="P229" s="1" t="s">
        <v>2</v>
      </c>
      <c r="Q229" t="s">
        <v>2</v>
      </c>
      <c r="R229" s="1" t="s">
        <v>1</v>
      </c>
      <c r="S229" s="1" t="s">
        <v>1</v>
      </c>
      <c r="T229" s="1" t="s">
        <v>2</v>
      </c>
      <c r="U229" s="1" t="s">
        <v>2</v>
      </c>
      <c r="V229" s="1" t="s">
        <v>2</v>
      </c>
      <c r="W229" s="1" t="s">
        <v>2</v>
      </c>
      <c r="X229" t="s">
        <v>287</v>
      </c>
      <c r="Y229" t="s">
        <v>42</v>
      </c>
      <c r="Z229" t="s">
        <v>47</v>
      </c>
      <c r="AA229" t="s">
        <v>1540</v>
      </c>
      <c r="AB229" t="s">
        <v>52</v>
      </c>
      <c r="AC229" s="1" t="s">
        <v>1</v>
      </c>
      <c r="AD229" s="1" t="s">
        <v>2</v>
      </c>
      <c r="AE229" s="1" t="s">
        <v>2</v>
      </c>
      <c r="AF229" s="1" t="s">
        <v>1</v>
      </c>
      <c r="AG229" s="1" t="s">
        <v>2</v>
      </c>
      <c r="AH229" t="s">
        <v>287</v>
      </c>
      <c r="AI229" t="s">
        <v>287</v>
      </c>
      <c r="AJ229" t="s">
        <v>287</v>
      </c>
      <c r="AK229" t="s">
        <v>287</v>
      </c>
      <c r="AL229" t="s">
        <v>14</v>
      </c>
      <c r="AM229" t="s">
        <v>14</v>
      </c>
      <c r="AN229" s="1" t="s">
        <v>2</v>
      </c>
      <c r="AO229" s="1" t="s">
        <v>1</v>
      </c>
      <c r="AP229" s="1" t="s">
        <v>2</v>
      </c>
      <c r="AQ229" s="1" t="s">
        <v>2</v>
      </c>
      <c r="AR229" s="1" t="s">
        <v>1</v>
      </c>
      <c r="AS229" s="1" t="s">
        <v>2</v>
      </c>
      <c r="AT229" s="1" t="s">
        <v>2</v>
      </c>
      <c r="AU229" s="1" t="s">
        <v>2</v>
      </c>
      <c r="AV229" t="s">
        <v>287</v>
      </c>
      <c r="AW229" s="1" t="s">
        <v>2</v>
      </c>
      <c r="AX229" s="1" t="s">
        <v>2</v>
      </c>
      <c r="AY229" s="1" t="s">
        <v>2</v>
      </c>
      <c r="AZ229" s="1" t="s">
        <v>1</v>
      </c>
      <c r="BA229" s="1" t="s">
        <v>1</v>
      </c>
      <c r="BB229" s="1" t="s">
        <v>2</v>
      </c>
      <c r="BC229" s="1" t="s">
        <v>2</v>
      </c>
      <c r="BD229" s="1" t="s">
        <v>2</v>
      </c>
      <c r="BE229" t="s">
        <v>287</v>
      </c>
      <c r="BF229" t="s">
        <v>287</v>
      </c>
      <c r="BG229" t="s">
        <v>1</v>
      </c>
      <c r="BH229" t="s">
        <v>2</v>
      </c>
      <c r="BI229" t="s">
        <v>2</v>
      </c>
      <c r="BJ229" t="s">
        <v>91</v>
      </c>
      <c r="BK229" s="1" t="s">
        <v>1</v>
      </c>
      <c r="BL229" s="1" t="s">
        <v>1</v>
      </c>
      <c r="BM229" s="1" t="s">
        <v>1</v>
      </c>
      <c r="BN229" s="1" t="s">
        <v>1</v>
      </c>
      <c r="BO229" s="1" t="s">
        <v>1</v>
      </c>
      <c r="BP229" s="1" t="s">
        <v>1</v>
      </c>
      <c r="BQ229" s="1" t="s">
        <v>1</v>
      </c>
      <c r="BR229" s="1" t="s">
        <v>1</v>
      </c>
      <c r="BS229" s="1" t="s">
        <v>1</v>
      </c>
      <c r="BT229" s="1" t="s">
        <v>1</v>
      </c>
      <c r="BU229" s="1" t="s">
        <v>1</v>
      </c>
      <c r="BV229" s="1" t="s">
        <v>1</v>
      </c>
      <c r="BW229" s="1" t="s">
        <v>2</v>
      </c>
      <c r="BX229" s="1" t="s">
        <v>2</v>
      </c>
      <c r="BY229" t="s">
        <v>287</v>
      </c>
      <c r="BZ229" s="1" t="s">
        <v>1</v>
      </c>
      <c r="CA229" s="1" t="s">
        <v>1</v>
      </c>
      <c r="CB229" s="1" t="s">
        <v>1</v>
      </c>
      <c r="CC229" s="1" t="s">
        <v>1</v>
      </c>
      <c r="CD229" s="1" t="s">
        <v>1</v>
      </c>
      <c r="CE229" s="1" t="s">
        <v>1</v>
      </c>
      <c r="CF229" s="1" t="s">
        <v>1</v>
      </c>
      <c r="CG229" s="1" t="s">
        <v>1</v>
      </c>
      <c r="CH229" s="1" t="s">
        <v>1</v>
      </c>
      <c r="CI229" s="1" t="s">
        <v>1</v>
      </c>
      <c r="CJ229" s="1" t="s">
        <v>1</v>
      </c>
      <c r="CK229" s="1" t="s">
        <v>1</v>
      </c>
      <c r="CL229" s="1" t="s">
        <v>2</v>
      </c>
      <c r="CM229" s="1" t="s">
        <v>2</v>
      </c>
      <c r="CN229" t="s">
        <v>287</v>
      </c>
      <c r="CO229" t="s">
        <v>2</v>
      </c>
      <c r="CP229" t="s">
        <v>2</v>
      </c>
      <c r="CQ229" t="s">
        <v>2</v>
      </c>
      <c r="CR229" t="s">
        <v>287</v>
      </c>
      <c r="CS229" t="s">
        <v>14</v>
      </c>
      <c r="CT229" t="s">
        <v>14</v>
      </c>
      <c r="CU229" t="s">
        <v>14</v>
      </c>
      <c r="CV229" t="s">
        <v>287</v>
      </c>
      <c r="CW229" t="s">
        <v>47</v>
      </c>
      <c r="CX229" t="s">
        <v>287</v>
      </c>
      <c r="CY229" t="s">
        <v>1</v>
      </c>
      <c r="CZ229" t="s">
        <v>1</v>
      </c>
      <c r="DA229" t="s">
        <v>1</v>
      </c>
      <c r="DB229" t="s">
        <v>287</v>
      </c>
      <c r="DC229" t="s">
        <v>287</v>
      </c>
      <c r="DD229" t="s">
        <v>61</v>
      </c>
      <c r="DE229" t="s">
        <v>287</v>
      </c>
      <c r="DF229" t="s">
        <v>1541</v>
      </c>
      <c r="DG229" t="s">
        <v>1542</v>
      </c>
      <c r="DH229" t="s">
        <v>290</v>
      </c>
      <c r="DI229" t="s">
        <v>315</v>
      </c>
      <c r="DJ229" t="s">
        <v>303</v>
      </c>
      <c r="DK229" t="s">
        <v>800</v>
      </c>
      <c r="DL229" t="s">
        <v>341</v>
      </c>
      <c r="DM229" t="s">
        <v>1543</v>
      </c>
      <c r="DN229" t="s">
        <v>1544</v>
      </c>
      <c r="DO229" s="1">
        <v>0</v>
      </c>
      <c r="DP229" s="1">
        <v>0</v>
      </c>
      <c r="DQ229" s="1">
        <v>0</v>
      </c>
      <c r="DR229" s="1">
        <v>1</v>
      </c>
      <c r="DS229" s="1">
        <v>0</v>
      </c>
    </row>
    <row r="230" spans="1:123" x14ac:dyDescent="0.35">
      <c r="A230" t="s">
        <v>3</v>
      </c>
      <c r="B230" t="s">
        <v>287</v>
      </c>
      <c r="C230" t="s">
        <v>287</v>
      </c>
      <c r="D230" t="s">
        <v>287</v>
      </c>
      <c r="E230" t="s">
        <v>287</v>
      </c>
      <c r="F230" t="s">
        <v>287</v>
      </c>
      <c r="G230" t="s">
        <v>287</v>
      </c>
      <c r="H230" t="s">
        <v>287</v>
      </c>
      <c r="I230" s="1"/>
      <c r="J230" s="1"/>
      <c r="K230" s="1"/>
      <c r="L230" s="1"/>
      <c r="M230" s="1"/>
      <c r="N230" s="1"/>
      <c r="O230" s="1"/>
      <c r="P230" s="1"/>
      <c r="Q230" t="s">
        <v>287</v>
      </c>
      <c r="R230" s="1"/>
      <c r="S230" s="1"/>
      <c r="T230" s="1"/>
      <c r="U230" s="1"/>
      <c r="V230" s="1"/>
      <c r="W230" s="1"/>
      <c r="X230" t="s">
        <v>287</v>
      </c>
      <c r="Y230" t="s">
        <v>3</v>
      </c>
      <c r="Z230" t="s">
        <v>45</v>
      </c>
      <c r="AA230" t="s">
        <v>1545</v>
      </c>
      <c r="AB230" t="s">
        <v>3</v>
      </c>
      <c r="AC230" s="1"/>
      <c r="AD230" s="1"/>
      <c r="AE230" s="1"/>
      <c r="AF230" s="1"/>
      <c r="AG230" s="1"/>
      <c r="AH230" t="s">
        <v>287</v>
      </c>
      <c r="AI230" t="s">
        <v>287</v>
      </c>
      <c r="AJ230" t="s">
        <v>287</v>
      </c>
      <c r="AK230" t="s">
        <v>287</v>
      </c>
      <c r="AL230" t="s">
        <v>3</v>
      </c>
      <c r="AM230" t="s">
        <v>3</v>
      </c>
      <c r="AN230" s="1" t="s">
        <v>2</v>
      </c>
      <c r="AO230" s="1" t="s">
        <v>2</v>
      </c>
      <c r="AP230" s="1" t="s">
        <v>1</v>
      </c>
      <c r="AQ230" s="1" t="s">
        <v>2</v>
      </c>
      <c r="AR230" s="1" t="s">
        <v>2</v>
      </c>
      <c r="AS230" s="1" t="s">
        <v>2</v>
      </c>
      <c r="AT230" s="1" t="s">
        <v>2</v>
      </c>
      <c r="AU230" s="1" t="s">
        <v>2</v>
      </c>
      <c r="AV230" t="s">
        <v>287</v>
      </c>
      <c r="AW230" s="1" t="s">
        <v>2</v>
      </c>
      <c r="AX230" s="1" t="s">
        <v>2</v>
      </c>
      <c r="AY230" s="1" t="s">
        <v>1</v>
      </c>
      <c r="AZ230" s="1" t="s">
        <v>2</v>
      </c>
      <c r="BA230" s="1" t="s">
        <v>2</v>
      </c>
      <c r="BB230" s="1" t="s">
        <v>2</v>
      </c>
      <c r="BC230" s="1" t="s">
        <v>2</v>
      </c>
      <c r="BD230" s="1" t="s">
        <v>2</v>
      </c>
      <c r="BE230" t="s">
        <v>287</v>
      </c>
      <c r="BF230" t="s">
        <v>287</v>
      </c>
      <c r="BG230" t="s">
        <v>3</v>
      </c>
      <c r="BH230" t="s">
        <v>287</v>
      </c>
      <c r="BI230" t="s">
        <v>287</v>
      </c>
      <c r="BJ230" t="s">
        <v>287</v>
      </c>
      <c r="BK230" s="1"/>
      <c r="BL230" s="1"/>
      <c r="BM230" s="1"/>
      <c r="BN230" s="1"/>
      <c r="BO230" s="1"/>
      <c r="BP230" s="1"/>
      <c r="BQ230" s="1"/>
      <c r="BR230" s="1"/>
      <c r="BS230" s="1"/>
      <c r="BT230" s="1"/>
      <c r="BU230" s="1"/>
      <c r="BV230" s="1"/>
      <c r="BW230" s="1"/>
      <c r="BX230" s="1"/>
      <c r="BY230" t="s">
        <v>287</v>
      </c>
      <c r="BZ230" s="1"/>
      <c r="CA230" s="1"/>
      <c r="CB230" s="1"/>
      <c r="CC230" s="1"/>
      <c r="CD230" s="1"/>
      <c r="CE230" s="1"/>
      <c r="CF230" s="1"/>
      <c r="CG230" s="1"/>
      <c r="CH230" s="1"/>
      <c r="CI230" s="1"/>
      <c r="CJ230" s="1"/>
      <c r="CK230" s="1"/>
      <c r="CL230" s="1"/>
      <c r="CM230" s="1"/>
      <c r="CN230" t="s">
        <v>287</v>
      </c>
      <c r="CO230" t="s">
        <v>287</v>
      </c>
      <c r="CP230" t="s">
        <v>287</v>
      </c>
      <c r="CQ230" t="s">
        <v>287</v>
      </c>
      <c r="CR230" t="s">
        <v>287</v>
      </c>
      <c r="CS230" t="s">
        <v>287</v>
      </c>
      <c r="CT230" t="s">
        <v>287</v>
      </c>
      <c r="CU230" t="s">
        <v>287</v>
      </c>
      <c r="CV230" t="s">
        <v>287</v>
      </c>
      <c r="CW230" t="s">
        <v>45</v>
      </c>
      <c r="CX230" t="s">
        <v>1546</v>
      </c>
      <c r="CY230" t="s">
        <v>1</v>
      </c>
      <c r="CZ230" t="s">
        <v>3</v>
      </c>
      <c r="DA230" t="s">
        <v>3</v>
      </c>
      <c r="DB230" t="s">
        <v>287</v>
      </c>
      <c r="DC230" t="s">
        <v>287</v>
      </c>
      <c r="DD230" t="s">
        <v>287</v>
      </c>
      <c r="DE230" t="s">
        <v>1547</v>
      </c>
      <c r="DF230" t="s">
        <v>1548</v>
      </c>
      <c r="DG230" t="s">
        <v>1549</v>
      </c>
      <c r="DH230" t="s">
        <v>301</v>
      </c>
      <c r="DI230" t="s">
        <v>302</v>
      </c>
      <c r="DJ230" t="s">
        <v>303</v>
      </c>
      <c r="DK230" t="s">
        <v>387</v>
      </c>
      <c r="DL230" t="s">
        <v>305</v>
      </c>
      <c r="DM230" t="s">
        <v>1550</v>
      </c>
      <c r="DN230" t="s">
        <v>1551</v>
      </c>
      <c r="DO230" s="1">
        <v>0</v>
      </c>
      <c r="DP230" s="1">
        <v>0</v>
      </c>
      <c r="DQ230" s="1">
        <v>0</v>
      </c>
      <c r="DR230" s="1">
        <v>1</v>
      </c>
      <c r="DS230" s="1">
        <v>0</v>
      </c>
    </row>
    <row r="231" spans="1:123" x14ac:dyDescent="0.35">
      <c r="A231" t="s">
        <v>1</v>
      </c>
      <c r="B231" t="s">
        <v>2</v>
      </c>
      <c r="C231" t="s">
        <v>10</v>
      </c>
      <c r="D231" t="s">
        <v>15</v>
      </c>
      <c r="E231" t="s">
        <v>13</v>
      </c>
      <c r="F231" t="s">
        <v>14</v>
      </c>
      <c r="G231" t="s">
        <v>14</v>
      </c>
      <c r="H231" t="s">
        <v>16</v>
      </c>
      <c r="I231" s="1" t="s">
        <v>1</v>
      </c>
      <c r="J231" s="1" t="s">
        <v>2</v>
      </c>
      <c r="K231" s="1" t="s">
        <v>1</v>
      </c>
      <c r="L231" s="1" t="s">
        <v>2</v>
      </c>
      <c r="M231" s="1" t="s">
        <v>2</v>
      </c>
      <c r="N231" s="1" t="s">
        <v>2</v>
      </c>
      <c r="O231" s="1" t="s">
        <v>1</v>
      </c>
      <c r="P231" s="1" t="s">
        <v>2</v>
      </c>
      <c r="Q231" t="s">
        <v>2</v>
      </c>
      <c r="R231" s="1" t="s">
        <v>1</v>
      </c>
      <c r="S231" s="1" t="s">
        <v>1</v>
      </c>
      <c r="T231" s="1" t="s">
        <v>2</v>
      </c>
      <c r="U231" s="1" t="s">
        <v>2</v>
      </c>
      <c r="V231" s="1" t="s">
        <v>2</v>
      </c>
      <c r="W231" s="1" t="s">
        <v>2</v>
      </c>
      <c r="X231" t="s">
        <v>287</v>
      </c>
      <c r="Y231" t="s">
        <v>3</v>
      </c>
      <c r="Z231" t="s">
        <v>46</v>
      </c>
      <c r="AA231" t="s">
        <v>1552</v>
      </c>
      <c r="AB231" t="s">
        <v>52</v>
      </c>
      <c r="AC231" s="1" t="s">
        <v>1</v>
      </c>
      <c r="AD231" s="1" t="s">
        <v>2</v>
      </c>
      <c r="AE231" s="1" t="s">
        <v>2</v>
      </c>
      <c r="AF231" s="1" t="s">
        <v>1</v>
      </c>
      <c r="AG231" s="1" t="s">
        <v>2</v>
      </c>
      <c r="AH231" t="s">
        <v>287</v>
      </c>
      <c r="AI231" t="s">
        <v>287</v>
      </c>
      <c r="AJ231" t="s">
        <v>287</v>
      </c>
      <c r="AK231" t="s">
        <v>287</v>
      </c>
      <c r="AL231" t="s">
        <v>13</v>
      </c>
      <c r="AM231" t="s">
        <v>13</v>
      </c>
      <c r="AN231" s="1" t="s">
        <v>2</v>
      </c>
      <c r="AO231" s="1" t="s">
        <v>1</v>
      </c>
      <c r="AP231" s="1" t="s">
        <v>2</v>
      </c>
      <c r="AQ231" s="1" t="s">
        <v>2</v>
      </c>
      <c r="AR231" s="1" t="s">
        <v>2</v>
      </c>
      <c r="AS231" s="1" t="s">
        <v>1</v>
      </c>
      <c r="AT231" s="1" t="s">
        <v>2</v>
      </c>
      <c r="AU231" s="1" t="s">
        <v>2</v>
      </c>
      <c r="AV231" t="s">
        <v>287</v>
      </c>
      <c r="AW231" s="1" t="s">
        <v>2</v>
      </c>
      <c r="AX231" s="1" t="s">
        <v>2</v>
      </c>
      <c r="AY231" s="1" t="s">
        <v>2</v>
      </c>
      <c r="AZ231" s="1" t="s">
        <v>2</v>
      </c>
      <c r="BA231" s="1" t="s">
        <v>2</v>
      </c>
      <c r="BB231" s="1" t="s">
        <v>1</v>
      </c>
      <c r="BC231" s="1" t="s">
        <v>2</v>
      </c>
      <c r="BD231" s="1" t="s">
        <v>2</v>
      </c>
      <c r="BE231" t="s">
        <v>287</v>
      </c>
      <c r="BF231" t="s">
        <v>287</v>
      </c>
      <c r="BG231" t="s">
        <v>1</v>
      </c>
      <c r="BH231" t="s">
        <v>2</v>
      </c>
      <c r="BI231" t="s">
        <v>2</v>
      </c>
      <c r="BJ231" t="s">
        <v>91</v>
      </c>
      <c r="BK231" s="1" t="s">
        <v>2</v>
      </c>
      <c r="BL231" s="1" t="s">
        <v>1</v>
      </c>
      <c r="BM231" s="1" t="s">
        <v>2</v>
      </c>
      <c r="BN231" s="1" t="s">
        <v>2</v>
      </c>
      <c r="BO231" s="1" t="s">
        <v>2</v>
      </c>
      <c r="BP231" s="1" t="s">
        <v>2</v>
      </c>
      <c r="BQ231" s="1" t="s">
        <v>2</v>
      </c>
      <c r="BR231" s="1" t="s">
        <v>2</v>
      </c>
      <c r="BS231" s="1" t="s">
        <v>2</v>
      </c>
      <c r="BT231" s="1" t="s">
        <v>2</v>
      </c>
      <c r="BU231" s="1" t="s">
        <v>2</v>
      </c>
      <c r="BV231" s="1" t="s">
        <v>2</v>
      </c>
      <c r="BW231" s="1" t="s">
        <v>1</v>
      </c>
      <c r="BX231" s="1" t="s">
        <v>2</v>
      </c>
      <c r="BY231" t="s">
        <v>1553</v>
      </c>
      <c r="BZ231" s="1" t="s">
        <v>1</v>
      </c>
      <c r="CA231" s="1" t="s">
        <v>1</v>
      </c>
      <c r="CB231" s="1" t="s">
        <v>1</v>
      </c>
      <c r="CC231" s="1" t="s">
        <v>1</v>
      </c>
      <c r="CD231" s="1" t="s">
        <v>1</v>
      </c>
      <c r="CE231" s="1" t="s">
        <v>1</v>
      </c>
      <c r="CF231" s="1" t="s">
        <v>1</v>
      </c>
      <c r="CG231" s="1" t="s">
        <v>1</v>
      </c>
      <c r="CH231" s="1" t="s">
        <v>1</v>
      </c>
      <c r="CI231" s="1" t="s">
        <v>1</v>
      </c>
      <c r="CJ231" s="1" t="s">
        <v>1</v>
      </c>
      <c r="CK231" s="1" t="s">
        <v>1</v>
      </c>
      <c r="CL231" s="1" t="s">
        <v>2</v>
      </c>
      <c r="CM231" s="1" t="s">
        <v>2</v>
      </c>
      <c r="CN231" t="s">
        <v>287</v>
      </c>
      <c r="CO231" t="s">
        <v>2</v>
      </c>
      <c r="CP231" t="s">
        <v>2</v>
      </c>
      <c r="CQ231" t="s">
        <v>1</v>
      </c>
      <c r="CR231" t="s">
        <v>2</v>
      </c>
      <c r="CS231" t="s">
        <v>15</v>
      </c>
      <c r="CT231" t="s">
        <v>14</v>
      </c>
      <c r="CU231" t="s">
        <v>13</v>
      </c>
      <c r="CV231" t="s">
        <v>287</v>
      </c>
      <c r="CW231" t="s">
        <v>47</v>
      </c>
      <c r="CX231" t="s">
        <v>287</v>
      </c>
      <c r="CY231" t="s">
        <v>1</v>
      </c>
      <c r="CZ231" t="s">
        <v>1</v>
      </c>
      <c r="DA231" t="s">
        <v>1</v>
      </c>
      <c r="DB231" t="s">
        <v>287</v>
      </c>
      <c r="DC231" t="s">
        <v>287</v>
      </c>
      <c r="DD231" t="s">
        <v>61</v>
      </c>
      <c r="DE231" t="s">
        <v>287</v>
      </c>
      <c r="DF231" t="s">
        <v>1554</v>
      </c>
      <c r="DG231" t="s">
        <v>1555</v>
      </c>
      <c r="DH231" t="s">
        <v>290</v>
      </c>
      <c r="DI231" t="s">
        <v>315</v>
      </c>
      <c r="DJ231" t="s">
        <v>303</v>
      </c>
      <c r="DK231" t="s">
        <v>777</v>
      </c>
      <c r="DL231" t="s">
        <v>370</v>
      </c>
      <c r="DM231" t="s">
        <v>1550</v>
      </c>
      <c r="DN231" t="s">
        <v>1556</v>
      </c>
      <c r="DO231" s="1">
        <v>0</v>
      </c>
      <c r="DP231" s="1">
        <v>0</v>
      </c>
      <c r="DQ231" s="1">
        <v>0</v>
      </c>
      <c r="DR231" s="1">
        <v>1</v>
      </c>
      <c r="DS231" s="1">
        <v>0</v>
      </c>
    </row>
    <row r="232" spans="1:123" x14ac:dyDescent="0.35">
      <c r="A232" t="s">
        <v>1</v>
      </c>
      <c r="B232" t="s">
        <v>2</v>
      </c>
      <c r="C232" t="s">
        <v>6</v>
      </c>
      <c r="D232" t="s">
        <v>15</v>
      </c>
      <c r="E232" t="s">
        <v>13</v>
      </c>
      <c r="F232" t="s">
        <v>13</v>
      </c>
      <c r="G232" t="s">
        <v>15</v>
      </c>
      <c r="H232" t="s">
        <v>16</v>
      </c>
      <c r="I232" s="1" t="s">
        <v>1</v>
      </c>
      <c r="J232" s="1" t="s">
        <v>1</v>
      </c>
      <c r="K232" s="1" t="s">
        <v>2</v>
      </c>
      <c r="L232" s="1" t="s">
        <v>1</v>
      </c>
      <c r="M232" s="1" t="s">
        <v>1</v>
      </c>
      <c r="N232" s="1" t="s">
        <v>1</v>
      </c>
      <c r="O232" s="1" t="s">
        <v>1</v>
      </c>
      <c r="P232" s="1" t="s">
        <v>2</v>
      </c>
      <c r="Q232" t="s">
        <v>2</v>
      </c>
      <c r="R232" s="1" t="s">
        <v>1</v>
      </c>
      <c r="S232" s="1" t="s">
        <v>2</v>
      </c>
      <c r="T232" s="1" t="s">
        <v>2</v>
      </c>
      <c r="U232" s="1" t="s">
        <v>2</v>
      </c>
      <c r="V232" s="1" t="s">
        <v>2</v>
      </c>
      <c r="W232" s="1" t="s">
        <v>2</v>
      </c>
      <c r="X232" t="s">
        <v>287</v>
      </c>
      <c r="Y232" t="s">
        <v>42</v>
      </c>
      <c r="Z232" t="s">
        <v>46</v>
      </c>
      <c r="AA232" t="s">
        <v>287</v>
      </c>
      <c r="AB232" t="s">
        <v>52</v>
      </c>
      <c r="AC232" s="1" t="s">
        <v>1</v>
      </c>
      <c r="AD232" s="1" t="s">
        <v>1</v>
      </c>
      <c r="AE232" s="1" t="s">
        <v>2</v>
      </c>
      <c r="AF232" s="1" t="s">
        <v>1</v>
      </c>
      <c r="AG232" s="1" t="s">
        <v>2</v>
      </c>
      <c r="AH232" t="s">
        <v>287</v>
      </c>
      <c r="AI232" t="s">
        <v>287</v>
      </c>
      <c r="AJ232" t="s">
        <v>287</v>
      </c>
      <c r="AK232" t="s">
        <v>287</v>
      </c>
      <c r="AL232" t="s">
        <v>14</v>
      </c>
      <c r="AM232" t="s">
        <v>14</v>
      </c>
      <c r="AN232" s="1" t="s">
        <v>1</v>
      </c>
      <c r="AO232" s="1" t="s">
        <v>1</v>
      </c>
      <c r="AP232" s="1" t="s">
        <v>2</v>
      </c>
      <c r="AQ232" s="1" t="s">
        <v>1</v>
      </c>
      <c r="AR232" s="1" t="s">
        <v>1</v>
      </c>
      <c r="AS232" s="1" t="s">
        <v>2</v>
      </c>
      <c r="AT232" s="1" t="s">
        <v>2</v>
      </c>
      <c r="AU232" s="1" t="s">
        <v>2</v>
      </c>
      <c r="AV232" t="s">
        <v>287</v>
      </c>
      <c r="AW232" s="1" t="s">
        <v>2</v>
      </c>
      <c r="AX232" s="1" t="s">
        <v>2</v>
      </c>
      <c r="AY232" s="1" t="s">
        <v>2</v>
      </c>
      <c r="AZ232" s="1" t="s">
        <v>1</v>
      </c>
      <c r="BA232" s="1" t="s">
        <v>1</v>
      </c>
      <c r="BB232" s="1" t="s">
        <v>2</v>
      </c>
      <c r="BC232" s="1" t="s">
        <v>2</v>
      </c>
      <c r="BD232" s="1" t="s">
        <v>2</v>
      </c>
      <c r="BE232" t="s">
        <v>287</v>
      </c>
      <c r="BF232" t="s">
        <v>287</v>
      </c>
      <c r="BG232" t="s">
        <v>1</v>
      </c>
      <c r="BH232" t="s">
        <v>2</v>
      </c>
      <c r="BI232" t="s">
        <v>1</v>
      </c>
      <c r="BJ232" t="s">
        <v>89</v>
      </c>
      <c r="BK232" s="1" t="s">
        <v>1</v>
      </c>
      <c r="BL232" s="1" t="s">
        <v>1</v>
      </c>
      <c r="BM232" s="1" t="s">
        <v>1</v>
      </c>
      <c r="BN232" s="1" t="s">
        <v>2</v>
      </c>
      <c r="BO232" s="1" t="s">
        <v>1</v>
      </c>
      <c r="BP232" s="1" t="s">
        <v>1</v>
      </c>
      <c r="BQ232" s="1" t="s">
        <v>1</v>
      </c>
      <c r="BR232" s="1" t="s">
        <v>1</v>
      </c>
      <c r="BS232" s="1" t="s">
        <v>1</v>
      </c>
      <c r="BT232" s="1" t="s">
        <v>2</v>
      </c>
      <c r="BU232" s="1" t="s">
        <v>2</v>
      </c>
      <c r="BV232" s="1" t="s">
        <v>1</v>
      </c>
      <c r="BW232" s="1" t="s">
        <v>1</v>
      </c>
      <c r="BX232" s="1" t="s">
        <v>2</v>
      </c>
      <c r="BY232" t="s">
        <v>1557</v>
      </c>
      <c r="BZ232" s="1" t="s">
        <v>2</v>
      </c>
      <c r="CA232" s="1" t="s">
        <v>2</v>
      </c>
      <c r="CB232" s="1" t="s">
        <v>2</v>
      </c>
      <c r="CC232" s="1" t="s">
        <v>2</v>
      </c>
      <c r="CD232" s="1" t="s">
        <v>2</v>
      </c>
      <c r="CE232" s="1" t="s">
        <v>2</v>
      </c>
      <c r="CF232" s="1" t="s">
        <v>2</v>
      </c>
      <c r="CG232" s="1" t="s">
        <v>2</v>
      </c>
      <c r="CH232" s="1" t="s">
        <v>2</v>
      </c>
      <c r="CI232" s="1" t="s">
        <v>2</v>
      </c>
      <c r="CJ232" s="1" t="s">
        <v>2</v>
      </c>
      <c r="CK232" s="1" t="s">
        <v>2</v>
      </c>
      <c r="CL232" s="1" t="s">
        <v>2</v>
      </c>
      <c r="CM232" s="1" t="s">
        <v>1</v>
      </c>
      <c r="CN232" t="s">
        <v>287</v>
      </c>
      <c r="CO232" t="s">
        <v>1</v>
      </c>
      <c r="CP232" t="s">
        <v>1</v>
      </c>
      <c r="CQ232" t="s">
        <v>1</v>
      </c>
      <c r="CR232" t="s">
        <v>1</v>
      </c>
      <c r="CS232" t="s">
        <v>16</v>
      </c>
      <c r="CT232" t="s">
        <v>14</v>
      </c>
      <c r="CU232" t="s">
        <v>14</v>
      </c>
      <c r="CV232" t="s">
        <v>287</v>
      </c>
      <c r="CW232" t="s">
        <v>46</v>
      </c>
      <c r="CX232" t="s">
        <v>287</v>
      </c>
      <c r="CY232" t="s">
        <v>1</v>
      </c>
      <c r="CZ232" t="s">
        <v>2</v>
      </c>
      <c r="DA232" t="s">
        <v>2</v>
      </c>
      <c r="DB232" t="s">
        <v>135</v>
      </c>
      <c r="DC232" t="s">
        <v>287</v>
      </c>
      <c r="DD232" t="s">
        <v>287</v>
      </c>
      <c r="DE232" t="s">
        <v>287</v>
      </c>
      <c r="DF232" t="s">
        <v>1558</v>
      </c>
      <c r="DG232" t="s">
        <v>1559</v>
      </c>
      <c r="DH232" t="s">
        <v>290</v>
      </c>
      <c r="DI232" t="s">
        <v>315</v>
      </c>
      <c r="DJ232" t="s">
        <v>303</v>
      </c>
      <c r="DK232" t="s">
        <v>1560</v>
      </c>
      <c r="DL232" t="s">
        <v>294</v>
      </c>
      <c r="DM232" t="s">
        <v>1561</v>
      </c>
      <c r="DN232" t="s">
        <v>1562</v>
      </c>
      <c r="DO232" s="1">
        <v>0</v>
      </c>
      <c r="DP232" s="1">
        <v>0</v>
      </c>
      <c r="DQ232" s="1">
        <v>0</v>
      </c>
      <c r="DR232" s="1">
        <v>1</v>
      </c>
      <c r="DS232" s="1">
        <v>0</v>
      </c>
    </row>
    <row r="233" spans="1:123" x14ac:dyDescent="0.35">
      <c r="A233" t="s">
        <v>287</v>
      </c>
      <c r="B233" t="s">
        <v>287</v>
      </c>
      <c r="C233" t="s">
        <v>287</v>
      </c>
      <c r="D233" t="s">
        <v>287</v>
      </c>
      <c r="E233" t="s">
        <v>287</v>
      </c>
      <c r="F233" t="s">
        <v>287</v>
      </c>
      <c r="G233" t="s">
        <v>287</v>
      </c>
      <c r="H233" t="s">
        <v>287</v>
      </c>
      <c r="I233" s="1"/>
      <c r="J233" s="1"/>
      <c r="K233" s="1"/>
      <c r="L233" s="1"/>
      <c r="M233" s="1"/>
      <c r="N233" s="1"/>
      <c r="O233" s="1"/>
      <c r="P233" s="1"/>
      <c r="Q233" t="s">
        <v>287</v>
      </c>
      <c r="R233" s="1"/>
      <c r="S233" s="1"/>
      <c r="T233" s="1"/>
      <c r="U233" s="1"/>
      <c r="V233" s="1"/>
      <c r="W233" s="1"/>
      <c r="X233" t="s">
        <v>287</v>
      </c>
      <c r="Y233" t="s">
        <v>287</v>
      </c>
      <c r="Z233" t="s">
        <v>287</v>
      </c>
      <c r="AA233" t="s">
        <v>287</v>
      </c>
      <c r="AB233" t="s">
        <v>287</v>
      </c>
      <c r="AC233" s="1"/>
      <c r="AD233" s="1"/>
      <c r="AE233" s="1"/>
      <c r="AF233" s="1"/>
      <c r="AG233" s="1"/>
      <c r="AH233" t="s">
        <v>287</v>
      </c>
      <c r="AI233" t="s">
        <v>287</v>
      </c>
      <c r="AJ233" t="s">
        <v>287</v>
      </c>
      <c r="AK233" t="s">
        <v>287</v>
      </c>
      <c r="AL233" t="s">
        <v>287</v>
      </c>
      <c r="AM233" t="s">
        <v>287</v>
      </c>
      <c r="AN233" s="1"/>
      <c r="AO233" s="1"/>
      <c r="AP233" s="1"/>
      <c r="AQ233" s="1"/>
      <c r="AR233" s="1"/>
      <c r="AS233" s="1"/>
      <c r="AT233" s="1"/>
      <c r="AU233" s="1"/>
      <c r="AV233" t="s">
        <v>287</v>
      </c>
      <c r="AW233" s="1"/>
      <c r="AX233" s="1"/>
      <c r="AY233" s="1"/>
      <c r="AZ233" s="1"/>
      <c r="BA233" s="1"/>
      <c r="BB233" s="1"/>
      <c r="BC233" s="1"/>
      <c r="BD233" s="1"/>
      <c r="BE233" t="s">
        <v>287</v>
      </c>
      <c r="BF233" t="s">
        <v>287</v>
      </c>
      <c r="BG233" t="s">
        <v>287</v>
      </c>
      <c r="BH233" t="s">
        <v>287</v>
      </c>
      <c r="BI233" t="s">
        <v>287</v>
      </c>
      <c r="BJ233" t="s">
        <v>287</v>
      </c>
      <c r="BK233" s="1"/>
      <c r="BL233" s="1"/>
      <c r="BM233" s="1"/>
      <c r="BN233" s="1"/>
      <c r="BO233" s="1"/>
      <c r="BP233" s="1"/>
      <c r="BQ233" s="1"/>
      <c r="BR233" s="1"/>
      <c r="BS233" s="1"/>
      <c r="BT233" s="1"/>
      <c r="BU233" s="1"/>
      <c r="BV233" s="1"/>
      <c r="BW233" s="1"/>
      <c r="BX233" s="1"/>
      <c r="BY233" t="s">
        <v>287</v>
      </c>
      <c r="BZ233" s="1"/>
      <c r="CA233" s="1"/>
      <c r="CB233" s="1"/>
      <c r="CC233" s="1"/>
      <c r="CD233" s="1"/>
      <c r="CE233" s="1"/>
      <c r="CF233" s="1"/>
      <c r="CG233" s="1"/>
      <c r="CH233" s="1"/>
      <c r="CI233" s="1"/>
      <c r="CJ233" s="1"/>
      <c r="CK233" s="1"/>
      <c r="CL233" s="1"/>
      <c r="CM233" s="1"/>
      <c r="CN233" t="s">
        <v>287</v>
      </c>
      <c r="CO233" t="s">
        <v>287</v>
      </c>
      <c r="CP233" t="s">
        <v>287</v>
      </c>
      <c r="CQ233" t="s">
        <v>287</v>
      </c>
      <c r="CR233" t="s">
        <v>287</v>
      </c>
      <c r="CS233" t="s">
        <v>287</v>
      </c>
      <c r="CT233" t="s">
        <v>287</v>
      </c>
      <c r="CU233" t="s">
        <v>287</v>
      </c>
      <c r="CV233" t="s">
        <v>287</v>
      </c>
      <c r="CW233" t="s">
        <v>287</v>
      </c>
      <c r="CX233" t="s">
        <v>287</v>
      </c>
      <c r="CY233" t="s">
        <v>287</v>
      </c>
      <c r="CZ233" t="s">
        <v>287</v>
      </c>
      <c r="DA233" t="s">
        <v>287</v>
      </c>
      <c r="DB233" t="s">
        <v>287</v>
      </c>
      <c r="DC233" t="s">
        <v>287</v>
      </c>
      <c r="DD233" t="s">
        <v>287</v>
      </c>
      <c r="DE233" t="s">
        <v>287</v>
      </c>
      <c r="DF233" t="s">
        <v>1563</v>
      </c>
      <c r="DG233" t="s">
        <v>1564</v>
      </c>
      <c r="DH233" t="s">
        <v>290</v>
      </c>
      <c r="DI233" t="s">
        <v>315</v>
      </c>
      <c r="DJ233" t="s">
        <v>303</v>
      </c>
      <c r="DK233" t="s">
        <v>1565</v>
      </c>
      <c r="DL233" t="s">
        <v>370</v>
      </c>
      <c r="DM233" t="s">
        <v>1566</v>
      </c>
      <c r="DN233" t="s">
        <v>1567</v>
      </c>
      <c r="DO233" s="1">
        <v>0</v>
      </c>
      <c r="DP233" s="1">
        <v>1</v>
      </c>
      <c r="DQ233" s="1">
        <v>0</v>
      </c>
      <c r="DR233" s="1">
        <v>0</v>
      </c>
      <c r="DS233" s="1">
        <v>0</v>
      </c>
    </row>
    <row r="234" spans="1:123" x14ac:dyDescent="0.35">
      <c r="A234" t="s">
        <v>1</v>
      </c>
      <c r="B234" t="s">
        <v>1</v>
      </c>
      <c r="C234" t="s">
        <v>10</v>
      </c>
      <c r="D234" t="s">
        <v>14</v>
      </c>
      <c r="E234" t="s">
        <v>13</v>
      </c>
      <c r="F234" t="s">
        <v>13</v>
      </c>
      <c r="G234" t="s">
        <v>13</v>
      </c>
      <c r="H234" t="s">
        <v>16</v>
      </c>
      <c r="I234" s="1" t="s">
        <v>2</v>
      </c>
      <c r="J234" s="1" t="s">
        <v>2</v>
      </c>
      <c r="K234" s="1" t="s">
        <v>2</v>
      </c>
      <c r="L234" s="1" t="s">
        <v>1</v>
      </c>
      <c r="M234" s="1" t="s">
        <v>2</v>
      </c>
      <c r="N234" s="1" t="s">
        <v>1</v>
      </c>
      <c r="O234" s="1" t="s">
        <v>1</v>
      </c>
      <c r="P234" s="1" t="s">
        <v>2</v>
      </c>
      <c r="Q234" t="s">
        <v>1</v>
      </c>
      <c r="R234" s="1" t="s">
        <v>1</v>
      </c>
      <c r="S234" s="1" t="s">
        <v>2</v>
      </c>
      <c r="T234" s="1" t="s">
        <v>1</v>
      </c>
      <c r="U234" s="1" t="s">
        <v>2</v>
      </c>
      <c r="V234" s="1" t="s">
        <v>1</v>
      </c>
      <c r="W234" s="1" t="s">
        <v>2</v>
      </c>
      <c r="X234" t="s">
        <v>287</v>
      </c>
      <c r="Y234" t="s">
        <v>3</v>
      </c>
      <c r="Z234" t="s">
        <v>45</v>
      </c>
      <c r="AA234" t="s">
        <v>1568</v>
      </c>
      <c r="AB234" t="s">
        <v>53</v>
      </c>
      <c r="AC234" s="1"/>
      <c r="AD234" s="1"/>
      <c r="AE234" s="1"/>
      <c r="AF234" s="1"/>
      <c r="AG234" s="1"/>
      <c r="AH234" t="s">
        <v>60</v>
      </c>
      <c r="AI234" t="s">
        <v>60</v>
      </c>
      <c r="AJ234" t="s">
        <v>60</v>
      </c>
      <c r="AK234" t="s">
        <v>60</v>
      </c>
      <c r="AL234" t="s">
        <v>14</v>
      </c>
      <c r="AM234" t="s">
        <v>14</v>
      </c>
      <c r="AN234" s="1" t="s">
        <v>2</v>
      </c>
      <c r="AO234" s="1" t="s">
        <v>2</v>
      </c>
      <c r="AP234" s="1" t="s">
        <v>1</v>
      </c>
      <c r="AQ234" s="1" t="s">
        <v>2</v>
      </c>
      <c r="AR234" s="1" t="s">
        <v>1</v>
      </c>
      <c r="AS234" s="1" t="s">
        <v>2</v>
      </c>
      <c r="AT234" s="1" t="s">
        <v>2</v>
      </c>
      <c r="AU234" s="1" t="s">
        <v>2</v>
      </c>
      <c r="AV234" t="s">
        <v>287</v>
      </c>
      <c r="AW234" s="1" t="s">
        <v>2</v>
      </c>
      <c r="AX234" s="1" t="s">
        <v>2</v>
      </c>
      <c r="AY234" s="1" t="s">
        <v>1</v>
      </c>
      <c r="AZ234" s="1" t="s">
        <v>2</v>
      </c>
      <c r="BA234" s="1" t="s">
        <v>1</v>
      </c>
      <c r="BB234" s="1" t="s">
        <v>2</v>
      </c>
      <c r="BC234" s="1" t="s">
        <v>2</v>
      </c>
      <c r="BD234" s="1" t="s">
        <v>2</v>
      </c>
      <c r="BE234" t="s">
        <v>287</v>
      </c>
      <c r="BF234" t="s">
        <v>287</v>
      </c>
      <c r="BG234" t="s">
        <v>1</v>
      </c>
      <c r="BH234" t="s">
        <v>1</v>
      </c>
      <c r="BI234" t="s">
        <v>2</v>
      </c>
      <c r="BJ234" t="s">
        <v>91</v>
      </c>
      <c r="BK234" s="1" t="s">
        <v>1</v>
      </c>
      <c r="BL234" s="1" t="s">
        <v>1</v>
      </c>
      <c r="BM234" s="1" t="s">
        <v>1</v>
      </c>
      <c r="BN234" s="1" t="s">
        <v>1</v>
      </c>
      <c r="BO234" s="1" t="s">
        <v>1</v>
      </c>
      <c r="BP234" s="1" t="s">
        <v>1</v>
      </c>
      <c r="BQ234" s="1" t="s">
        <v>1</v>
      </c>
      <c r="BR234" s="1" t="s">
        <v>2</v>
      </c>
      <c r="BS234" s="1" t="s">
        <v>2</v>
      </c>
      <c r="BT234" s="1" t="s">
        <v>2</v>
      </c>
      <c r="BU234" s="1" t="s">
        <v>2</v>
      </c>
      <c r="BV234" s="1" t="s">
        <v>2</v>
      </c>
      <c r="BW234" s="1" t="s">
        <v>2</v>
      </c>
      <c r="BX234" s="1" t="s">
        <v>2</v>
      </c>
      <c r="BY234" t="s">
        <v>287</v>
      </c>
      <c r="BZ234" s="1" t="s">
        <v>1</v>
      </c>
      <c r="CA234" s="1" t="s">
        <v>1</v>
      </c>
      <c r="CB234" s="1" t="s">
        <v>1</v>
      </c>
      <c r="CC234" s="1" t="s">
        <v>1</v>
      </c>
      <c r="CD234" s="1" t="s">
        <v>1</v>
      </c>
      <c r="CE234" s="1" t="s">
        <v>1</v>
      </c>
      <c r="CF234" s="1" t="s">
        <v>1</v>
      </c>
      <c r="CG234" s="1" t="s">
        <v>1</v>
      </c>
      <c r="CH234" s="1" t="s">
        <v>1</v>
      </c>
      <c r="CI234" s="1" t="s">
        <v>2</v>
      </c>
      <c r="CJ234" s="1" t="s">
        <v>2</v>
      </c>
      <c r="CK234" s="1" t="s">
        <v>2</v>
      </c>
      <c r="CL234" s="1" t="s">
        <v>2</v>
      </c>
      <c r="CM234" s="1" t="s">
        <v>2</v>
      </c>
      <c r="CN234" t="s">
        <v>287</v>
      </c>
      <c r="CO234" t="s">
        <v>1</v>
      </c>
      <c r="CP234" t="s">
        <v>1</v>
      </c>
      <c r="CQ234" t="s">
        <v>1</v>
      </c>
      <c r="CR234" t="s">
        <v>1</v>
      </c>
      <c r="CS234" t="s">
        <v>16</v>
      </c>
      <c r="CT234" t="s">
        <v>14</v>
      </c>
      <c r="CU234" t="s">
        <v>14</v>
      </c>
      <c r="CV234" t="s">
        <v>287</v>
      </c>
      <c r="CW234" t="s">
        <v>46</v>
      </c>
      <c r="CX234" t="s">
        <v>287</v>
      </c>
      <c r="CY234" t="s">
        <v>1</v>
      </c>
      <c r="CZ234" t="s">
        <v>1</v>
      </c>
      <c r="DA234" t="s">
        <v>2</v>
      </c>
      <c r="DB234" t="s">
        <v>135</v>
      </c>
      <c r="DC234" t="s">
        <v>287</v>
      </c>
      <c r="DD234" t="s">
        <v>287</v>
      </c>
      <c r="DE234" t="s">
        <v>287</v>
      </c>
      <c r="DF234" t="s">
        <v>1569</v>
      </c>
      <c r="DG234" t="s">
        <v>1570</v>
      </c>
      <c r="DH234" t="s">
        <v>290</v>
      </c>
      <c r="DI234" t="s">
        <v>315</v>
      </c>
      <c r="DJ234" t="s">
        <v>303</v>
      </c>
      <c r="DK234" t="s">
        <v>445</v>
      </c>
      <c r="DL234" t="s">
        <v>370</v>
      </c>
      <c r="DM234" t="s">
        <v>1571</v>
      </c>
      <c r="DN234" t="s">
        <v>1572</v>
      </c>
      <c r="DO234" s="1">
        <v>0</v>
      </c>
      <c r="DP234" s="1">
        <v>0</v>
      </c>
      <c r="DQ234" s="1">
        <v>0</v>
      </c>
      <c r="DR234" s="1">
        <v>1</v>
      </c>
      <c r="DS234" s="1">
        <v>0</v>
      </c>
    </row>
    <row r="235" spans="1:123" x14ac:dyDescent="0.35">
      <c r="A235" t="s">
        <v>2</v>
      </c>
      <c r="B235" t="s">
        <v>287</v>
      </c>
      <c r="C235" t="s">
        <v>287</v>
      </c>
      <c r="D235" t="s">
        <v>287</v>
      </c>
      <c r="E235" t="s">
        <v>287</v>
      </c>
      <c r="F235" t="s">
        <v>287</v>
      </c>
      <c r="G235" t="s">
        <v>287</v>
      </c>
      <c r="H235" t="s">
        <v>287</v>
      </c>
      <c r="I235" s="1"/>
      <c r="J235" s="1"/>
      <c r="K235" s="1"/>
      <c r="L235" s="1"/>
      <c r="M235" s="1"/>
      <c r="N235" s="1"/>
      <c r="O235" s="1"/>
      <c r="P235" s="1"/>
      <c r="Q235" t="s">
        <v>287</v>
      </c>
      <c r="R235" s="1"/>
      <c r="S235" s="1"/>
      <c r="T235" s="1"/>
      <c r="U235" s="1"/>
      <c r="V235" s="1"/>
      <c r="W235" s="1"/>
      <c r="X235" t="s">
        <v>1573</v>
      </c>
      <c r="Y235" t="s">
        <v>3</v>
      </c>
      <c r="Z235" t="s">
        <v>49</v>
      </c>
      <c r="AA235" t="s">
        <v>1574</v>
      </c>
      <c r="AB235" t="s">
        <v>51</v>
      </c>
      <c r="AC235" s="1"/>
      <c r="AD235" s="1"/>
      <c r="AE235" s="1"/>
      <c r="AF235" s="1"/>
      <c r="AG235" s="1"/>
      <c r="AH235" t="s">
        <v>287</v>
      </c>
      <c r="AI235" t="s">
        <v>287</v>
      </c>
      <c r="AJ235" t="s">
        <v>287</v>
      </c>
      <c r="AK235" t="s">
        <v>287</v>
      </c>
      <c r="AL235" t="s">
        <v>13</v>
      </c>
      <c r="AM235" t="s">
        <v>13</v>
      </c>
      <c r="AN235" s="1" t="s">
        <v>2</v>
      </c>
      <c r="AO235" s="1" t="s">
        <v>2</v>
      </c>
      <c r="AP235" s="1" t="s">
        <v>2</v>
      </c>
      <c r="AQ235" s="1" t="s">
        <v>2</v>
      </c>
      <c r="AR235" s="1" t="s">
        <v>2</v>
      </c>
      <c r="AS235" s="1" t="s">
        <v>2</v>
      </c>
      <c r="AT235" s="1" t="s">
        <v>2</v>
      </c>
      <c r="AU235" s="1" t="s">
        <v>1</v>
      </c>
      <c r="AV235" t="s">
        <v>287</v>
      </c>
      <c r="AW235" s="1" t="s">
        <v>2</v>
      </c>
      <c r="AX235" s="1" t="s">
        <v>2</v>
      </c>
      <c r="AY235" s="1" t="s">
        <v>2</v>
      </c>
      <c r="AZ235" s="1" t="s">
        <v>2</v>
      </c>
      <c r="BA235" s="1" t="s">
        <v>2</v>
      </c>
      <c r="BB235" s="1" t="s">
        <v>2</v>
      </c>
      <c r="BC235" s="1" t="s">
        <v>2</v>
      </c>
      <c r="BD235" s="1" t="s">
        <v>1</v>
      </c>
      <c r="BE235" t="s">
        <v>287</v>
      </c>
      <c r="BF235" t="s">
        <v>287</v>
      </c>
      <c r="BG235" t="s">
        <v>2</v>
      </c>
      <c r="BH235" t="s">
        <v>287</v>
      </c>
      <c r="BI235" t="s">
        <v>287</v>
      </c>
      <c r="BJ235" t="s">
        <v>287</v>
      </c>
      <c r="BK235" s="1"/>
      <c r="BL235" s="1"/>
      <c r="BM235" s="1"/>
      <c r="BN235" s="1"/>
      <c r="BO235" s="1"/>
      <c r="BP235" s="1"/>
      <c r="BQ235" s="1"/>
      <c r="BR235" s="1"/>
      <c r="BS235" s="1"/>
      <c r="BT235" s="1"/>
      <c r="BU235" s="1"/>
      <c r="BV235" s="1"/>
      <c r="BW235" s="1"/>
      <c r="BX235" s="1"/>
      <c r="BY235" t="s">
        <v>287</v>
      </c>
      <c r="BZ235" s="1"/>
      <c r="CA235" s="1"/>
      <c r="CB235" s="1"/>
      <c r="CC235" s="1"/>
      <c r="CD235" s="1"/>
      <c r="CE235" s="1"/>
      <c r="CF235" s="1"/>
      <c r="CG235" s="1"/>
      <c r="CH235" s="1"/>
      <c r="CI235" s="1"/>
      <c r="CJ235" s="1"/>
      <c r="CK235" s="1"/>
      <c r="CL235" s="1"/>
      <c r="CM235" s="1"/>
      <c r="CN235" t="s">
        <v>287</v>
      </c>
      <c r="CO235" t="s">
        <v>287</v>
      </c>
      <c r="CP235" t="s">
        <v>287</v>
      </c>
      <c r="CQ235" t="s">
        <v>287</v>
      </c>
      <c r="CR235" t="s">
        <v>287</v>
      </c>
      <c r="CS235" t="s">
        <v>287</v>
      </c>
      <c r="CT235" t="s">
        <v>287</v>
      </c>
      <c r="CU235" t="s">
        <v>287</v>
      </c>
      <c r="CV235" t="s">
        <v>1575</v>
      </c>
      <c r="CW235" t="s">
        <v>47</v>
      </c>
      <c r="CX235" t="s">
        <v>287</v>
      </c>
      <c r="CY235" t="s">
        <v>2</v>
      </c>
      <c r="CZ235" t="s">
        <v>287</v>
      </c>
      <c r="DA235" t="s">
        <v>2</v>
      </c>
      <c r="DB235" t="s">
        <v>138</v>
      </c>
      <c r="DC235" t="s">
        <v>1576</v>
      </c>
      <c r="DD235" t="s">
        <v>287</v>
      </c>
      <c r="DE235" t="s">
        <v>287</v>
      </c>
      <c r="DF235" t="s">
        <v>1577</v>
      </c>
      <c r="DG235" t="s">
        <v>1578</v>
      </c>
      <c r="DH235" t="s">
        <v>290</v>
      </c>
      <c r="DI235" t="s">
        <v>302</v>
      </c>
      <c r="DJ235" t="s">
        <v>687</v>
      </c>
      <c r="DK235" t="s">
        <v>1579</v>
      </c>
      <c r="DL235" t="s">
        <v>341</v>
      </c>
      <c r="DM235" t="s">
        <v>1580</v>
      </c>
      <c r="DN235" t="s">
        <v>1581</v>
      </c>
      <c r="DO235" s="1">
        <v>0</v>
      </c>
      <c r="DP235" s="1">
        <v>0</v>
      </c>
      <c r="DQ235" s="1">
        <v>0</v>
      </c>
      <c r="DR235" s="1">
        <v>1</v>
      </c>
      <c r="DS235" s="1">
        <v>0</v>
      </c>
    </row>
    <row r="236" spans="1:123" x14ac:dyDescent="0.35">
      <c r="A236" t="s">
        <v>1</v>
      </c>
      <c r="B236" t="s">
        <v>1</v>
      </c>
      <c r="C236" t="s">
        <v>10</v>
      </c>
      <c r="D236" t="s">
        <v>14</v>
      </c>
      <c r="E236" t="s">
        <v>13</v>
      </c>
      <c r="F236" t="s">
        <v>13</v>
      </c>
      <c r="G236" t="s">
        <v>14</v>
      </c>
      <c r="H236" t="s">
        <v>16</v>
      </c>
      <c r="I236" s="1" t="s">
        <v>1</v>
      </c>
      <c r="J236" s="1" t="s">
        <v>1</v>
      </c>
      <c r="K236" s="1" t="s">
        <v>2</v>
      </c>
      <c r="L236" s="1" t="s">
        <v>2</v>
      </c>
      <c r="M236" s="1" t="s">
        <v>2</v>
      </c>
      <c r="N236" s="1" t="s">
        <v>1</v>
      </c>
      <c r="O236" s="1" t="s">
        <v>1</v>
      </c>
      <c r="P236" s="1" t="s">
        <v>2</v>
      </c>
      <c r="Q236" t="s">
        <v>3</v>
      </c>
      <c r="R236" s="1" t="s">
        <v>2</v>
      </c>
      <c r="S236" s="1" t="s">
        <v>2</v>
      </c>
      <c r="T236" s="1" t="s">
        <v>2</v>
      </c>
      <c r="U236" s="1" t="s">
        <v>2</v>
      </c>
      <c r="V236" s="1" t="s">
        <v>2</v>
      </c>
      <c r="W236" s="1" t="s">
        <v>1</v>
      </c>
      <c r="X236" t="s">
        <v>287</v>
      </c>
      <c r="Y236" t="s">
        <v>42</v>
      </c>
      <c r="Z236" t="s">
        <v>47</v>
      </c>
      <c r="AA236" t="s">
        <v>1582</v>
      </c>
      <c r="AB236" t="s">
        <v>52</v>
      </c>
      <c r="AC236" s="1" t="s">
        <v>1</v>
      </c>
      <c r="AD236" s="1" t="s">
        <v>2</v>
      </c>
      <c r="AE236" s="1" t="s">
        <v>1</v>
      </c>
      <c r="AF236" s="1" t="s">
        <v>1</v>
      </c>
      <c r="AG236" s="1" t="s">
        <v>2</v>
      </c>
      <c r="AH236" t="s">
        <v>287</v>
      </c>
      <c r="AI236" t="s">
        <v>287</v>
      </c>
      <c r="AJ236" t="s">
        <v>287</v>
      </c>
      <c r="AK236" t="s">
        <v>287</v>
      </c>
      <c r="AL236" t="s">
        <v>14</v>
      </c>
      <c r="AM236" t="s">
        <v>14</v>
      </c>
      <c r="AN236" s="1" t="s">
        <v>2</v>
      </c>
      <c r="AO236" s="1" t="s">
        <v>1</v>
      </c>
      <c r="AP236" s="1" t="s">
        <v>2</v>
      </c>
      <c r="AQ236" s="1" t="s">
        <v>2</v>
      </c>
      <c r="AR236" s="1" t="s">
        <v>2</v>
      </c>
      <c r="AS236" s="1" t="s">
        <v>2</v>
      </c>
      <c r="AT236" s="1" t="s">
        <v>2</v>
      </c>
      <c r="AU236" s="1" t="s">
        <v>2</v>
      </c>
      <c r="AV236" t="s">
        <v>287</v>
      </c>
      <c r="AW236" s="1" t="s">
        <v>2</v>
      </c>
      <c r="AX236" s="1" t="s">
        <v>1</v>
      </c>
      <c r="AY236" s="1" t="s">
        <v>2</v>
      </c>
      <c r="AZ236" s="1" t="s">
        <v>2</v>
      </c>
      <c r="BA236" s="1" t="s">
        <v>1</v>
      </c>
      <c r="BB236" s="1" t="s">
        <v>2</v>
      </c>
      <c r="BC236" s="1" t="s">
        <v>2</v>
      </c>
      <c r="BD236" s="1" t="s">
        <v>2</v>
      </c>
      <c r="BE236" t="s">
        <v>287</v>
      </c>
      <c r="BF236" t="s">
        <v>287</v>
      </c>
      <c r="BG236" t="s">
        <v>1</v>
      </c>
      <c r="BH236" t="s">
        <v>1</v>
      </c>
      <c r="BI236" t="s">
        <v>2</v>
      </c>
      <c r="BJ236" t="s">
        <v>89</v>
      </c>
      <c r="BK236" s="1" t="s">
        <v>2</v>
      </c>
      <c r="BL236" s="1" t="s">
        <v>2</v>
      </c>
      <c r="BM236" s="1" t="s">
        <v>2</v>
      </c>
      <c r="BN236" s="1" t="s">
        <v>2</v>
      </c>
      <c r="BO236" s="1" t="s">
        <v>2</v>
      </c>
      <c r="BP236" s="1" t="s">
        <v>2</v>
      </c>
      <c r="BQ236" s="1" t="s">
        <v>2</v>
      </c>
      <c r="BR236" s="1" t="s">
        <v>2</v>
      </c>
      <c r="BS236" s="1" t="s">
        <v>2</v>
      </c>
      <c r="BT236" s="1" t="s">
        <v>2</v>
      </c>
      <c r="BU236" s="1" t="s">
        <v>2</v>
      </c>
      <c r="BV236" s="1" t="s">
        <v>2</v>
      </c>
      <c r="BW236" s="1" t="s">
        <v>2</v>
      </c>
      <c r="BX236" s="1" t="s">
        <v>1</v>
      </c>
      <c r="BY236" t="s">
        <v>287</v>
      </c>
      <c r="BZ236" s="1" t="s">
        <v>1</v>
      </c>
      <c r="CA236" s="1" t="s">
        <v>1</v>
      </c>
      <c r="CB236" s="1" t="s">
        <v>1</v>
      </c>
      <c r="CC236" s="1" t="s">
        <v>1</v>
      </c>
      <c r="CD236" s="1" t="s">
        <v>1</v>
      </c>
      <c r="CE236" s="1" t="s">
        <v>1</v>
      </c>
      <c r="CF236" s="1" t="s">
        <v>1</v>
      </c>
      <c r="CG236" s="1" t="s">
        <v>1</v>
      </c>
      <c r="CH236" s="1" t="s">
        <v>1</v>
      </c>
      <c r="CI236" s="1" t="s">
        <v>1</v>
      </c>
      <c r="CJ236" s="1" t="s">
        <v>2</v>
      </c>
      <c r="CK236" s="1" t="s">
        <v>2</v>
      </c>
      <c r="CL236" s="1" t="s">
        <v>2</v>
      </c>
      <c r="CM236" s="1" t="s">
        <v>2</v>
      </c>
      <c r="CN236" t="s">
        <v>287</v>
      </c>
      <c r="CO236" t="s">
        <v>1</v>
      </c>
      <c r="CP236" t="s">
        <v>1</v>
      </c>
      <c r="CQ236" t="s">
        <v>1</v>
      </c>
      <c r="CR236" t="s">
        <v>2</v>
      </c>
      <c r="CS236" t="s">
        <v>16</v>
      </c>
      <c r="CT236" t="s">
        <v>16</v>
      </c>
      <c r="CU236" t="s">
        <v>13</v>
      </c>
      <c r="CV236" t="s">
        <v>287</v>
      </c>
      <c r="CW236" t="s">
        <v>45</v>
      </c>
      <c r="CX236" t="s">
        <v>1583</v>
      </c>
      <c r="CY236" t="s">
        <v>1</v>
      </c>
      <c r="CZ236" t="s">
        <v>1</v>
      </c>
      <c r="DA236" t="s">
        <v>2</v>
      </c>
      <c r="DB236" t="s">
        <v>134</v>
      </c>
      <c r="DC236" t="s">
        <v>287</v>
      </c>
      <c r="DD236" t="s">
        <v>287</v>
      </c>
      <c r="DE236" t="s">
        <v>1584</v>
      </c>
      <c r="DF236" t="s">
        <v>1585</v>
      </c>
      <c r="DG236" t="s">
        <v>1586</v>
      </c>
      <c r="DH236" t="s">
        <v>290</v>
      </c>
      <c r="DI236" t="s">
        <v>315</v>
      </c>
      <c r="DJ236" t="s">
        <v>303</v>
      </c>
      <c r="DK236" t="s">
        <v>1026</v>
      </c>
      <c r="DL236" t="s">
        <v>370</v>
      </c>
      <c r="DM236" t="s">
        <v>1587</v>
      </c>
      <c r="DN236" t="s">
        <v>1588</v>
      </c>
      <c r="DO236" s="1">
        <v>0</v>
      </c>
      <c r="DP236" s="1">
        <v>0</v>
      </c>
      <c r="DQ236" s="1">
        <v>0</v>
      </c>
      <c r="DR236" s="1">
        <v>1</v>
      </c>
      <c r="DS236" s="1">
        <v>0</v>
      </c>
    </row>
    <row r="237" spans="1:123" x14ac:dyDescent="0.35">
      <c r="A237" t="s">
        <v>1</v>
      </c>
      <c r="B237" t="s">
        <v>1</v>
      </c>
      <c r="C237" t="s">
        <v>6</v>
      </c>
      <c r="D237" t="s">
        <v>14</v>
      </c>
      <c r="E237" t="s">
        <v>13</v>
      </c>
      <c r="F237" t="s">
        <v>13</v>
      </c>
      <c r="G237" t="s">
        <v>15</v>
      </c>
      <c r="H237" t="s">
        <v>16</v>
      </c>
      <c r="I237" s="1" t="s">
        <v>1</v>
      </c>
      <c r="J237" s="1" t="s">
        <v>1</v>
      </c>
      <c r="K237" s="1" t="s">
        <v>2</v>
      </c>
      <c r="L237" s="1" t="s">
        <v>1</v>
      </c>
      <c r="M237" s="1" t="s">
        <v>1</v>
      </c>
      <c r="N237" s="1" t="s">
        <v>2</v>
      </c>
      <c r="O237" s="1" t="s">
        <v>1</v>
      </c>
      <c r="P237" s="1" t="s">
        <v>2</v>
      </c>
      <c r="Q237" t="s">
        <v>1</v>
      </c>
      <c r="R237" s="1" t="s">
        <v>1</v>
      </c>
      <c r="S237" s="1" t="s">
        <v>2</v>
      </c>
      <c r="T237" s="1" t="s">
        <v>2</v>
      </c>
      <c r="U237" s="1" t="s">
        <v>2</v>
      </c>
      <c r="V237" s="1" t="s">
        <v>2</v>
      </c>
      <c r="W237" s="1" t="s">
        <v>2</v>
      </c>
      <c r="X237" t="s">
        <v>287</v>
      </c>
      <c r="Y237" t="s">
        <v>42</v>
      </c>
      <c r="Z237" t="s">
        <v>287</v>
      </c>
      <c r="AA237" t="s">
        <v>287</v>
      </c>
      <c r="AB237" t="s">
        <v>287</v>
      </c>
      <c r="AC237" s="1"/>
      <c r="AD237" s="1"/>
      <c r="AE237" s="1"/>
      <c r="AF237" s="1"/>
      <c r="AG237" s="1"/>
      <c r="AH237" t="s">
        <v>287</v>
      </c>
      <c r="AI237" t="s">
        <v>287</v>
      </c>
      <c r="AJ237" t="s">
        <v>287</v>
      </c>
      <c r="AK237" t="s">
        <v>287</v>
      </c>
      <c r="AL237" t="s">
        <v>287</v>
      </c>
      <c r="AM237" t="s">
        <v>287</v>
      </c>
      <c r="AN237" s="1"/>
      <c r="AO237" s="1"/>
      <c r="AP237" s="1"/>
      <c r="AQ237" s="1"/>
      <c r="AR237" s="1"/>
      <c r="AS237" s="1"/>
      <c r="AT237" s="1"/>
      <c r="AU237" s="1"/>
      <c r="AW237" s="1"/>
      <c r="AX237" s="1"/>
      <c r="AY237" s="1"/>
      <c r="AZ237" s="1"/>
      <c r="BA237" s="1"/>
      <c r="BB237" s="1"/>
      <c r="BC237" s="1"/>
      <c r="BD237" s="1"/>
      <c r="BE237" t="s">
        <v>287</v>
      </c>
      <c r="BF237" t="s">
        <v>287</v>
      </c>
      <c r="BG237" t="s">
        <v>287</v>
      </c>
      <c r="BH237" t="s">
        <v>287</v>
      </c>
      <c r="BI237" t="s">
        <v>287</v>
      </c>
      <c r="BJ237" t="s">
        <v>287</v>
      </c>
      <c r="BK237" s="1"/>
      <c r="BL237" s="1"/>
      <c r="BM237" s="1"/>
      <c r="BN237" s="1"/>
      <c r="BO237" s="1"/>
      <c r="BP237" s="1"/>
      <c r="BQ237" s="1"/>
      <c r="BR237" s="1"/>
      <c r="BS237" s="1"/>
      <c r="BT237" s="1"/>
      <c r="BU237" s="1"/>
      <c r="BV237" s="1"/>
      <c r="BW237" s="1"/>
      <c r="BX237" s="1"/>
      <c r="BY237" t="s">
        <v>287</v>
      </c>
      <c r="BZ237" s="1"/>
      <c r="CA237" s="1"/>
      <c r="CB237" s="1"/>
      <c r="CC237" s="1"/>
      <c r="CD237" s="1"/>
      <c r="CE237" s="1"/>
      <c r="CF237" s="1"/>
      <c r="CG237" s="1"/>
      <c r="CH237" s="1"/>
      <c r="CI237" s="1"/>
      <c r="CJ237" s="1"/>
      <c r="CK237" s="1"/>
      <c r="CL237" s="1"/>
      <c r="CM237" s="1"/>
      <c r="CN237" t="s">
        <v>287</v>
      </c>
      <c r="CO237" t="s">
        <v>287</v>
      </c>
      <c r="CP237" t="s">
        <v>287</v>
      </c>
      <c r="CQ237" t="s">
        <v>287</v>
      </c>
      <c r="CR237" t="s">
        <v>287</v>
      </c>
      <c r="CS237" t="s">
        <v>287</v>
      </c>
      <c r="CT237" t="s">
        <v>287</v>
      </c>
      <c r="CU237" t="s">
        <v>287</v>
      </c>
      <c r="CV237" t="s">
        <v>287</v>
      </c>
      <c r="CW237" t="s">
        <v>287</v>
      </c>
      <c r="CX237" t="s">
        <v>287</v>
      </c>
      <c r="CY237" t="s">
        <v>287</v>
      </c>
      <c r="CZ237" t="s">
        <v>287</v>
      </c>
      <c r="DA237" t="s">
        <v>287</v>
      </c>
      <c r="DB237" t="s">
        <v>287</v>
      </c>
      <c r="DC237" t="s">
        <v>287</v>
      </c>
      <c r="DD237" t="s">
        <v>287</v>
      </c>
      <c r="DE237" t="s">
        <v>287</v>
      </c>
      <c r="DF237" t="s">
        <v>1589</v>
      </c>
      <c r="DG237" t="s">
        <v>1590</v>
      </c>
      <c r="DH237" t="s">
        <v>290</v>
      </c>
      <c r="DI237" t="s">
        <v>315</v>
      </c>
      <c r="DJ237" t="s">
        <v>303</v>
      </c>
      <c r="DK237" t="s">
        <v>811</v>
      </c>
      <c r="DL237" t="s">
        <v>341</v>
      </c>
      <c r="DM237" t="s">
        <v>1591</v>
      </c>
      <c r="DN237" t="s">
        <v>1592</v>
      </c>
      <c r="DO237" s="1">
        <v>0</v>
      </c>
      <c r="DP237" s="1">
        <v>0</v>
      </c>
      <c r="DQ237" s="1">
        <v>1</v>
      </c>
      <c r="DR237" s="1">
        <v>0</v>
      </c>
      <c r="DS237" s="1">
        <v>0</v>
      </c>
    </row>
    <row r="238" spans="1:123" x14ac:dyDescent="0.35">
      <c r="A238" t="s">
        <v>1</v>
      </c>
      <c r="B238" t="s">
        <v>1</v>
      </c>
      <c r="C238" t="s">
        <v>11</v>
      </c>
      <c r="D238" t="s">
        <v>14</v>
      </c>
      <c r="E238" t="s">
        <v>13</v>
      </c>
      <c r="F238" t="s">
        <v>14</v>
      </c>
      <c r="G238" t="s">
        <v>15</v>
      </c>
      <c r="H238" t="s">
        <v>16</v>
      </c>
      <c r="I238" s="1" t="s">
        <v>1</v>
      </c>
      <c r="J238" s="1" t="s">
        <v>1</v>
      </c>
      <c r="K238" s="1" t="s">
        <v>1</v>
      </c>
      <c r="L238" s="1" t="s">
        <v>1</v>
      </c>
      <c r="M238" s="1" t="s">
        <v>1</v>
      </c>
      <c r="N238" s="1" t="s">
        <v>1</v>
      </c>
      <c r="O238" s="1" t="s">
        <v>1</v>
      </c>
      <c r="P238" s="1" t="s">
        <v>2</v>
      </c>
      <c r="Q238" t="s">
        <v>1</v>
      </c>
      <c r="R238" s="1" t="s">
        <v>1</v>
      </c>
      <c r="S238" s="1" t="s">
        <v>2</v>
      </c>
      <c r="T238" s="1" t="s">
        <v>1</v>
      </c>
      <c r="U238" s="1" t="s">
        <v>1</v>
      </c>
      <c r="V238" s="1" t="s">
        <v>1</v>
      </c>
      <c r="W238" s="1" t="s">
        <v>2</v>
      </c>
      <c r="X238" t="s">
        <v>287</v>
      </c>
      <c r="Y238" t="s">
        <v>43</v>
      </c>
      <c r="Z238" t="s">
        <v>45</v>
      </c>
      <c r="AA238" t="s">
        <v>287</v>
      </c>
      <c r="AB238" t="s">
        <v>51</v>
      </c>
      <c r="AC238" s="1"/>
      <c r="AD238" s="1"/>
      <c r="AE238" s="1"/>
      <c r="AF238" s="1"/>
      <c r="AG238" s="1"/>
      <c r="AH238" t="s">
        <v>287</v>
      </c>
      <c r="AI238" t="s">
        <v>287</v>
      </c>
      <c r="AJ238" t="s">
        <v>287</v>
      </c>
      <c r="AK238" t="s">
        <v>287</v>
      </c>
      <c r="AL238" t="s">
        <v>13</v>
      </c>
      <c r="AM238" t="s">
        <v>13</v>
      </c>
      <c r="AN238" s="1" t="s">
        <v>2</v>
      </c>
      <c r="AO238" s="1" t="s">
        <v>2</v>
      </c>
      <c r="AP238" s="1" t="s">
        <v>1</v>
      </c>
      <c r="AQ238" s="1" t="s">
        <v>2</v>
      </c>
      <c r="AR238" s="1" t="s">
        <v>2</v>
      </c>
      <c r="AS238" s="1" t="s">
        <v>2</v>
      </c>
      <c r="AT238" s="1" t="s">
        <v>2</v>
      </c>
      <c r="AU238" s="1" t="s">
        <v>2</v>
      </c>
      <c r="AV238" t="s">
        <v>287</v>
      </c>
      <c r="AW238" s="1" t="s">
        <v>2</v>
      </c>
      <c r="AX238" s="1" t="s">
        <v>2</v>
      </c>
      <c r="AY238" s="1" t="s">
        <v>1</v>
      </c>
      <c r="AZ238" s="1" t="s">
        <v>2</v>
      </c>
      <c r="BA238" s="1" t="s">
        <v>2</v>
      </c>
      <c r="BB238" s="1" t="s">
        <v>2</v>
      </c>
      <c r="BC238" s="1" t="s">
        <v>2</v>
      </c>
      <c r="BD238" s="1" t="s">
        <v>2</v>
      </c>
      <c r="BE238" t="s">
        <v>287</v>
      </c>
      <c r="BF238" t="s">
        <v>287</v>
      </c>
      <c r="BG238" t="s">
        <v>1</v>
      </c>
      <c r="BH238" t="s">
        <v>1</v>
      </c>
      <c r="BI238" t="s">
        <v>1</v>
      </c>
      <c r="BJ238" t="s">
        <v>91</v>
      </c>
      <c r="BK238" s="1" t="s">
        <v>2</v>
      </c>
      <c r="BL238" s="1" t="s">
        <v>1</v>
      </c>
      <c r="BM238" s="1" t="s">
        <v>2</v>
      </c>
      <c r="BN238" s="1" t="s">
        <v>2</v>
      </c>
      <c r="BO238" s="1" t="s">
        <v>2</v>
      </c>
      <c r="BP238" s="1" t="s">
        <v>1</v>
      </c>
      <c r="BQ238" s="1" t="s">
        <v>1</v>
      </c>
      <c r="BR238" s="1" t="s">
        <v>1</v>
      </c>
      <c r="BS238" s="1" t="s">
        <v>1</v>
      </c>
      <c r="BT238" s="1" t="s">
        <v>1</v>
      </c>
      <c r="BU238" s="1" t="s">
        <v>1</v>
      </c>
      <c r="BV238" s="1" t="s">
        <v>1</v>
      </c>
      <c r="BW238" s="1" t="s">
        <v>2</v>
      </c>
      <c r="BX238" s="1" t="s">
        <v>2</v>
      </c>
      <c r="BY238" t="s">
        <v>287</v>
      </c>
      <c r="BZ238" s="1" t="s">
        <v>2</v>
      </c>
      <c r="CA238" s="1" t="s">
        <v>2</v>
      </c>
      <c r="CB238" s="1" t="s">
        <v>2</v>
      </c>
      <c r="CC238" s="1" t="s">
        <v>2</v>
      </c>
      <c r="CD238" s="1" t="s">
        <v>2</v>
      </c>
      <c r="CE238" s="1" t="s">
        <v>2</v>
      </c>
      <c r="CF238" s="1" t="s">
        <v>1</v>
      </c>
      <c r="CG238" s="1" t="s">
        <v>1</v>
      </c>
      <c r="CH238" s="1" t="s">
        <v>2</v>
      </c>
      <c r="CI238" s="1" t="s">
        <v>2</v>
      </c>
      <c r="CJ238" s="1" t="s">
        <v>2</v>
      </c>
      <c r="CK238" s="1" t="s">
        <v>2</v>
      </c>
      <c r="CL238" s="1" t="s">
        <v>2</v>
      </c>
      <c r="CM238" s="1" t="s">
        <v>2</v>
      </c>
      <c r="CN238" t="s">
        <v>287</v>
      </c>
      <c r="CO238" t="s">
        <v>1</v>
      </c>
      <c r="CP238" t="s">
        <v>1</v>
      </c>
      <c r="CQ238" t="s">
        <v>2</v>
      </c>
      <c r="CR238" t="s">
        <v>287</v>
      </c>
      <c r="CS238" t="s">
        <v>14</v>
      </c>
      <c r="CT238" t="s">
        <v>14</v>
      </c>
      <c r="CU238" t="s">
        <v>14</v>
      </c>
      <c r="CV238" t="s">
        <v>287</v>
      </c>
      <c r="CW238" t="s">
        <v>45</v>
      </c>
      <c r="CX238" t="s">
        <v>287</v>
      </c>
      <c r="CY238" t="s">
        <v>1</v>
      </c>
      <c r="CZ238" t="s">
        <v>1</v>
      </c>
      <c r="DA238" t="s">
        <v>2</v>
      </c>
      <c r="DB238" t="s">
        <v>138</v>
      </c>
      <c r="DC238" t="s">
        <v>1593</v>
      </c>
      <c r="DD238" t="s">
        <v>287</v>
      </c>
      <c r="DE238" t="s">
        <v>287</v>
      </c>
      <c r="DF238" t="s">
        <v>1594</v>
      </c>
      <c r="DG238" t="s">
        <v>1595</v>
      </c>
      <c r="DH238" t="s">
        <v>290</v>
      </c>
      <c r="DI238" t="s">
        <v>315</v>
      </c>
      <c r="DJ238" t="s">
        <v>303</v>
      </c>
      <c r="DK238" t="s">
        <v>688</v>
      </c>
      <c r="DL238" t="s">
        <v>341</v>
      </c>
      <c r="DM238" t="s">
        <v>1596</v>
      </c>
      <c r="DN238" t="s">
        <v>1597</v>
      </c>
      <c r="DO238" s="1">
        <v>0</v>
      </c>
      <c r="DP238" s="1">
        <v>0</v>
      </c>
      <c r="DQ238" s="1">
        <v>0</v>
      </c>
      <c r="DR238" s="1">
        <v>1</v>
      </c>
      <c r="DS238" s="1">
        <v>0</v>
      </c>
    </row>
    <row r="239" spans="1:123" x14ac:dyDescent="0.35">
      <c r="A239" t="s">
        <v>287</v>
      </c>
      <c r="B239" t="s">
        <v>287</v>
      </c>
      <c r="C239" t="s">
        <v>287</v>
      </c>
      <c r="D239" t="s">
        <v>287</v>
      </c>
      <c r="E239" t="s">
        <v>287</v>
      </c>
      <c r="F239" t="s">
        <v>287</v>
      </c>
      <c r="G239" t="s">
        <v>287</v>
      </c>
      <c r="H239" t="s">
        <v>287</v>
      </c>
      <c r="I239" s="1"/>
      <c r="J239" s="1"/>
      <c r="K239" s="1"/>
      <c r="L239" s="1"/>
      <c r="M239" s="1"/>
      <c r="N239" s="1"/>
      <c r="O239" s="1"/>
      <c r="P239" s="1"/>
      <c r="Q239" t="s">
        <v>287</v>
      </c>
      <c r="R239" s="1"/>
      <c r="S239" s="1"/>
      <c r="T239" s="1"/>
      <c r="U239" s="1"/>
      <c r="V239" s="1"/>
      <c r="W239" s="1"/>
      <c r="X239" t="s">
        <v>287</v>
      </c>
      <c r="Y239" t="s">
        <v>287</v>
      </c>
      <c r="Z239" t="s">
        <v>287</v>
      </c>
      <c r="AA239" t="s">
        <v>287</v>
      </c>
      <c r="AB239" t="s">
        <v>287</v>
      </c>
      <c r="AC239" s="1"/>
      <c r="AD239" s="1"/>
      <c r="AE239" s="1"/>
      <c r="AF239" s="1"/>
      <c r="AG239" s="1"/>
      <c r="AH239" t="s">
        <v>287</v>
      </c>
      <c r="AI239" t="s">
        <v>287</v>
      </c>
      <c r="AJ239" t="s">
        <v>287</v>
      </c>
      <c r="AK239" t="s">
        <v>287</v>
      </c>
      <c r="AL239" t="s">
        <v>287</v>
      </c>
      <c r="AM239" t="s">
        <v>287</v>
      </c>
      <c r="AN239" s="1"/>
      <c r="AO239" s="1"/>
      <c r="AP239" s="1"/>
      <c r="AQ239" s="1"/>
      <c r="AR239" s="1"/>
      <c r="AS239" s="1"/>
      <c r="AT239" s="1"/>
      <c r="AU239" s="1"/>
      <c r="AV239" t="s">
        <v>287</v>
      </c>
      <c r="AW239" s="1"/>
      <c r="AX239" s="1"/>
      <c r="AY239" s="1"/>
      <c r="AZ239" s="1"/>
      <c r="BA239" s="1"/>
      <c r="BB239" s="1"/>
      <c r="BC239" s="1"/>
      <c r="BD239" s="1"/>
      <c r="BE239" t="s">
        <v>287</v>
      </c>
      <c r="BF239" t="s">
        <v>287</v>
      </c>
      <c r="BG239" t="s">
        <v>287</v>
      </c>
      <c r="BH239" t="s">
        <v>287</v>
      </c>
      <c r="BI239" t="s">
        <v>287</v>
      </c>
      <c r="BJ239" t="s">
        <v>287</v>
      </c>
      <c r="BK239" s="1"/>
      <c r="BL239" s="1"/>
      <c r="BM239" s="1"/>
      <c r="BN239" s="1"/>
      <c r="BO239" s="1"/>
      <c r="BP239" s="1"/>
      <c r="BQ239" s="1"/>
      <c r="BR239" s="1"/>
      <c r="BS239" s="1"/>
      <c r="BT239" s="1"/>
      <c r="BU239" s="1"/>
      <c r="BV239" s="1"/>
      <c r="BW239" s="1"/>
      <c r="BX239" s="1"/>
      <c r="BY239" t="s">
        <v>287</v>
      </c>
      <c r="BZ239" s="1"/>
      <c r="CA239" s="1"/>
      <c r="CB239" s="1"/>
      <c r="CC239" s="1"/>
      <c r="CD239" s="1"/>
      <c r="CE239" s="1"/>
      <c r="CF239" s="1"/>
      <c r="CG239" s="1"/>
      <c r="CH239" s="1"/>
      <c r="CI239" s="1"/>
      <c r="CJ239" s="1"/>
      <c r="CK239" s="1"/>
      <c r="CL239" s="1"/>
      <c r="CM239" s="1"/>
      <c r="CN239" t="s">
        <v>287</v>
      </c>
      <c r="CO239" t="s">
        <v>287</v>
      </c>
      <c r="CP239" t="s">
        <v>287</v>
      </c>
      <c r="CQ239" t="s">
        <v>287</v>
      </c>
      <c r="CR239" t="s">
        <v>287</v>
      </c>
      <c r="CS239" t="s">
        <v>287</v>
      </c>
      <c r="CT239" t="s">
        <v>287</v>
      </c>
      <c r="CU239" t="s">
        <v>287</v>
      </c>
      <c r="CV239" t="s">
        <v>287</v>
      </c>
      <c r="CW239" t="s">
        <v>287</v>
      </c>
      <c r="CX239" t="s">
        <v>287</v>
      </c>
      <c r="CY239" t="s">
        <v>287</v>
      </c>
      <c r="CZ239" t="s">
        <v>287</v>
      </c>
      <c r="DA239" t="s">
        <v>287</v>
      </c>
      <c r="DB239" t="s">
        <v>287</v>
      </c>
      <c r="DC239" t="s">
        <v>287</v>
      </c>
      <c r="DD239" t="s">
        <v>287</v>
      </c>
      <c r="DE239" t="s">
        <v>287</v>
      </c>
      <c r="DF239" t="s">
        <v>1598</v>
      </c>
      <c r="DG239" t="s">
        <v>1599</v>
      </c>
      <c r="DH239" t="s">
        <v>290</v>
      </c>
      <c r="DI239" t="s">
        <v>315</v>
      </c>
      <c r="DJ239" t="s">
        <v>292</v>
      </c>
      <c r="DK239" t="s">
        <v>1600</v>
      </c>
      <c r="DL239" t="s">
        <v>341</v>
      </c>
      <c r="DM239" t="s">
        <v>1601</v>
      </c>
      <c r="DN239" t="s">
        <v>1602</v>
      </c>
      <c r="DO239" s="1">
        <v>0</v>
      </c>
      <c r="DP239" s="1">
        <v>1</v>
      </c>
      <c r="DQ239" s="1">
        <v>0</v>
      </c>
      <c r="DR239" s="1">
        <v>0</v>
      </c>
      <c r="DS239" s="1">
        <v>0</v>
      </c>
    </row>
    <row r="240" spans="1:123" x14ac:dyDescent="0.35">
      <c r="A240" t="s">
        <v>1</v>
      </c>
      <c r="B240" t="s">
        <v>1</v>
      </c>
      <c r="C240" t="s">
        <v>6</v>
      </c>
      <c r="D240" t="s">
        <v>15</v>
      </c>
      <c r="E240" t="s">
        <v>13</v>
      </c>
      <c r="F240" t="s">
        <v>13</v>
      </c>
      <c r="G240" t="s">
        <v>15</v>
      </c>
      <c r="H240" t="s">
        <v>16</v>
      </c>
      <c r="I240" s="1" t="s">
        <v>1</v>
      </c>
      <c r="J240" s="1" t="s">
        <v>1</v>
      </c>
      <c r="K240" s="1" t="s">
        <v>2</v>
      </c>
      <c r="L240" s="1" t="s">
        <v>1</v>
      </c>
      <c r="M240" s="1" t="s">
        <v>1</v>
      </c>
      <c r="N240" s="1" t="s">
        <v>1</v>
      </c>
      <c r="O240" s="1" t="s">
        <v>1</v>
      </c>
      <c r="P240" s="1" t="s">
        <v>2</v>
      </c>
      <c r="Q240" t="s">
        <v>2</v>
      </c>
      <c r="R240" s="1" t="s">
        <v>1</v>
      </c>
      <c r="S240" s="1" t="s">
        <v>2</v>
      </c>
      <c r="T240" s="1" t="s">
        <v>1</v>
      </c>
      <c r="U240" s="1" t="s">
        <v>1</v>
      </c>
      <c r="V240" s="1" t="s">
        <v>1</v>
      </c>
      <c r="W240" s="1" t="s">
        <v>2</v>
      </c>
      <c r="X240" t="s">
        <v>287</v>
      </c>
      <c r="Y240" t="s">
        <v>41</v>
      </c>
      <c r="Z240" t="s">
        <v>45</v>
      </c>
      <c r="AA240" t="s">
        <v>287</v>
      </c>
      <c r="AB240" t="s">
        <v>52</v>
      </c>
      <c r="AC240" s="1" t="s">
        <v>1</v>
      </c>
      <c r="AD240" s="1" t="s">
        <v>2</v>
      </c>
      <c r="AE240" s="1" t="s">
        <v>1</v>
      </c>
      <c r="AF240" s="1" t="s">
        <v>1</v>
      </c>
      <c r="AG240" s="1" t="s">
        <v>2</v>
      </c>
      <c r="AH240" t="s">
        <v>287</v>
      </c>
      <c r="AI240" t="s">
        <v>287</v>
      </c>
      <c r="AJ240" t="s">
        <v>287</v>
      </c>
      <c r="AK240" t="s">
        <v>287</v>
      </c>
      <c r="AL240" t="s">
        <v>14</v>
      </c>
      <c r="AM240" t="s">
        <v>13</v>
      </c>
      <c r="AN240" s="1" t="s">
        <v>2</v>
      </c>
      <c r="AO240" s="1" t="s">
        <v>1</v>
      </c>
      <c r="AP240" s="1" t="s">
        <v>2</v>
      </c>
      <c r="AQ240" s="1" t="s">
        <v>2</v>
      </c>
      <c r="AR240" s="1" t="s">
        <v>2</v>
      </c>
      <c r="AS240" s="1" t="s">
        <v>2</v>
      </c>
      <c r="AT240" s="1" t="s">
        <v>2</v>
      </c>
      <c r="AU240" s="1" t="s">
        <v>2</v>
      </c>
      <c r="AV240" t="s">
        <v>287</v>
      </c>
      <c r="AW240" s="1" t="s">
        <v>2</v>
      </c>
      <c r="AX240" s="1" t="s">
        <v>1</v>
      </c>
      <c r="AY240" s="1" t="s">
        <v>2</v>
      </c>
      <c r="AZ240" s="1" t="s">
        <v>2</v>
      </c>
      <c r="BA240" s="1" t="s">
        <v>2</v>
      </c>
      <c r="BB240" s="1" t="s">
        <v>2</v>
      </c>
      <c r="BC240" s="1" t="s">
        <v>2</v>
      </c>
      <c r="BD240" s="1" t="s">
        <v>2</v>
      </c>
      <c r="BE240" t="s">
        <v>287</v>
      </c>
      <c r="BF240" t="s">
        <v>287</v>
      </c>
      <c r="BG240" t="s">
        <v>1</v>
      </c>
      <c r="BH240" t="s">
        <v>1</v>
      </c>
      <c r="BI240" t="s">
        <v>1</v>
      </c>
      <c r="BJ240" t="s">
        <v>91</v>
      </c>
      <c r="BK240" s="1" t="s">
        <v>1</v>
      </c>
      <c r="BL240" s="1" t="s">
        <v>1</v>
      </c>
      <c r="BM240" s="1" t="s">
        <v>1</v>
      </c>
      <c r="BN240" s="1" t="s">
        <v>1</v>
      </c>
      <c r="BO240" s="1" t="s">
        <v>1</v>
      </c>
      <c r="BP240" s="1" t="s">
        <v>1</v>
      </c>
      <c r="BQ240" s="1" t="s">
        <v>1</v>
      </c>
      <c r="BR240" s="1" t="s">
        <v>1</v>
      </c>
      <c r="BS240" s="1" t="s">
        <v>2</v>
      </c>
      <c r="BT240" s="1" t="s">
        <v>2</v>
      </c>
      <c r="BU240" s="1" t="s">
        <v>1</v>
      </c>
      <c r="BV240" s="1" t="s">
        <v>1</v>
      </c>
      <c r="BW240" s="1" t="s">
        <v>2</v>
      </c>
      <c r="BX240" s="1" t="s">
        <v>2</v>
      </c>
      <c r="BY240" t="s">
        <v>287</v>
      </c>
      <c r="BZ240" s="1" t="s">
        <v>1</v>
      </c>
      <c r="CA240" s="1" t="s">
        <v>1</v>
      </c>
      <c r="CB240" s="1" t="s">
        <v>1</v>
      </c>
      <c r="CC240" s="1" t="s">
        <v>1</v>
      </c>
      <c r="CD240" s="1" t="s">
        <v>1</v>
      </c>
      <c r="CE240" s="1" t="s">
        <v>1</v>
      </c>
      <c r="CF240" s="1" t="s">
        <v>1</v>
      </c>
      <c r="CG240" s="1" t="s">
        <v>1</v>
      </c>
      <c r="CH240" s="1" t="s">
        <v>1</v>
      </c>
      <c r="CI240" s="1" t="s">
        <v>1</v>
      </c>
      <c r="CJ240" s="1" t="s">
        <v>1</v>
      </c>
      <c r="CK240" s="1" t="s">
        <v>1</v>
      </c>
      <c r="CL240" s="1" t="s">
        <v>2</v>
      </c>
      <c r="CM240" s="1" t="s">
        <v>2</v>
      </c>
      <c r="CN240" t="s">
        <v>287</v>
      </c>
      <c r="CO240" t="s">
        <v>1</v>
      </c>
      <c r="CP240" t="s">
        <v>1</v>
      </c>
      <c r="CQ240" t="s">
        <v>1</v>
      </c>
      <c r="CR240" t="s">
        <v>1</v>
      </c>
      <c r="CS240" t="s">
        <v>15</v>
      </c>
      <c r="CT240" t="s">
        <v>13</v>
      </c>
      <c r="CU240" t="s">
        <v>14</v>
      </c>
      <c r="CV240" t="s">
        <v>287</v>
      </c>
      <c r="CW240" t="s">
        <v>46</v>
      </c>
      <c r="CX240" t="s">
        <v>287</v>
      </c>
      <c r="CY240" t="s">
        <v>1</v>
      </c>
      <c r="CZ240" t="s">
        <v>1</v>
      </c>
      <c r="DA240" t="s">
        <v>1</v>
      </c>
      <c r="DB240" t="s">
        <v>287</v>
      </c>
      <c r="DC240" t="s">
        <v>287</v>
      </c>
      <c r="DD240" t="s">
        <v>60</v>
      </c>
      <c r="DE240" t="s">
        <v>287</v>
      </c>
      <c r="DF240" t="s">
        <v>1603</v>
      </c>
      <c r="DG240" t="s">
        <v>1604</v>
      </c>
      <c r="DH240" t="s">
        <v>290</v>
      </c>
      <c r="DI240" t="s">
        <v>302</v>
      </c>
      <c r="DJ240" t="s">
        <v>303</v>
      </c>
      <c r="DK240" t="s">
        <v>1408</v>
      </c>
      <c r="DL240" t="s">
        <v>330</v>
      </c>
      <c r="DM240" t="s">
        <v>1605</v>
      </c>
      <c r="DN240" t="s">
        <v>1606</v>
      </c>
      <c r="DO240" s="1">
        <v>0</v>
      </c>
      <c r="DP240" s="1">
        <v>0</v>
      </c>
      <c r="DQ240" s="1">
        <v>0</v>
      </c>
      <c r="DR240" s="1">
        <v>1</v>
      </c>
      <c r="DS240" s="1">
        <v>0</v>
      </c>
    </row>
    <row r="241" spans="1:123" x14ac:dyDescent="0.35">
      <c r="A241" t="s">
        <v>287</v>
      </c>
      <c r="B241" t="s">
        <v>287</v>
      </c>
      <c r="C241" t="s">
        <v>287</v>
      </c>
      <c r="D241" t="s">
        <v>287</v>
      </c>
      <c r="E241" t="s">
        <v>287</v>
      </c>
      <c r="F241" t="s">
        <v>287</v>
      </c>
      <c r="G241" t="s">
        <v>287</v>
      </c>
      <c r="H241" t="s">
        <v>287</v>
      </c>
      <c r="I241" s="1"/>
      <c r="J241" s="1"/>
      <c r="K241" s="1"/>
      <c r="L241" s="1"/>
      <c r="M241" s="1"/>
      <c r="N241" s="1"/>
      <c r="O241" s="1"/>
      <c r="P241" s="1"/>
      <c r="Q241" t="s">
        <v>287</v>
      </c>
      <c r="R241" s="1"/>
      <c r="S241" s="1"/>
      <c r="T241" s="1"/>
      <c r="U241" s="1"/>
      <c r="V241" s="1"/>
      <c r="W241" s="1"/>
      <c r="X241" t="s">
        <v>287</v>
      </c>
      <c r="Y241" t="s">
        <v>287</v>
      </c>
      <c r="Z241" t="s">
        <v>287</v>
      </c>
      <c r="AA241" t="s">
        <v>287</v>
      </c>
      <c r="AB241" t="s">
        <v>287</v>
      </c>
      <c r="AC241" s="1"/>
      <c r="AD241" s="1"/>
      <c r="AE241" s="1"/>
      <c r="AF241" s="1"/>
      <c r="AG241" s="1"/>
      <c r="AH241" t="s">
        <v>287</v>
      </c>
      <c r="AI241" t="s">
        <v>287</v>
      </c>
      <c r="AJ241" t="s">
        <v>287</v>
      </c>
      <c r="AK241" t="s">
        <v>287</v>
      </c>
      <c r="AL241" t="s">
        <v>287</v>
      </c>
      <c r="AM241" t="s">
        <v>287</v>
      </c>
      <c r="AN241" s="1"/>
      <c r="AO241" s="1"/>
      <c r="AP241" s="1"/>
      <c r="AQ241" s="1"/>
      <c r="AR241" s="1"/>
      <c r="AS241" s="1"/>
      <c r="AT241" s="1"/>
      <c r="AU241" s="1"/>
      <c r="AV241" t="s">
        <v>287</v>
      </c>
      <c r="AW241" s="1"/>
      <c r="AX241" s="1"/>
      <c r="AY241" s="1"/>
      <c r="AZ241" s="1"/>
      <c r="BA241" s="1"/>
      <c r="BB241" s="1"/>
      <c r="BC241" s="1"/>
      <c r="BD241" s="1"/>
      <c r="BE241" t="s">
        <v>287</v>
      </c>
      <c r="BF241" t="s">
        <v>287</v>
      </c>
      <c r="BG241" t="s">
        <v>287</v>
      </c>
      <c r="BH241" t="s">
        <v>287</v>
      </c>
      <c r="BI241" t="s">
        <v>287</v>
      </c>
      <c r="BJ241" t="s">
        <v>287</v>
      </c>
      <c r="BK241" s="1"/>
      <c r="BL241" s="1"/>
      <c r="BM241" s="1"/>
      <c r="BN241" s="1"/>
      <c r="BO241" s="1"/>
      <c r="BP241" s="1"/>
      <c r="BQ241" s="1"/>
      <c r="BR241" s="1"/>
      <c r="BS241" s="1"/>
      <c r="BT241" s="1"/>
      <c r="BU241" s="1"/>
      <c r="BV241" s="1"/>
      <c r="BW241" s="1"/>
      <c r="BX241" s="1"/>
      <c r="BY241" t="s">
        <v>287</v>
      </c>
      <c r="BZ241" s="1"/>
      <c r="CA241" s="1"/>
      <c r="CB241" s="1"/>
      <c r="CC241" s="1"/>
      <c r="CD241" s="1"/>
      <c r="CE241" s="1"/>
      <c r="CF241" s="1"/>
      <c r="CG241" s="1"/>
      <c r="CH241" s="1"/>
      <c r="CI241" s="1"/>
      <c r="CJ241" s="1"/>
      <c r="CK241" s="1"/>
      <c r="CL241" s="1"/>
      <c r="CM241" s="1"/>
      <c r="CN241" t="s">
        <v>287</v>
      </c>
      <c r="CO241" t="s">
        <v>287</v>
      </c>
      <c r="CP241" t="s">
        <v>287</v>
      </c>
      <c r="CQ241" t="s">
        <v>287</v>
      </c>
      <c r="CR241" t="s">
        <v>287</v>
      </c>
      <c r="CS241" t="s">
        <v>287</v>
      </c>
      <c r="CT241" t="s">
        <v>287</v>
      </c>
      <c r="CU241" t="s">
        <v>287</v>
      </c>
      <c r="CV241" t="s">
        <v>287</v>
      </c>
      <c r="CW241" t="s">
        <v>287</v>
      </c>
      <c r="CX241" t="s">
        <v>287</v>
      </c>
      <c r="CY241" t="s">
        <v>287</v>
      </c>
      <c r="CZ241" t="s">
        <v>287</v>
      </c>
      <c r="DA241" t="s">
        <v>287</v>
      </c>
      <c r="DB241" t="s">
        <v>287</v>
      </c>
      <c r="DC241" t="s">
        <v>287</v>
      </c>
      <c r="DD241" t="s">
        <v>287</v>
      </c>
      <c r="DE241" t="s">
        <v>287</v>
      </c>
      <c r="DF241" t="s">
        <v>1607</v>
      </c>
      <c r="DG241" t="s">
        <v>1608</v>
      </c>
      <c r="DH241" t="s">
        <v>290</v>
      </c>
      <c r="DI241" t="s">
        <v>315</v>
      </c>
      <c r="DJ241" t="s">
        <v>303</v>
      </c>
      <c r="DK241" t="s">
        <v>558</v>
      </c>
      <c r="DL241" t="s">
        <v>305</v>
      </c>
      <c r="DM241" t="s">
        <v>1609</v>
      </c>
      <c r="DN241" t="s">
        <v>1610</v>
      </c>
      <c r="DO241" s="1">
        <v>0</v>
      </c>
      <c r="DP241" s="1">
        <v>1</v>
      </c>
      <c r="DQ241" s="1">
        <v>0</v>
      </c>
      <c r="DR241" s="1">
        <v>0</v>
      </c>
      <c r="DS241" s="1">
        <v>0</v>
      </c>
    </row>
    <row r="242" spans="1:123" x14ac:dyDescent="0.35">
      <c r="A242" t="s">
        <v>1</v>
      </c>
      <c r="B242" t="s">
        <v>1</v>
      </c>
      <c r="C242" t="s">
        <v>10</v>
      </c>
      <c r="D242" t="s">
        <v>14</v>
      </c>
      <c r="E242" t="s">
        <v>13</v>
      </c>
      <c r="F242" t="s">
        <v>13</v>
      </c>
      <c r="G242" t="s">
        <v>14</v>
      </c>
      <c r="H242" t="s">
        <v>16</v>
      </c>
      <c r="I242" s="1" t="s">
        <v>1</v>
      </c>
      <c r="J242" s="1" t="s">
        <v>1</v>
      </c>
      <c r="K242" s="1" t="s">
        <v>2</v>
      </c>
      <c r="L242" s="1" t="s">
        <v>2</v>
      </c>
      <c r="M242" s="1" t="s">
        <v>1</v>
      </c>
      <c r="N242" s="1" t="s">
        <v>1</v>
      </c>
      <c r="O242" s="1" t="s">
        <v>1</v>
      </c>
      <c r="P242" s="1" t="s">
        <v>2</v>
      </c>
      <c r="Q242" t="s">
        <v>1</v>
      </c>
      <c r="R242" s="1" t="s">
        <v>1</v>
      </c>
      <c r="S242" s="1" t="s">
        <v>1</v>
      </c>
      <c r="T242" s="1" t="s">
        <v>1</v>
      </c>
      <c r="U242" s="1" t="s">
        <v>1</v>
      </c>
      <c r="V242" s="1" t="s">
        <v>2</v>
      </c>
      <c r="W242" s="1" t="s">
        <v>2</v>
      </c>
      <c r="X242" t="s">
        <v>287</v>
      </c>
      <c r="Y242" t="s">
        <v>3</v>
      </c>
      <c r="Z242" t="s">
        <v>46</v>
      </c>
      <c r="AA242" t="s">
        <v>1611</v>
      </c>
      <c r="AB242" t="s">
        <v>53</v>
      </c>
      <c r="AC242" s="1"/>
      <c r="AD242" s="1"/>
      <c r="AE242" s="1"/>
      <c r="AF242" s="1"/>
      <c r="AG242" s="1"/>
      <c r="AH242" t="s">
        <v>60</v>
      </c>
      <c r="AI242" t="s">
        <v>61</v>
      </c>
      <c r="AJ242" t="s">
        <v>61</v>
      </c>
      <c r="AK242" t="s">
        <v>60</v>
      </c>
      <c r="AL242" t="s">
        <v>14</v>
      </c>
      <c r="AM242" t="s">
        <v>14</v>
      </c>
      <c r="AN242" s="1" t="s">
        <v>2</v>
      </c>
      <c r="AO242" s="1" t="s">
        <v>2</v>
      </c>
      <c r="AP242" s="1" t="s">
        <v>1</v>
      </c>
      <c r="AQ242" s="1" t="s">
        <v>1</v>
      </c>
      <c r="AR242" s="1" t="s">
        <v>1</v>
      </c>
      <c r="AS242" s="1" t="s">
        <v>2</v>
      </c>
      <c r="AT242" s="1" t="s">
        <v>2</v>
      </c>
      <c r="AU242" s="1" t="s">
        <v>2</v>
      </c>
      <c r="AV242" t="s">
        <v>287</v>
      </c>
      <c r="AW242" s="1" t="s">
        <v>2</v>
      </c>
      <c r="AX242" s="1" t="s">
        <v>2</v>
      </c>
      <c r="AY242" s="1" t="s">
        <v>1</v>
      </c>
      <c r="AZ242" s="1" t="s">
        <v>1</v>
      </c>
      <c r="BA242" s="1" t="s">
        <v>1</v>
      </c>
      <c r="BB242" s="1" t="s">
        <v>2</v>
      </c>
      <c r="BC242" s="1" t="s">
        <v>2</v>
      </c>
      <c r="BD242" s="1" t="s">
        <v>2</v>
      </c>
      <c r="BE242" t="s">
        <v>287</v>
      </c>
      <c r="BF242" t="s">
        <v>287</v>
      </c>
      <c r="BG242" t="s">
        <v>1</v>
      </c>
      <c r="BH242" t="s">
        <v>1</v>
      </c>
      <c r="BI242" t="s">
        <v>1</v>
      </c>
      <c r="BJ242" t="s">
        <v>91</v>
      </c>
      <c r="BK242" s="1" t="s">
        <v>2</v>
      </c>
      <c r="BL242" s="1" t="s">
        <v>2</v>
      </c>
      <c r="BM242" s="1" t="s">
        <v>2</v>
      </c>
      <c r="BN242" s="1" t="s">
        <v>2</v>
      </c>
      <c r="BO242" s="1" t="s">
        <v>2</v>
      </c>
      <c r="BP242" s="1" t="s">
        <v>2</v>
      </c>
      <c r="BQ242" s="1" t="s">
        <v>2</v>
      </c>
      <c r="BR242" s="1" t="s">
        <v>2</v>
      </c>
      <c r="BS242" s="1" t="s">
        <v>2</v>
      </c>
      <c r="BT242" s="1" t="s">
        <v>2</v>
      </c>
      <c r="BU242" s="1" t="s">
        <v>2</v>
      </c>
      <c r="BV242" s="1" t="s">
        <v>2</v>
      </c>
      <c r="BW242" s="1" t="s">
        <v>1</v>
      </c>
      <c r="BX242" s="1" t="s">
        <v>2</v>
      </c>
      <c r="BY242" t="s">
        <v>1612</v>
      </c>
      <c r="BZ242" s="1" t="s">
        <v>1</v>
      </c>
      <c r="CA242" s="1" t="s">
        <v>1</v>
      </c>
      <c r="CB242" s="1" t="s">
        <v>1</v>
      </c>
      <c r="CC242" s="1" t="s">
        <v>1</v>
      </c>
      <c r="CD242" s="1" t="s">
        <v>1</v>
      </c>
      <c r="CE242" s="1" t="s">
        <v>1</v>
      </c>
      <c r="CF242" s="1" t="s">
        <v>1</v>
      </c>
      <c r="CG242" s="1" t="s">
        <v>1</v>
      </c>
      <c r="CH242" s="1" t="s">
        <v>1</v>
      </c>
      <c r="CI242" s="1" t="s">
        <v>1</v>
      </c>
      <c r="CJ242" s="1" t="s">
        <v>1</v>
      </c>
      <c r="CK242" s="1" t="s">
        <v>2</v>
      </c>
      <c r="CL242" s="1" t="s">
        <v>2</v>
      </c>
      <c r="CM242" s="1" t="s">
        <v>2</v>
      </c>
      <c r="CN242" t="s">
        <v>287</v>
      </c>
      <c r="CO242" t="s">
        <v>1</v>
      </c>
      <c r="CP242" t="s">
        <v>1</v>
      </c>
      <c r="CQ242" t="s">
        <v>1</v>
      </c>
      <c r="CR242" t="s">
        <v>1</v>
      </c>
      <c r="CS242" t="s">
        <v>13</v>
      </c>
      <c r="CT242" t="s">
        <v>13</v>
      </c>
      <c r="CU242" t="s">
        <v>14</v>
      </c>
      <c r="CV242" t="s">
        <v>287</v>
      </c>
      <c r="CW242" t="s">
        <v>45</v>
      </c>
      <c r="CX242" t="s">
        <v>287</v>
      </c>
      <c r="CY242" t="s">
        <v>1</v>
      </c>
      <c r="CZ242" t="s">
        <v>1</v>
      </c>
      <c r="DA242" t="s">
        <v>1</v>
      </c>
      <c r="DB242" t="s">
        <v>287</v>
      </c>
      <c r="DC242" t="s">
        <v>287</v>
      </c>
      <c r="DD242" t="s">
        <v>61</v>
      </c>
      <c r="DE242" t="s">
        <v>287</v>
      </c>
      <c r="DF242" t="s">
        <v>1613</v>
      </c>
      <c r="DG242" t="s">
        <v>1614</v>
      </c>
      <c r="DH242" t="s">
        <v>290</v>
      </c>
      <c r="DI242" t="s">
        <v>315</v>
      </c>
      <c r="DJ242" t="s">
        <v>303</v>
      </c>
      <c r="DK242" t="s">
        <v>834</v>
      </c>
      <c r="DL242" t="s">
        <v>305</v>
      </c>
      <c r="DM242" t="s">
        <v>1615</v>
      </c>
      <c r="DN242" t="s">
        <v>1616</v>
      </c>
      <c r="DO242" s="1">
        <v>0</v>
      </c>
      <c r="DP242" s="1">
        <v>0</v>
      </c>
      <c r="DQ242" s="1">
        <v>0</v>
      </c>
      <c r="DR242" s="1">
        <v>1</v>
      </c>
      <c r="DS242" s="1">
        <v>0</v>
      </c>
    </row>
    <row r="243" spans="1:123" x14ac:dyDescent="0.35">
      <c r="A243" t="s">
        <v>1</v>
      </c>
      <c r="B243" t="s">
        <v>2</v>
      </c>
      <c r="C243" t="s">
        <v>8</v>
      </c>
      <c r="D243" t="s">
        <v>14</v>
      </c>
      <c r="E243" t="s">
        <v>13</v>
      </c>
      <c r="F243" t="s">
        <v>15</v>
      </c>
      <c r="G243" t="s">
        <v>16</v>
      </c>
      <c r="H243" t="s">
        <v>16</v>
      </c>
      <c r="I243" s="1" t="s">
        <v>2</v>
      </c>
      <c r="J243" s="1" t="s">
        <v>2</v>
      </c>
      <c r="K243" s="1" t="s">
        <v>1</v>
      </c>
      <c r="L243" s="1" t="s">
        <v>2</v>
      </c>
      <c r="M243" s="1" t="s">
        <v>2</v>
      </c>
      <c r="N243" s="1" t="s">
        <v>2</v>
      </c>
      <c r="O243" s="1" t="s">
        <v>1</v>
      </c>
      <c r="P243" s="1" t="s">
        <v>2</v>
      </c>
      <c r="Q243" t="s">
        <v>1</v>
      </c>
      <c r="R243" s="1" t="s">
        <v>2</v>
      </c>
      <c r="S243" s="1" t="s">
        <v>2</v>
      </c>
      <c r="T243" s="1" t="s">
        <v>2</v>
      </c>
      <c r="U243" s="1" t="s">
        <v>2</v>
      </c>
      <c r="V243" s="1" t="s">
        <v>2</v>
      </c>
      <c r="W243" s="1" t="s">
        <v>1</v>
      </c>
      <c r="X243" t="s">
        <v>287</v>
      </c>
      <c r="Y243" t="s">
        <v>3</v>
      </c>
      <c r="Z243" t="s">
        <v>46</v>
      </c>
      <c r="AA243" t="s">
        <v>1617</v>
      </c>
      <c r="AB243" t="s">
        <v>51</v>
      </c>
      <c r="AC243" s="1"/>
      <c r="AD243" s="1"/>
      <c r="AE243" s="1"/>
      <c r="AF243" s="1"/>
      <c r="AG243" s="1"/>
      <c r="AH243" t="s">
        <v>287</v>
      </c>
      <c r="AI243" t="s">
        <v>287</v>
      </c>
      <c r="AJ243" t="s">
        <v>287</v>
      </c>
      <c r="AK243" t="s">
        <v>287</v>
      </c>
      <c r="AL243" t="s">
        <v>14</v>
      </c>
      <c r="AM243" t="s">
        <v>14</v>
      </c>
      <c r="AN243" s="1" t="s">
        <v>2</v>
      </c>
      <c r="AO243" s="1" t="s">
        <v>2</v>
      </c>
      <c r="AP243" s="1" t="s">
        <v>2</v>
      </c>
      <c r="AQ243" s="1" t="s">
        <v>2</v>
      </c>
      <c r="AR243" s="1" t="s">
        <v>2</v>
      </c>
      <c r="AS243" s="1" t="s">
        <v>2</v>
      </c>
      <c r="AT243" s="1" t="s">
        <v>2</v>
      </c>
      <c r="AU243" s="1" t="s">
        <v>1</v>
      </c>
      <c r="AV243" t="s">
        <v>287</v>
      </c>
      <c r="AW243" s="1" t="s">
        <v>2</v>
      </c>
      <c r="AX243" s="1" t="s">
        <v>2</v>
      </c>
      <c r="AY243" s="1" t="s">
        <v>2</v>
      </c>
      <c r="AZ243" s="1" t="s">
        <v>2</v>
      </c>
      <c r="BA243" s="1" t="s">
        <v>2</v>
      </c>
      <c r="BB243" s="1" t="s">
        <v>1</v>
      </c>
      <c r="BC243" s="1" t="s">
        <v>2</v>
      </c>
      <c r="BD243" s="1" t="s">
        <v>2</v>
      </c>
      <c r="BE243" t="s">
        <v>287</v>
      </c>
      <c r="BF243" t="s">
        <v>1618</v>
      </c>
      <c r="BG243" t="s">
        <v>3</v>
      </c>
      <c r="BH243" t="s">
        <v>287</v>
      </c>
      <c r="BI243" t="s">
        <v>287</v>
      </c>
      <c r="BJ243" t="s">
        <v>287</v>
      </c>
      <c r="BK243" s="1"/>
      <c r="BL243" s="1"/>
      <c r="BM243" s="1"/>
      <c r="BN243" s="1"/>
      <c r="BO243" s="1"/>
      <c r="BP243" s="1"/>
      <c r="BQ243" s="1"/>
      <c r="BR243" s="1"/>
      <c r="BS243" s="1"/>
      <c r="BT243" s="1"/>
      <c r="BU243" s="1"/>
      <c r="BV243" s="1"/>
      <c r="BW243" s="1"/>
      <c r="BX243" s="1"/>
      <c r="BY243" t="s">
        <v>287</v>
      </c>
      <c r="BZ243" s="1"/>
      <c r="CA243" s="1"/>
      <c r="CB243" s="1"/>
      <c r="CC243" s="1"/>
      <c r="CD243" s="1"/>
      <c r="CE243" s="1"/>
      <c r="CF243" s="1"/>
      <c r="CG243" s="1"/>
      <c r="CH243" s="1"/>
      <c r="CI243" s="1"/>
      <c r="CJ243" s="1"/>
      <c r="CK243" s="1"/>
      <c r="CL243" s="1"/>
      <c r="CM243" s="1"/>
      <c r="CN243" t="s">
        <v>287</v>
      </c>
      <c r="CO243" t="s">
        <v>287</v>
      </c>
      <c r="CP243" t="s">
        <v>287</v>
      </c>
      <c r="CQ243" t="s">
        <v>287</v>
      </c>
      <c r="CR243" t="s">
        <v>287</v>
      </c>
      <c r="CS243" t="s">
        <v>287</v>
      </c>
      <c r="CT243" t="s">
        <v>287</v>
      </c>
      <c r="CU243" t="s">
        <v>287</v>
      </c>
      <c r="CV243" t="s">
        <v>287</v>
      </c>
      <c r="CW243" t="s">
        <v>47</v>
      </c>
      <c r="CX243" t="s">
        <v>287</v>
      </c>
      <c r="CY243" t="s">
        <v>2</v>
      </c>
      <c r="CZ243" t="s">
        <v>287</v>
      </c>
      <c r="DA243" t="s">
        <v>2</v>
      </c>
      <c r="DB243" t="s">
        <v>138</v>
      </c>
      <c r="DC243" t="s">
        <v>1619</v>
      </c>
      <c r="DD243" t="s">
        <v>287</v>
      </c>
      <c r="DE243" t="s">
        <v>287</v>
      </c>
      <c r="DF243" t="s">
        <v>1620</v>
      </c>
      <c r="DG243" t="s">
        <v>1621</v>
      </c>
      <c r="DH243" t="s">
        <v>290</v>
      </c>
      <c r="DI243" t="s">
        <v>302</v>
      </c>
      <c r="DJ243" t="s">
        <v>687</v>
      </c>
      <c r="DK243" t="s">
        <v>1450</v>
      </c>
      <c r="DL243" t="s">
        <v>341</v>
      </c>
      <c r="DM243" t="s">
        <v>1622</v>
      </c>
      <c r="DN243" t="s">
        <v>1623</v>
      </c>
      <c r="DO243" s="1">
        <v>0</v>
      </c>
      <c r="DP243" s="1">
        <v>0</v>
      </c>
      <c r="DQ243" s="1">
        <v>0</v>
      </c>
      <c r="DR243" s="1">
        <v>1</v>
      </c>
      <c r="DS243" s="1">
        <v>0</v>
      </c>
    </row>
    <row r="244" spans="1:123" x14ac:dyDescent="0.35">
      <c r="A244" t="s">
        <v>1</v>
      </c>
      <c r="B244" t="s">
        <v>1</v>
      </c>
      <c r="C244" t="s">
        <v>9</v>
      </c>
      <c r="D244" t="s">
        <v>14</v>
      </c>
      <c r="E244" t="s">
        <v>13</v>
      </c>
      <c r="F244" t="s">
        <v>13</v>
      </c>
      <c r="G244" t="s">
        <v>15</v>
      </c>
      <c r="H244" t="s">
        <v>16</v>
      </c>
      <c r="I244" s="1" t="s">
        <v>1</v>
      </c>
      <c r="J244" s="1" t="s">
        <v>1</v>
      </c>
      <c r="K244" s="1" t="s">
        <v>2</v>
      </c>
      <c r="L244" s="1" t="s">
        <v>2</v>
      </c>
      <c r="M244" s="1" t="s">
        <v>2</v>
      </c>
      <c r="N244" s="1" t="s">
        <v>2</v>
      </c>
      <c r="O244" s="1" t="s">
        <v>1</v>
      </c>
      <c r="P244" s="1" t="s">
        <v>2</v>
      </c>
      <c r="Q244" t="s">
        <v>1</v>
      </c>
      <c r="R244" s="1" t="s">
        <v>2</v>
      </c>
      <c r="S244" s="1" t="s">
        <v>2</v>
      </c>
      <c r="T244" s="1" t="s">
        <v>2</v>
      </c>
      <c r="U244" s="1" t="s">
        <v>2</v>
      </c>
      <c r="V244" s="1" t="s">
        <v>2</v>
      </c>
      <c r="W244" s="1" t="s">
        <v>1</v>
      </c>
      <c r="X244" t="s">
        <v>287</v>
      </c>
      <c r="Y244" t="s">
        <v>3</v>
      </c>
      <c r="Z244" t="s">
        <v>47</v>
      </c>
      <c r="AA244" t="s">
        <v>287</v>
      </c>
      <c r="AB244" t="s">
        <v>52</v>
      </c>
      <c r="AC244" s="1" t="s">
        <v>1</v>
      </c>
      <c r="AD244" s="1" t="s">
        <v>2</v>
      </c>
      <c r="AE244" s="1" t="s">
        <v>1</v>
      </c>
      <c r="AF244" s="1" t="s">
        <v>1</v>
      </c>
      <c r="AG244" s="1" t="s">
        <v>2</v>
      </c>
      <c r="AH244" t="s">
        <v>287</v>
      </c>
      <c r="AI244" t="s">
        <v>287</v>
      </c>
      <c r="AJ244" t="s">
        <v>287</v>
      </c>
      <c r="AK244" t="s">
        <v>287</v>
      </c>
      <c r="AL244" t="s">
        <v>14</v>
      </c>
      <c r="AM244" t="s">
        <v>14</v>
      </c>
      <c r="AN244" s="1" t="s">
        <v>2</v>
      </c>
      <c r="AO244" s="1" t="s">
        <v>2</v>
      </c>
      <c r="AP244" s="1" t="s">
        <v>1</v>
      </c>
      <c r="AQ244" s="1" t="s">
        <v>2</v>
      </c>
      <c r="AR244" s="1" t="s">
        <v>2</v>
      </c>
      <c r="AS244" s="1" t="s">
        <v>2</v>
      </c>
      <c r="AT244" s="1" t="s">
        <v>2</v>
      </c>
      <c r="AU244" s="1" t="s">
        <v>2</v>
      </c>
      <c r="AV244" t="s">
        <v>287</v>
      </c>
      <c r="AW244" s="1" t="s">
        <v>2</v>
      </c>
      <c r="AX244" s="1" t="s">
        <v>2</v>
      </c>
      <c r="AY244" s="1" t="s">
        <v>1</v>
      </c>
      <c r="AZ244" s="1" t="s">
        <v>2</v>
      </c>
      <c r="BA244" s="1" t="s">
        <v>2</v>
      </c>
      <c r="BB244" s="1" t="s">
        <v>2</v>
      </c>
      <c r="BC244" s="1" t="s">
        <v>2</v>
      </c>
      <c r="BD244" s="1" t="s">
        <v>2</v>
      </c>
      <c r="BE244" t="s">
        <v>287</v>
      </c>
      <c r="BF244" t="s">
        <v>287</v>
      </c>
      <c r="BG244" t="s">
        <v>1</v>
      </c>
      <c r="BH244" t="s">
        <v>1</v>
      </c>
      <c r="BI244" t="s">
        <v>3</v>
      </c>
      <c r="BJ244" t="s">
        <v>90</v>
      </c>
      <c r="BK244" s="1" t="s">
        <v>2</v>
      </c>
      <c r="BL244" s="1" t="s">
        <v>1</v>
      </c>
      <c r="BM244" s="1" t="s">
        <v>1</v>
      </c>
      <c r="BN244" s="1" t="s">
        <v>1</v>
      </c>
      <c r="BO244" s="1" t="s">
        <v>1</v>
      </c>
      <c r="BP244" s="1" t="s">
        <v>1</v>
      </c>
      <c r="BQ244" s="1" t="s">
        <v>1</v>
      </c>
      <c r="BR244" s="1" t="s">
        <v>2</v>
      </c>
      <c r="BS244" s="1" t="s">
        <v>1</v>
      </c>
      <c r="BT244" s="1" t="s">
        <v>2</v>
      </c>
      <c r="BU244" s="1" t="s">
        <v>1</v>
      </c>
      <c r="BV244" s="1" t="s">
        <v>1</v>
      </c>
      <c r="BW244" s="1" t="s">
        <v>2</v>
      </c>
      <c r="BX244" s="1" t="s">
        <v>2</v>
      </c>
      <c r="BY244" t="s">
        <v>287</v>
      </c>
      <c r="BZ244" s="1" t="s">
        <v>1</v>
      </c>
      <c r="CA244" s="1" t="s">
        <v>1</v>
      </c>
      <c r="CB244" s="1" t="s">
        <v>1</v>
      </c>
      <c r="CC244" s="1" t="s">
        <v>1</v>
      </c>
      <c r="CD244" s="1" t="s">
        <v>1</v>
      </c>
      <c r="CE244" s="1" t="s">
        <v>1</v>
      </c>
      <c r="CF244" s="1" t="s">
        <v>1</v>
      </c>
      <c r="CG244" s="1" t="s">
        <v>1</v>
      </c>
      <c r="CH244" s="1" t="s">
        <v>1</v>
      </c>
      <c r="CI244" s="1" t="s">
        <v>1</v>
      </c>
      <c r="CJ244" s="1" t="s">
        <v>1</v>
      </c>
      <c r="CK244" s="1" t="s">
        <v>1</v>
      </c>
      <c r="CL244" s="1" t="s">
        <v>2</v>
      </c>
      <c r="CM244" s="1" t="s">
        <v>2</v>
      </c>
      <c r="CN244" t="s">
        <v>287</v>
      </c>
      <c r="CO244" t="s">
        <v>1</v>
      </c>
      <c r="CP244" t="s">
        <v>1</v>
      </c>
      <c r="CQ244" t="s">
        <v>1</v>
      </c>
      <c r="CR244" t="s">
        <v>3</v>
      </c>
      <c r="CS244" t="s">
        <v>14</v>
      </c>
      <c r="CT244" t="s">
        <v>14</v>
      </c>
      <c r="CU244" t="s">
        <v>14</v>
      </c>
      <c r="CV244" t="s">
        <v>287</v>
      </c>
      <c r="CW244" t="s">
        <v>46</v>
      </c>
      <c r="CX244" t="s">
        <v>287</v>
      </c>
      <c r="CY244" t="s">
        <v>1</v>
      </c>
      <c r="CZ244" t="s">
        <v>3</v>
      </c>
      <c r="DA244" t="s">
        <v>2</v>
      </c>
      <c r="DB244" t="s">
        <v>135</v>
      </c>
      <c r="DC244" t="s">
        <v>287</v>
      </c>
      <c r="DD244" t="s">
        <v>287</v>
      </c>
      <c r="DE244" t="s">
        <v>287</v>
      </c>
      <c r="DF244" t="s">
        <v>1624</v>
      </c>
      <c r="DG244" t="s">
        <v>1625</v>
      </c>
      <c r="DH244" t="s">
        <v>290</v>
      </c>
      <c r="DI244" t="s">
        <v>315</v>
      </c>
      <c r="DJ244" t="s">
        <v>303</v>
      </c>
      <c r="DK244" t="s">
        <v>363</v>
      </c>
      <c r="DL244" t="s">
        <v>294</v>
      </c>
      <c r="DM244" t="s">
        <v>1626</v>
      </c>
      <c r="DN244" t="s">
        <v>1627</v>
      </c>
      <c r="DO244" s="1">
        <v>0</v>
      </c>
      <c r="DP244" s="1">
        <v>0</v>
      </c>
      <c r="DQ244" s="1">
        <v>0</v>
      </c>
      <c r="DR244" s="1">
        <v>1</v>
      </c>
      <c r="DS244" s="1">
        <v>0</v>
      </c>
    </row>
    <row r="245" spans="1:123" x14ac:dyDescent="0.35">
      <c r="A245" t="s">
        <v>1</v>
      </c>
      <c r="B245" t="s">
        <v>1</v>
      </c>
      <c r="C245" t="s">
        <v>7</v>
      </c>
      <c r="D245" t="s">
        <v>14</v>
      </c>
      <c r="E245" t="s">
        <v>13</v>
      </c>
      <c r="F245" t="s">
        <v>13</v>
      </c>
      <c r="G245" t="s">
        <v>16</v>
      </c>
      <c r="H245" t="s">
        <v>16</v>
      </c>
      <c r="I245" s="1" t="s">
        <v>1</v>
      </c>
      <c r="J245" s="1" t="s">
        <v>1</v>
      </c>
      <c r="K245" s="1" t="s">
        <v>1</v>
      </c>
      <c r="L245" s="1" t="s">
        <v>2</v>
      </c>
      <c r="M245" s="1" t="s">
        <v>2</v>
      </c>
      <c r="N245" s="1" t="s">
        <v>2</v>
      </c>
      <c r="O245" s="1" t="s">
        <v>1</v>
      </c>
      <c r="P245" s="1" t="s">
        <v>2</v>
      </c>
      <c r="Q245" t="s">
        <v>1</v>
      </c>
      <c r="R245" s="1" t="s">
        <v>1</v>
      </c>
      <c r="S245" s="1" t="s">
        <v>2</v>
      </c>
      <c r="T245" s="1" t="s">
        <v>2</v>
      </c>
      <c r="U245" s="1" t="s">
        <v>2</v>
      </c>
      <c r="V245" s="1" t="s">
        <v>2</v>
      </c>
      <c r="W245" s="1" t="s">
        <v>2</v>
      </c>
      <c r="X245" t="s">
        <v>287</v>
      </c>
      <c r="Y245" t="s">
        <v>43</v>
      </c>
      <c r="Z245" t="s">
        <v>47</v>
      </c>
      <c r="AA245" t="s">
        <v>287</v>
      </c>
      <c r="AB245" t="s">
        <v>53</v>
      </c>
      <c r="AC245" s="1"/>
      <c r="AD245" s="1"/>
      <c r="AE245" s="1"/>
      <c r="AF245" s="1"/>
      <c r="AG245" s="1"/>
      <c r="AH245" t="s">
        <v>60</v>
      </c>
      <c r="AI245" t="s">
        <v>60</v>
      </c>
      <c r="AJ245" t="s">
        <v>63</v>
      </c>
      <c r="AK245" t="s">
        <v>63</v>
      </c>
      <c r="AL245" t="s">
        <v>14</v>
      </c>
      <c r="AM245" t="s">
        <v>14</v>
      </c>
      <c r="AN245" s="1" t="s">
        <v>2</v>
      </c>
      <c r="AO245" s="1" t="s">
        <v>2</v>
      </c>
      <c r="AP245" s="1" t="s">
        <v>2</v>
      </c>
      <c r="AQ245" s="1" t="s">
        <v>2</v>
      </c>
      <c r="AR245" s="1" t="s">
        <v>2</v>
      </c>
      <c r="AS245" s="1" t="s">
        <v>2</v>
      </c>
      <c r="AT245" s="1" t="s">
        <v>2</v>
      </c>
      <c r="AU245" s="1" t="s">
        <v>1</v>
      </c>
      <c r="AV245" t="s">
        <v>287</v>
      </c>
      <c r="AW245" s="1" t="s">
        <v>2</v>
      </c>
      <c r="AX245" s="1" t="s">
        <v>2</v>
      </c>
      <c r="AY245" s="1" t="s">
        <v>2</v>
      </c>
      <c r="AZ245" s="1" t="s">
        <v>2</v>
      </c>
      <c r="BA245" s="1" t="s">
        <v>2</v>
      </c>
      <c r="BB245" s="1" t="s">
        <v>2</v>
      </c>
      <c r="BC245" s="1" t="s">
        <v>2</v>
      </c>
      <c r="BD245" s="1" t="s">
        <v>1</v>
      </c>
      <c r="BE245" t="s">
        <v>287</v>
      </c>
      <c r="BF245" t="s">
        <v>287</v>
      </c>
      <c r="BG245" t="s">
        <v>2</v>
      </c>
      <c r="BH245" t="s">
        <v>287</v>
      </c>
      <c r="BI245" t="s">
        <v>287</v>
      </c>
      <c r="BJ245" t="s">
        <v>287</v>
      </c>
      <c r="BK245" s="1"/>
      <c r="BL245" s="1"/>
      <c r="BM245" s="1"/>
      <c r="BN245" s="1"/>
      <c r="BO245" s="1"/>
      <c r="BP245" s="1"/>
      <c r="BQ245" s="1"/>
      <c r="BR245" s="1"/>
      <c r="BS245" s="1"/>
      <c r="BT245" s="1"/>
      <c r="BU245" s="1"/>
      <c r="BV245" s="1"/>
      <c r="BW245" s="1"/>
      <c r="BX245" s="1"/>
      <c r="BY245" t="s">
        <v>287</v>
      </c>
      <c r="BZ245" s="1"/>
      <c r="CA245" s="1"/>
      <c r="CB245" s="1"/>
      <c r="CC245" s="1"/>
      <c r="CD245" s="1"/>
      <c r="CE245" s="1"/>
      <c r="CF245" s="1"/>
      <c r="CG245" s="1"/>
      <c r="CH245" s="1"/>
      <c r="CI245" s="1"/>
      <c r="CJ245" s="1"/>
      <c r="CK245" s="1"/>
      <c r="CL245" s="1"/>
      <c r="CM245" s="1"/>
      <c r="CN245" t="s">
        <v>287</v>
      </c>
      <c r="CO245" t="s">
        <v>287</v>
      </c>
      <c r="CP245" t="s">
        <v>287</v>
      </c>
      <c r="CQ245" t="s">
        <v>287</v>
      </c>
      <c r="CR245" t="s">
        <v>287</v>
      </c>
      <c r="CS245" t="s">
        <v>287</v>
      </c>
      <c r="CT245" t="s">
        <v>287</v>
      </c>
      <c r="CU245" t="s">
        <v>287</v>
      </c>
      <c r="CV245" t="s">
        <v>1092</v>
      </c>
      <c r="CW245" t="s">
        <v>47</v>
      </c>
      <c r="CX245" t="s">
        <v>1092</v>
      </c>
      <c r="CY245" t="s">
        <v>2</v>
      </c>
      <c r="CZ245" t="s">
        <v>287</v>
      </c>
      <c r="DA245" t="s">
        <v>2</v>
      </c>
      <c r="DB245" t="s">
        <v>138</v>
      </c>
      <c r="DC245" t="s">
        <v>1092</v>
      </c>
      <c r="DD245" t="s">
        <v>287</v>
      </c>
      <c r="DE245" t="s">
        <v>287</v>
      </c>
      <c r="DF245" t="s">
        <v>1628</v>
      </c>
      <c r="DG245" t="s">
        <v>1629</v>
      </c>
      <c r="DH245" t="s">
        <v>290</v>
      </c>
      <c r="DI245" t="s">
        <v>302</v>
      </c>
      <c r="DJ245" t="s">
        <v>687</v>
      </c>
      <c r="DK245" t="s">
        <v>375</v>
      </c>
      <c r="DL245" t="s">
        <v>294</v>
      </c>
      <c r="DM245" t="s">
        <v>1630</v>
      </c>
      <c r="DN245" t="s">
        <v>1631</v>
      </c>
      <c r="DO245" s="1">
        <v>0</v>
      </c>
      <c r="DP245" s="1">
        <v>0</v>
      </c>
      <c r="DQ245" s="1">
        <v>0</v>
      </c>
      <c r="DR245" s="1">
        <v>1</v>
      </c>
      <c r="DS245" s="1">
        <v>0</v>
      </c>
    </row>
    <row r="246" spans="1:123" x14ac:dyDescent="0.35">
      <c r="A246" t="s">
        <v>287</v>
      </c>
      <c r="B246" t="s">
        <v>287</v>
      </c>
      <c r="C246" t="s">
        <v>287</v>
      </c>
      <c r="D246" t="s">
        <v>287</v>
      </c>
      <c r="E246" t="s">
        <v>287</v>
      </c>
      <c r="F246" t="s">
        <v>287</v>
      </c>
      <c r="G246" t="s">
        <v>287</v>
      </c>
      <c r="H246" t="s">
        <v>287</v>
      </c>
      <c r="I246" s="1"/>
      <c r="J246" s="1"/>
      <c r="K246" s="1"/>
      <c r="L246" s="1"/>
      <c r="M246" s="1"/>
      <c r="N246" s="1"/>
      <c r="O246" s="1"/>
      <c r="P246" s="1"/>
      <c r="Q246" t="s">
        <v>287</v>
      </c>
      <c r="R246" s="1"/>
      <c r="S246" s="1"/>
      <c r="T246" s="1"/>
      <c r="U246" s="1"/>
      <c r="V246" s="1"/>
      <c r="W246" s="1"/>
      <c r="X246" t="s">
        <v>287</v>
      </c>
      <c r="Y246" t="s">
        <v>287</v>
      </c>
      <c r="Z246" t="s">
        <v>287</v>
      </c>
      <c r="AA246" t="s">
        <v>287</v>
      </c>
      <c r="AB246" t="s">
        <v>287</v>
      </c>
      <c r="AC246" s="1"/>
      <c r="AD246" s="1"/>
      <c r="AE246" s="1"/>
      <c r="AF246" s="1"/>
      <c r="AG246" s="1"/>
      <c r="AH246" t="s">
        <v>287</v>
      </c>
      <c r="AI246" t="s">
        <v>287</v>
      </c>
      <c r="AJ246" t="s">
        <v>287</v>
      </c>
      <c r="AK246" t="s">
        <v>287</v>
      </c>
      <c r="AL246" t="s">
        <v>287</v>
      </c>
      <c r="AM246" t="s">
        <v>287</v>
      </c>
      <c r="AN246" s="1"/>
      <c r="AO246" s="1"/>
      <c r="AP246" s="1"/>
      <c r="AQ246" s="1"/>
      <c r="AR246" s="1"/>
      <c r="AS246" s="1"/>
      <c r="AT246" s="1"/>
      <c r="AU246" s="1"/>
      <c r="AV246" t="s">
        <v>287</v>
      </c>
      <c r="AW246" s="1"/>
      <c r="AX246" s="1"/>
      <c r="AY246" s="1"/>
      <c r="AZ246" s="1"/>
      <c r="BA246" s="1"/>
      <c r="BB246" s="1"/>
      <c r="BC246" s="1"/>
      <c r="BD246" s="1"/>
      <c r="BE246" t="s">
        <v>287</v>
      </c>
      <c r="BF246" t="s">
        <v>287</v>
      </c>
      <c r="BG246" t="s">
        <v>287</v>
      </c>
      <c r="BH246" t="s">
        <v>287</v>
      </c>
      <c r="BI246" t="s">
        <v>287</v>
      </c>
      <c r="BJ246" t="s">
        <v>287</v>
      </c>
      <c r="BK246" s="1"/>
      <c r="BL246" s="1"/>
      <c r="BM246" s="1"/>
      <c r="BN246" s="1"/>
      <c r="BO246" s="1"/>
      <c r="BP246" s="1"/>
      <c r="BQ246" s="1"/>
      <c r="BR246" s="1"/>
      <c r="BS246" s="1"/>
      <c r="BT246" s="1"/>
      <c r="BU246" s="1"/>
      <c r="BV246" s="1"/>
      <c r="BW246" s="1"/>
      <c r="BX246" s="1"/>
      <c r="BY246" t="s">
        <v>287</v>
      </c>
      <c r="BZ246" s="1"/>
      <c r="CA246" s="1"/>
      <c r="CB246" s="1"/>
      <c r="CC246" s="1"/>
      <c r="CD246" s="1"/>
      <c r="CE246" s="1"/>
      <c r="CF246" s="1"/>
      <c r="CG246" s="1"/>
      <c r="CH246" s="1"/>
      <c r="CI246" s="1"/>
      <c r="CJ246" s="1"/>
      <c r="CK246" s="1"/>
      <c r="CL246" s="1"/>
      <c r="CM246" s="1"/>
      <c r="CN246" t="s">
        <v>287</v>
      </c>
      <c r="CO246" t="s">
        <v>287</v>
      </c>
      <c r="CP246" t="s">
        <v>287</v>
      </c>
      <c r="CQ246" t="s">
        <v>287</v>
      </c>
      <c r="CR246" t="s">
        <v>287</v>
      </c>
      <c r="CS246" t="s">
        <v>287</v>
      </c>
      <c r="CT246" t="s">
        <v>287</v>
      </c>
      <c r="CU246" t="s">
        <v>287</v>
      </c>
      <c r="CV246" t="s">
        <v>287</v>
      </c>
      <c r="CW246" t="s">
        <v>287</v>
      </c>
      <c r="CX246" t="s">
        <v>287</v>
      </c>
      <c r="CY246" t="s">
        <v>287</v>
      </c>
      <c r="CZ246" t="s">
        <v>287</v>
      </c>
      <c r="DA246" t="s">
        <v>287</v>
      </c>
      <c r="DB246" t="s">
        <v>287</v>
      </c>
      <c r="DC246" t="s">
        <v>287</v>
      </c>
      <c r="DD246" t="s">
        <v>287</v>
      </c>
      <c r="DE246" t="s">
        <v>287</v>
      </c>
      <c r="DF246" t="s">
        <v>1632</v>
      </c>
      <c r="DG246" t="s">
        <v>1633</v>
      </c>
      <c r="DH246" t="s">
        <v>290</v>
      </c>
      <c r="DI246" t="s">
        <v>302</v>
      </c>
      <c r="DJ246" t="s">
        <v>687</v>
      </c>
      <c r="DK246" t="s">
        <v>363</v>
      </c>
      <c r="DL246" t="s">
        <v>294</v>
      </c>
      <c r="DM246" t="s">
        <v>1630</v>
      </c>
      <c r="DN246" t="s">
        <v>1634</v>
      </c>
      <c r="DO246" s="1">
        <v>0</v>
      </c>
      <c r="DP246" s="1">
        <v>1</v>
      </c>
      <c r="DQ246" s="1">
        <v>0</v>
      </c>
      <c r="DR246" s="1">
        <v>0</v>
      </c>
      <c r="DS246" s="1">
        <v>0</v>
      </c>
    </row>
    <row r="247" spans="1:123" x14ac:dyDescent="0.35">
      <c r="A247" t="s">
        <v>1</v>
      </c>
      <c r="B247" t="s">
        <v>1</v>
      </c>
      <c r="C247" t="s">
        <v>8</v>
      </c>
      <c r="D247" t="s">
        <v>13</v>
      </c>
      <c r="E247" t="s">
        <v>13</v>
      </c>
      <c r="F247" t="s">
        <v>13</v>
      </c>
      <c r="G247" t="s">
        <v>14</v>
      </c>
      <c r="H247" t="s">
        <v>15</v>
      </c>
      <c r="I247" s="1" t="s">
        <v>1</v>
      </c>
      <c r="J247" s="1" t="s">
        <v>1</v>
      </c>
      <c r="K247" s="1" t="s">
        <v>1</v>
      </c>
      <c r="L247" s="1" t="s">
        <v>2</v>
      </c>
      <c r="M247" s="1" t="s">
        <v>2</v>
      </c>
      <c r="N247" s="1" t="s">
        <v>2</v>
      </c>
      <c r="O247" s="1" t="s">
        <v>1</v>
      </c>
      <c r="P247" s="1" t="s">
        <v>2</v>
      </c>
      <c r="Q247" t="s">
        <v>1</v>
      </c>
      <c r="R247" s="1" t="s">
        <v>1</v>
      </c>
      <c r="S247" s="1" t="s">
        <v>1</v>
      </c>
      <c r="T247" s="1" t="s">
        <v>1</v>
      </c>
      <c r="U247" s="1" t="s">
        <v>1</v>
      </c>
      <c r="V247" s="1" t="s">
        <v>1</v>
      </c>
      <c r="W247" s="1" t="s">
        <v>2</v>
      </c>
      <c r="X247" t="s">
        <v>287</v>
      </c>
      <c r="Y247" t="s">
        <v>40</v>
      </c>
      <c r="Z247" t="s">
        <v>45</v>
      </c>
      <c r="AA247" t="s">
        <v>287</v>
      </c>
      <c r="AB247" t="s">
        <v>51</v>
      </c>
      <c r="AC247" s="1"/>
      <c r="AD247" s="1"/>
      <c r="AE247" s="1"/>
      <c r="AF247" s="1"/>
      <c r="AG247" s="1"/>
      <c r="AH247" t="s">
        <v>287</v>
      </c>
      <c r="AI247" t="s">
        <v>287</v>
      </c>
      <c r="AJ247" t="s">
        <v>287</v>
      </c>
      <c r="AK247" t="s">
        <v>287</v>
      </c>
      <c r="AL247" t="s">
        <v>14</v>
      </c>
      <c r="AM247" t="s">
        <v>13</v>
      </c>
      <c r="AN247" s="1" t="s">
        <v>2</v>
      </c>
      <c r="AO247" s="1" t="s">
        <v>2</v>
      </c>
      <c r="AP247" s="1" t="s">
        <v>2</v>
      </c>
      <c r="AQ247" s="1" t="s">
        <v>1</v>
      </c>
      <c r="AR247" s="1" t="s">
        <v>1</v>
      </c>
      <c r="AS247" s="1" t="s">
        <v>2</v>
      </c>
      <c r="AT247" s="1" t="s">
        <v>2</v>
      </c>
      <c r="AU247" s="1" t="s">
        <v>2</v>
      </c>
      <c r="AV247" t="s">
        <v>287</v>
      </c>
      <c r="AW247" s="1" t="s">
        <v>2</v>
      </c>
      <c r="AX247" s="1" t="s">
        <v>2</v>
      </c>
      <c r="AY247" s="1" t="s">
        <v>1</v>
      </c>
      <c r="AZ247" s="1" t="s">
        <v>1</v>
      </c>
      <c r="BA247" s="1" t="s">
        <v>2</v>
      </c>
      <c r="BB247" s="1" t="s">
        <v>2</v>
      </c>
      <c r="BC247" s="1" t="s">
        <v>2</v>
      </c>
      <c r="BD247" s="1" t="s">
        <v>2</v>
      </c>
      <c r="BE247" t="s">
        <v>287</v>
      </c>
      <c r="BF247" t="s">
        <v>287</v>
      </c>
      <c r="BG247" t="s">
        <v>1</v>
      </c>
      <c r="BH247" t="s">
        <v>1</v>
      </c>
      <c r="BI247" t="s">
        <v>1</v>
      </c>
      <c r="BJ247" t="s">
        <v>89</v>
      </c>
      <c r="BK247" s="1" t="s">
        <v>1</v>
      </c>
      <c r="BL247" s="1" t="s">
        <v>1</v>
      </c>
      <c r="BM247" s="1" t="s">
        <v>1</v>
      </c>
      <c r="BN247" s="1" t="s">
        <v>1</v>
      </c>
      <c r="BO247" s="1" t="s">
        <v>1</v>
      </c>
      <c r="BP247" s="1" t="s">
        <v>1</v>
      </c>
      <c r="BQ247" s="1" t="s">
        <v>1</v>
      </c>
      <c r="BR247" s="1" t="s">
        <v>1</v>
      </c>
      <c r="BS247" s="1" t="s">
        <v>2</v>
      </c>
      <c r="BT247" s="1" t="s">
        <v>2</v>
      </c>
      <c r="BU247" s="1" t="s">
        <v>2</v>
      </c>
      <c r="BV247" s="1" t="s">
        <v>2</v>
      </c>
      <c r="BW247" s="1" t="s">
        <v>2</v>
      </c>
      <c r="BX247" s="1" t="s">
        <v>2</v>
      </c>
      <c r="BY247" t="s">
        <v>287</v>
      </c>
      <c r="BZ247" s="1" t="s">
        <v>1</v>
      </c>
      <c r="CA247" s="1" t="s">
        <v>1</v>
      </c>
      <c r="CB247" s="1" t="s">
        <v>1</v>
      </c>
      <c r="CC247" s="1" t="s">
        <v>1</v>
      </c>
      <c r="CD247" s="1" t="s">
        <v>1</v>
      </c>
      <c r="CE247" s="1" t="s">
        <v>1</v>
      </c>
      <c r="CF247" s="1" t="s">
        <v>1</v>
      </c>
      <c r="CG247" s="1" t="s">
        <v>1</v>
      </c>
      <c r="CH247" s="1" t="s">
        <v>1</v>
      </c>
      <c r="CI247" s="1" t="s">
        <v>1</v>
      </c>
      <c r="CJ247" s="1" t="s">
        <v>1</v>
      </c>
      <c r="CK247" s="1" t="s">
        <v>1</v>
      </c>
      <c r="CL247" s="1" t="s">
        <v>2</v>
      </c>
      <c r="CM247" s="1" t="s">
        <v>2</v>
      </c>
      <c r="CN247" t="s">
        <v>287</v>
      </c>
      <c r="CO247" t="s">
        <v>1</v>
      </c>
      <c r="CP247" t="s">
        <v>1</v>
      </c>
      <c r="CQ247" t="s">
        <v>1</v>
      </c>
      <c r="CR247" t="s">
        <v>1</v>
      </c>
      <c r="CS247" t="s">
        <v>15</v>
      </c>
      <c r="CT247" t="s">
        <v>15</v>
      </c>
      <c r="CU247" t="s">
        <v>14</v>
      </c>
      <c r="CV247" t="s">
        <v>287</v>
      </c>
      <c r="CW247" t="s">
        <v>45</v>
      </c>
      <c r="CX247" t="s">
        <v>287</v>
      </c>
      <c r="CY247" t="s">
        <v>1</v>
      </c>
      <c r="CZ247" t="s">
        <v>2</v>
      </c>
      <c r="DA247" t="s">
        <v>2</v>
      </c>
      <c r="DB247" t="s">
        <v>135</v>
      </c>
      <c r="DC247" t="s">
        <v>287</v>
      </c>
      <c r="DD247" t="s">
        <v>287</v>
      </c>
      <c r="DE247" t="s">
        <v>287</v>
      </c>
      <c r="DF247" t="s">
        <v>1635</v>
      </c>
      <c r="DG247" t="s">
        <v>1636</v>
      </c>
      <c r="DH247" t="s">
        <v>290</v>
      </c>
      <c r="DI247" t="s">
        <v>315</v>
      </c>
      <c r="DJ247" t="s">
        <v>303</v>
      </c>
      <c r="DK247" t="s">
        <v>445</v>
      </c>
      <c r="DL247" t="s">
        <v>370</v>
      </c>
      <c r="DM247" t="s">
        <v>1637</v>
      </c>
      <c r="DN247" t="s">
        <v>1638</v>
      </c>
      <c r="DO247" s="1">
        <v>0</v>
      </c>
      <c r="DP247" s="1">
        <v>0</v>
      </c>
      <c r="DQ247" s="1">
        <v>0</v>
      </c>
      <c r="DR247" s="1">
        <v>1</v>
      </c>
      <c r="DS247" s="1">
        <v>0</v>
      </c>
    </row>
    <row r="248" spans="1:123" x14ac:dyDescent="0.35">
      <c r="A248" t="s">
        <v>1</v>
      </c>
      <c r="B248" t="s">
        <v>1</v>
      </c>
      <c r="C248" t="s">
        <v>10</v>
      </c>
      <c r="D248" t="s">
        <v>14</v>
      </c>
      <c r="E248" t="s">
        <v>13</v>
      </c>
      <c r="F248" t="s">
        <v>14</v>
      </c>
      <c r="G248" t="s">
        <v>13</v>
      </c>
      <c r="H248" t="s">
        <v>16</v>
      </c>
      <c r="I248" s="1" t="s">
        <v>1</v>
      </c>
      <c r="J248" s="1" t="s">
        <v>2</v>
      </c>
      <c r="K248" s="1" t="s">
        <v>2</v>
      </c>
      <c r="L248" s="1" t="s">
        <v>1</v>
      </c>
      <c r="M248" s="1" t="s">
        <v>2</v>
      </c>
      <c r="N248" s="1" t="s">
        <v>1</v>
      </c>
      <c r="O248" s="1" t="s">
        <v>1</v>
      </c>
      <c r="P248" s="1" t="s">
        <v>2</v>
      </c>
      <c r="Q248" t="s">
        <v>1</v>
      </c>
      <c r="R248" s="1" t="s">
        <v>1</v>
      </c>
      <c r="S248" s="1" t="s">
        <v>1</v>
      </c>
      <c r="T248" s="1" t="s">
        <v>1</v>
      </c>
      <c r="U248" s="1" t="s">
        <v>2</v>
      </c>
      <c r="V248" s="1" t="s">
        <v>1</v>
      </c>
      <c r="W248" s="1" t="s">
        <v>2</v>
      </c>
      <c r="X248" t="s">
        <v>287</v>
      </c>
      <c r="Y248" t="s">
        <v>43</v>
      </c>
      <c r="Z248" t="s">
        <v>45</v>
      </c>
      <c r="AA248" t="s">
        <v>287</v>
      </c>
      <c r="AB248" t="s">
        <v>51</v>
      </c>
      <c r="AC248" s="1"/>
      <c r="AD248" s="1"/>
      <c r="AE248" s="1"/>
      <c r="AF248" s="1"/>
      <c r="AG248" s="1"/>
      <c r="AH248" t="s">
        <v>287</v>
      </c>
      <c r="AI248" t="s">
        <v>287</v>
      </c>
      <c r="AJ248" t="s">
        <v>287</v>
      </c>
      <c r="AK248" t="s">
        <v>287</v>
      </c>
      <c r="AL248" t="s">
        <v>13</v>
      </c>
      <c r="AM248" t="s">
        <v>13</v>
      </c>
      <c r="AN248" s="1" t="s">
        <v>2</v>
      </c>
      <c r="AO248" s="1" t="s">
        <v>2</v>
      </c>
      <c r="AP248" s="1" t="s">
        <v>1</v>
      </c>
      <c r="AQ248" s="1" t="s">
        <v>1</v>
      </c>
      <c r="AR248" s="1" t="s">
        <v>2</v>
      </c>
      <c r="AS248" s="1" t="s">
        <v>2</v>
      </c>
      <c r="AT248" s="1" t="s">
        <v>2</v>
      </c>
      <c r="AU248" s="1" t="s">
        <v>2</v>
      </c>
      <c r="AV248" t="s">
        <v>287</v>
      </c>
      <c r="AW248" s="1" t="s">
        <v>2</v>
      </c>
      <c r="AX248" s="1" t="s">
        <v>2</v>
      </c>
      <c r="AY248" s="1" t="s">
        <v>1</v>
      </c>
      <c r="AZ248" s="1" t="s">
        <v>1</v>
      </c>
      <c r="BA248" s="1" t="s">
        <v>1</v>
      </c>
      <c r="BB248" s="1" t="s">
        <v>2</v>
      </c>
      <c r="BC248" s="1" t="s">
        <v>2</v>
      </c>
      <c r="BD248" s="1" t="s">
        <v>2</v>
      </c>
      <c r="BE248" t="s">
        <v>287</v>
      </c>
      <c r="BF248" t="s">
        <v>287</v>
      </c>
      <c r="BG248" t="s">
        <v>1</v>
      </c>
      <c r="BH248" t="s">
        <v>1</v>
      </c>
      <c r="BI248" t="s">
        <v>1</v>
      </c>
      <c r="BJ248" t="s">
        <v>91</v>
      </c>
      <c r="BK248" s="1" t="s">
        <v>1</v>
      </c>
      <c r="BL248" s="1" t="s">
        <v>1</v>
      </c>
      <c r="BM248" s="1" t="s">
        <v>1</v>
      </c>
      <c r="BN248" s="1" t="s">
        <v>2</v>
      </c>
      <c r="BO248" s="1" t="s">
        <v>1</v>
      </c>
      <c r="BP248" s="1" t="s">
        <v>2</v>
      </c>
      <c r="BQ248" s="1" t="s">
        <v>2</v>
      </c>
      <c r="BR248" s="1" t="s">
        <v>2</v>
      </c>
      <c r="BS248" s="1" t="s">
        <v>1</v>
      </c>
      <c r="BT248" s="1" t="s">
        <v>2</v>
      </c>
      <c r="BU248" s="1" t="s">
        <v>2</v>
      </c>
      <c r="BV248" s="1" t="s">
        <v>2</v>
      </c>
      <c r="BW248" s="1" t="s">
        <v>2</v>
      </c>
      <c r="BX248" s="1" t="s">
        <v>2</v>
      </c>
      <c r="BY248" t="s">
        <v>287</v>
      </c>
      <c r="BZ248" s="1" t="s">
        <v>1</v>
      </c>
      <c r="CA248" s="1" t="s">
        <v>1</v>
      </c>
      <c r="CB248" s="1" t="s">
        <v>1</v>
      </c>
      <c r="CC248" s="1" t="s">
        <v>1</v>
      </c>
      <c r="CD248" s="1" t="s">
        <v>2</v>
      </c>
      <c r="CE248" s="1" t="s">
        <v>1</v>
      </c>
      <c r="CF248" s="1" t="s">
        <v>1</v>
      </c>
      <c r="CG248" s="1" t="s">
        <v>2</v>
      </c>
      <c r="CH248" s="1" t="s">
        <v>1</v>
      </c>
      <c r="CI248" s="1" t="s">
        <v>1</v>
      </c>
      <c r="CJ248" s="1" t="s">
        <v>2</v>
      </c>
      <c r="CK248" s="1" t="s">
        <v>2</v>
      </c>
      <c r="CL248" s="1" t="s">
        <v>2</v>
      </c>
      <c r="CM248" s="1" t="s">
        <v>2</v>
      </c>
      <c r="CN248" t="s">
        <v>287</v>
      </c>
      <c r="CO248" t="s">
        <v>1</v>
      </c>
      <c r="CP248" t="s">
        <v>1</v>
      </c>
      <c r="CQ248" t="s">
        <v>1</v>
      </c>
      <c r="CR248" t="s">
        <v>1</v>
      </c>
      <c r="CS248" t="s">
        <v>13</v>
      </c>
      <c r="CT248" t="s">
        <v>13</v>
      </c>
      <c r="CU248" t="s">
        <v>13</v>
      </c>
      <c r="CV248" t="s">
        <v>287</v>
      </c>
      <c r="CW248" t="s">
        <v>46</v>
      </c>
      <c r="CX248" t="s">
        <v>1639</v>
      </c>
      <c r="CY248" t="s">
        <v>1</v>
      </c>
      <c r="CZ248" t="s">
        <v>1</v>
      </c>
      <c r="DA248" t="s">
        <v>1</v>
      </c>
      <c r="DB248" t="s">
        <v>287</v>
      </c>
      <c r="DC248" t="s">
        <v>287</v>
      </c>
      <c r="DD248" t="s">
        <v>60</v>
      </c>
      <c r="DE248" t="s">
        <v>287</v>
      </c>
      <c r="DF248" t="s">
        <v>1640</v>
      </c>
      <c r="DG248" t="s">
        <v>1641</v>
      </c>
      <c r="DH248" t="s">
        <v>290</v>
      </c>
      <c r="DI248" t="s">
        <v>315</v>
      </c>
      <c r="DJ248" t="s">
        <v>303</v>
      </c>
      <c r="DK248" t="s">
        <v>501</v>
      </c>
      <c r="DL248" t="s">
        <v>341</v>
      </c>
      <c r="DM248" t="s">
        <v>1642</v>
      </c>
      <c r="DN248" t="s">
        <v>1643</v>
      </c>
      <c r="DO248" s="1">
        <v>0</v>
      </c>
      <c r="DP248" s="1">
        <v>0</v>
      </c>
      <c r="DQ248" s="1">
        <v>0</v>
      </c>
      <c r="DR248" s="1">
        <v>1</v>
      </c>
      <c r="DS248" s="1">
        <v>0</v>
      </c>
    </row>
    <row r="249" spans="1:123" x14ac:dyDescent="0.35">
      <c r="A249" t="s">
        <v>287</v>
      </c>
      <c r="B249" t="s">
        <v>287</v>
      </c>
      <c r="C249" t="s">
        <v>287</v>
      </c>
      <c r="D249" t="s">
        <v>287</v>
      </c>
      <c r="E249" t="s">
        <v>287</v>
      </c>
      <c r="F249" t="s">
        <v>287</v>
      </c>
      <c r="G249" t="s">
        <v>287</v>
      </c>
      <c r="H249" t="s">
        <v>287</v>
      </c>
      <c r="I249" s="1"/>
      <c r="J249" s="1"/>
      <c r="K249" s="1"/>
      <c r="L249" s="1"/>
      <c r="M249" s="1"/>
      <c r="N249" s="1"/>
      <c r="O249" s="1"/>
      <c r="P249" s="1"/>
      <c r="Q249" t="s">
        <v>287</v>
      </c>
      <c r="R249" s="1"/>
      <c r="S249" s="1"/>
      <c r="T249" s="1"/>
      <c r="U249" s="1"/>
      <c r="V249" s="1"/>
      <c r="W249" s="1"/>
      <c r="X249" t="s">
        <v>287</v>
      </c>
      <c r="Y249" t="s">
        <v>287</v>
      </c>
      <c r="Z249" t="s">
        <v>287</v>
      </c>
      <c r="AA249" t="s">
        <v>287</v>
      </c>
      <c r="AB249" t="s">
        <v>287</v>
      </c>
      <c r="AC249" s="1"/>
      <c r="AD249" s="1"/>
      <c r="AE249" s="1"/>
      <c r="AF249" s="1"/>
      <c r="AG249" s="1"/>
      <c r="AH249" t="s">
        <v>287</v>
      </c>
      <c r="AI249" t="s">
        <v>287</v>
      </c>
      <c r="AJ249" t="s">
        <v>287</v>
      </c>
      <c r="AK249" t="s">
        <v>287</v>
      </c>
      <c r="AL249" t="s">
        <v>287</v>
      </c>
      <c r="AM249" t="s">
        <v>287</v>
      </c>
      <c r="AN249" s="1"/>
      <c r="AO249" s="1"/>
      <c r="AP249" s="1"/>
      <c r="AQ249" s="1"/>
      <c r="AR249" s="1"/>
      <c r="AS249" s="1"/>
      <c r="AT249" s="1"/>
      <c r="AU249" s="1"/>
      <c r="AV249" t="s">
        <v>287</v>
      </c>
      <c r="AW249" s="1"/>
      <c r="AX249" s="1"/>
      <c r="AY249" s="1"/>
      <c r="AZ249" s="1"/>
      <c r="BA249" s="1"/>
      <c r="BB249" s="1"/>
      <c r="BC249" s="1"/>
      <c r="BD249" s="1"/>
      <c r="BE249" t="s">
        <v>287</v>
      </c>
      <c r="BF249" t="s">
        <v>287</v>
      </c>
      <c r="BG249" t="s">
        <v>287</v>
      </c>
      <c r="BH249" t="s">
        <v>287</v>
      </c>
      <c r="BI249" t="s">
        <v>287</v>
      </c>
      <c r="BJ249" t="s">
        <v>287</v>
      </c>
      <c r="BK249" s="1"/>
      <c r="BL249" s="1"/>
      <c r="BM249" s="1"/>
      <c r="BN249" s="1"/>
      <c r="BO249" s="1"/>
      <c r="BP249" s="1"/>
      <c r="BQ249" s="1"/>
      <c r="BR249" s="1"/>
      <c r="BS249" s="1"/>
      <c r="BT249" s="1"/>
      <c r="BU249" s="1"/>
      <c r="BV249" s="1"/>
      <c r="BW249" s="1"/>
      <c r="BX249" s="1"/>
      <c r="BY249" t="s">
        <v>287</v>
      </c>
      <c r="BZ249" s="1"/>
      <c r="CA249" s="1"/>
      <c r="CB249" s="1"/>
      <c r="CC249" s="1"/>
      <c r="CD249" s="1"/>
      <c r="CE249" s="1"/>
      <c r="CF249" s="1"/>
      <c r="CG249" s="1"/>
      <c r="CH249" s="1"/>
      <c r="CI249" s="1"/>
      <c r="CJ249" s="1"/>
      <c r="CK249" s="1"/>
      <c r="CL249" s="1"/>
      <c r="CM249" s="1"/>
      <c r="CN249" t="s">
        <v>287</v>
      </c>
      <c r="CO249" t="s">
        <v>287</v>
      </c>
      <c r="CP249" t="s">
        <v>287</v>
      </c>
      <c r="CQ249" t="s">
        <v>287</v>
      </c>
      <c r="CR249" t="s">
        <v>287</v>
      </c>
      <c r="CS249" t="s">
        <v>287</v>
      </c>
      <c r="CT249" t="s">
        <v>287</v>
      </c>
      <c r="CU249" t="s">
        <v>287</v>
      </c>
      <c r="CV249" t="s">
        <v>287</v>
      </c>
      <c r="CW249" t="s">
        <v>287</v>
      </c>
      <c r="CX249" t="s">
        <v>287</v>
      </c>
      <c r="CY249" t="s">
        <v>287</v>
      </c>
      <c r="CZ249" t="s">
        <v>287</v>
      </c>
      <c r="DA249" t="s">
        <v>287</v>
      </c>
      <c r="DB249" t="s">
        <v>287</v>
      </c>
      <c r="DC249" t="s">
        <v>287</v>
      </c>
      <c r="DD249" t="s">
        <v>287</v>
      </c>
      <c r="DE249" t="s">
        <v>287</v>
      </c>
      <c r="DF249" t="s">
        <v>1644</v>
      </c>
      <c r="DG249" t="s">
        <v>1645</v>
      </c>
      <c r="DH249" t="s">
        <v>301</v>
      </c>
      <c r="DI249" t="s">
        <v>302</v>
      </c>
      <c r="DJ249" t="s">
        <v>303</v>
      </c>
      <c r="DK249" t="s">
        <v>952</v>
      </c>
      <c r="DL249" t="s">
        <v>370</v>
      </c>
      <c r="DM249" t="s">
        <v>1646</v>
      </c>
      <c r="DN249" t="s">
        <v>1647</v>
      </c>
      <c r="DO249" s="1">
        <v>0</v>
      </c>
      <c r="DP249" s="1">
        <v>1</v>
      </c>
      <c r="DQ249" s="1">
        <v>0</v>
      </c>
      <c r="DR249" s="1">
        <v>0</v>
      </c>
      <c r="DS249" s="1">
        <v>0</v>
      </c>
    </row>
  </sheetData>
  <pageMargins left="0.7" right="0.7" top="0.75" bottom="0.75" header="0.3" footer="0.3"/>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D80CD-BDB8-4F66-97CE-E21AD8D852F3}">
  <dimension ref="A1:T25"/>
  <sheetViews>
    <sheetView showGridLines="0" showRowColHeaders="0" tabSelected="1" zoomScale="110" zoomScaleNormal="110" workbookViewId="0">
      <selection activeCell="F300" sqref="F300"/>
    </sheetView>
  </sheetViews>
  <sheetFormatPr defaultRowHeight="14.5" x14ac:dyDescent="0.35"/>
  <sheetData>
    <row r="1" spans="1:1" ht="29.5" customHeight="1" x14ac:dyDescent="0.6">
      <c r="A1" s="9" t="s">
        <v>1886</v>
      </c>
    </row>
    <row r="24" spans="1:20" x14ac:dyDescent="0.35">
      <c r="A24" s="10"/>
      <c r="B24" s="10"/>
      <c r="C24" s="10"/>
      <c r="D24" s="10"/>
      <c r="E24" s="10"/>
      <c r="F24" s="10"/>
      <c r="G24" s="10"/>
      <c r="H24" s="10"/>
      <c r="I24" s="10"/>
      <c r="J24" s="10"/>
      <c r="K24" s="10"/>
      <c r="L24" s="10"/>
      <c r="M24" s="10"/>
      <c r="N24" s="10"/>
      <c r="O24" s="10"/>
      <c r="P24" s="10"/>
      <c r="Q24" s="10"/>
      <c r="R24" s="10"/>
      <c r="S24" s="10"/>
      <c r="T24" s="10"/>
    </row>
    <row r="25" spans="1:20" x14ac:dyDescent="0.35">
      <c r="A25" s="10"/>
      <c r="B25" s="10"/>
      <c r="C25" s="10"/>
      <c r="D25" s="10"/>
      <c r="E25" s="10"/>
      <c r="F25" s="10"/>
      <c r="G25" s="10"/>
      <c r="H25" s="10"/>
      <c r="I25" s="10"/>
      <c r="J25" s="10"/>
      <c r="K25" s="10"/>
      <c r="L25" s="10"/>
      <c r="M25" s="10"/>
      <c r="N25" s="10"/>
      <c r="O25" s="10"/>
      <c r="P25" s="10"/>
      <c r="Q25" s="10"/>
      <c r="R25" s="10"/>
      <c r="S25" s="10"/>
      <c r="T25" s="10"/>
    </row>
  </sheetData>
  <sheetProtection algorithmName="SHA-512" hashValue="PsJO5I7RrvCX2vvaXU7UXrzpNqcxPn9TujUU7mLtNfW4L0EnWwWESInTSOKeyYWBZpsvgWtv313ZueNlyE5GUA==" saltValue="6J7A4Z4F9d59+BHCQ3feHA==" spinCount="100000" sheet="1" objects="1" scenarios="1" pivotTables="0"/>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9D974-D5A1-413F-B980-5F0D324E13C5}">
  <dimension ref="A3:B8"/>
  <sheetViews>
    <sheetView workbookViewId="0">
      <selection activeCell="A3" sqref="A3:B8"/>
    </sheetView>
  </sheetViews>
  <sheetFormatPr defaultRowHeight="14.5" x14ac:dyDescent="0.35"/>
  <cols>
    <col min="1" max="1" width="17.1796875" bestFit="1" customWidth="1"/>
    <col min="2" max="2" width="119.36328125" bestFit="1" customWidth="1"/>
  </cols>
  <sheetData>
    <row r="3" spans="1:2" x14ac:dyDescent="0.35">
      <c r="A3" s="2" t="s">
        <v>1736</v>
      </c>
      <c r="B3" t="s">
        <v>1751</v>
      </c>
    </row>
    <row r="4" spans="1:2" x14ac:dyDescent="0.35">
      <c r="A4" s="3" t="s">
        <v>15</v>
      </c>
      <c r="B4" s="5">
        <v>8.8082901554404139E-2</v>
      </c>
    </row>
    <row r="5" spans="1:2" x14ac:dyDescent="0.35">
      <c r="A5" s="3" t="s">
        <v>14</v>
      </c>
      <c r="B5" s="5">
        <v>5.1813471502590676E-3</v>
      </c>
    </row>
    <row r="6" spans="1:2" x14ac:dyDescent="0.35">
      <c r="A6" s="3" t="s">
        <v>16</v>
      </c>
      <c r="B6" s="5">
        <v>0.82901554404145072</v>
      </c>
    </row>
    <row r="7" spans="1:2" x14ac:dyDescent="0.35">
      <c r="A7" s="3" t="s">
        <v>3</v>
      </c>
      <c r="B7" s="5">
        <v>7.7720207253886009E-2</v>
      </c>
    </row>
    <row r="8" spans="1:2" x14ac:dyDescent="0.35">
      <c r="A8" s="3" t="s">
        <v>1737</v>
      </c>
      <c r="B8" s="5">
        <v>1</v>
      </c>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24"/>
  <sheetViews>
    <sheetView workbookViewId="0"/>
  </sheetViews>
  <sheetFormatPr defaultRowHeight="14.5" x14ac:dyDescent="0.35"/>
  <sheetData>
    <row r="1" spans="1:7" x14ac:dyDescent="0.35">
      <c r="A1" t="s">
        <v>1648</v>
      </c>
      <c r="B1" t="s">
        <v>146</v>
      </c>
      <c r="C1" t="s">
        <v>1649</v>
      </c>
      <c r="D1" t="s">
        <v>1650</v>
      </c>
      <c r="E1" t="s">
        <v>1651</v>
      </c>
      <c r="F1" t="s">
        <v>1652</v>
      </c>
      <c r="G1" t="s">
        <v>1653</v>
      </c>
    </row>
    <row r="2" spans="1:7" x14ac:dyDescent="0.35">
      <c r="A2" t="s">
        <v>0</v>
      </c>
      <c r="B2" t="s">
        <v>0</v>
      </c>
      <c r="C2" t="s">
        <v>1654</v>
      </c>
      <c r="D2" t="s">
        <v>1655</v>
      </c>
      <c r="E2" t="s">
        <v>148</v>
      </c>
      <c r="F2" t="s">
        <v>287</v>
      </c>
    </row>
    <row r="3" spans="1:7" x14ac:dyDescent="0.35">
      <c r="A3" t="s">
        <v>4</v>
      </c>
      <c r="B3" t="s">
        <v>4</v>
      </c>
      <c r="C3" t="s">
        <v>1654</v>
      </c>
      <c r="D3" t="s">
        <v>1655</v>
      </c>
      <c r="E3" t="s">
        <v>149</v>
      </c>
      <c r="F3" t="s">
        <v>287</v>
      </c>
    </row>
    <row r="4" spans="1:7" x14ac:dyDescent="0.35">
      <c r="A4" t="s">
        <v>5</v>
      </c>
      <c r="B4" t="s">
        <v>5</v>
      </c>
      <c r="C4" t="s">
        <v>1654</v>
      </c>
      <c r="D4" t="s">
        <v>1655</v>
      </c>
      <c r="E4" t="s">
        <v>150</v>
      </c>
      <c r="F4" t="s">
        <v>287</v>
      </c>
    </row>
    <row r="5" spans="1:7" x14ac:dyDescent="0.35">
      <c r="A5" t="s">
        <v>12</v>
      </c>
      <c r="B5" t="s">
        <v>12</v>
      </c>
      <c r="C5" t="s">
        <v>1654</v>
      </c>
      <c r="D5" t="s">
        <v>1655</v>
      </c>
      <c r="E5" t="s">
        <v>151</v>
      </c>
      <c r="F5" t="s">
        <v>287</v>
      </c>
    </row>
    <row r="6" spans="1:7" x14ac:dyDescent="0.35">
      <c r="A6" t="s">
        <v>17</v>
      </c>
      <c r="B6" t="s">
        <v>17</v>
      </c>
      <c r="C6" t="s">
        <v>1654</v>
      </c>
      <c r="D6" t="s">
        <v>1655</v>
      </c>
      <c r="E6" t="s">
        <v>152</v>
      </c>
      <c r="F6" t="s">
        <v>287</v>
      </c>
    </row>
    <row r="7" spans="1:7" x14ac:dyDescent="0.35">
      <c r="A7" t="s">
        <v>18</v>
      </c>
      <c r="B7" t="s">
        <v>18</v>
      </c>
      <c r="C7" t="s">
        <v>1654</v>
      </c>
      <c r="D7" t="s">
        <v>1655</v>
      </c>
      <c r="E7" t="s">
        <v>153</v>
      </c>
      <c r="F7" t="s">
        <v>287</v>
      </c>
    </row>
    <row r="8" spans="1:7" x14ac:dyDescent="0.35">
      <c r="A8" t="s">
        <v>19</v>
      </c>
      <c r="B8" t="s">
        <v>19</v>
      </c>
      <c r="C8" t="s">
        <v>1654</v>
      </c>
      <c r="D8" t="s">
        <v>1655</v>
      </c>
      <c r="E8" t="s">
        <v>154</v>
      </c>
      <c r="F8" t="s">
        <v>287</v>
      </c>
    </row>
    <row r="9" spans="1:7" x14ac:dyDescent="0.35">
      <c r="A9" t="s">
        <v>20</v>
      </c>
      <c r="B9" t="s">
        <v>20</v>
      </c>
      <c r="C9" t="s">
        <v>1654</v>
      </c>
      <c r="D9" t="s">
        <v>1655</v>
      </c>
      <c r="E9" t="s">
        <v>155</v>
      </c>
      <c r="F9" t="s">
        <v>287</v>
      </c>
    </row>
    <row r="10" spans="1:7" x14ac:dyDescent="0.35">
      <c r="A10" t="s">
        <v>1656</v>
      </c>
      <c r="B10" t="s">
        <v>21</v>
      </c>
      <c r="C10" t="s">
        <v>1654</v>
      </c>
      <c r="D10" t="s">
        <v>1657</v>
      </c>
      <c r="E10" t="s">
        <v>1658</v>
      </c>
      <c r="F10" s="1">
        <v>1</v>
      </c>
      <c r="G10" t="s">
        <v>1659</v>
      </c>
    </row>
    <row r="11" spans="1:7" x14ac:dyDescent="0.35">
      <c r="A11" t="s">
        <v>1656</v>
      </c>
      <c r="B11" t="s">
        <v>24</v>
      </c>
      <c r="C11" t="s">
        <v>1654</v>
      </c>
      <c r="D11" t="s">
        <v>1657</v>
      </c>
      <c r="E11" t="s">
        <v>1658</v>
      </c>
      <c r="F11" s="1">
        <v>3</v>
      </c>
      <c r="G11" t="s">
        <v>1660</v>
      </c>
    </row>
    <row r="12" spans="1:7" x14ac:dyDescent="0.35">
      <c r="A12" t="s">
        <v>1656</v>
      </c>
      <c r="B12" t="s">
        <v>25</v>
      </c>
      <c r="C12" t="s">
        <v>1654</v>
      </c>
      <c r="D12" t="s">
        <v>1657</v>
      </c>
      <c r="E12" t="s">
        <v>1658</v>
      </c>
      <c r="F12" s="1">
        <v>4</v>
      </c>
      <c r="G12" t="s">
        <v>1661</v>
      </c>
    </row>
    <row r="13" spans="1:7" x14ac:dyDescent="0.35">
      <c r="A13" t="s">
        <v>1656</v>
      </c>
      <c r="B13" t="s">
        <v>26</v>
      </c>
      <c r="C13" t="s">
        <v>1654</v>
      </c>
      <c r="D13" t="s">
        <v>1657</v>
      </c>
      <c r="E13" t="s">
        <v>1658</v>
      </c>
      <c r="F13" s="1">
        <v>5</v>
      </c>
      <c r="G13" t="s">
        <v>1662</v>
      </c>
    </row>
    <row r="14" spans="1:7" x14ac:dyDescent="0.35">
      <c r="A14" t="s">
        <v>1656</v>
      </c>
      <c r="B14" t="s">
        <v>27</v>
      </c>
      <c r="C14" t="s">
        <v>1654</v>
      </c>
      <c r="D14" t="s">
        <v>1657</v>
      </c>
      <c r="E14" t="s">
        <v>1658</v>
      </c>
      <c r="F14" s="1">
        <v>6</v>
      </c>
      <c r="G14" t="s">
        <v>1663</v>
      </c>
    </row>
    <row r="15" spans="1:7" x14ac:dyDescent="0.35">
      <c r="A15" t="s">
        <v>1656</v>
      </c>
      <c r="B15" t="s">
        <v>28</v>
      </c>
      <c r="C15" t="s">
        <v>1654</v>
      </c>
      <c r="D15" t="s">
        <v>1657</v>
      </c>
      <c r="E15" t="s">
        <v>1658</v>
      </c>
      <c r="F15" s="1">
        <v>7</v>
      </c>
      <c r="G15" t="s">
        <v>1664</v>
      </c>
    </row>
    <row r="16" spans="1:7" x14ac:dyDescent="0.35">
      <c r="A16" t="s">
        <v>1656</v>
      </c>
      <c r="B16" t="s">
        <v>29</v>
      </c>
      <c r="C16" t="s">
        <v>1654</v>
      </c>
      <c r="D16" t="s">
        <v>1657</v>
      </c>
      <c r="E16" t="s">
        <v>1658</v>
      </c>
      <c r="F16" s="1">
        <v>8</v>
      </c>
      <c r="G16" t="s">
        <v>1665</v>
      </c>
    </row>
    <row r="17" spans="1:7" x14ac:dyDescent="0.35">
      <c r="A17" t="s">
        <v>1656</v>
      </c>
      <c r="B17" t="s">
        <v>30</v>
      </c>
      <c r="C17" t="s">
        <v>1654</v>
      </c>
      <c r="D17" t="s">
        <v>1657</v>
      </c>
      <c r="E17" t="s">
        <v>1658</v>
      </c>
      <c r="F17" s="1">
        <v>9</v>
      </c>
      <c r="G17" t="s">
        <v>1666</v>
      </c>
    </row>
    <row r="18" spans="1:7" x14ac:dyDescent="0.35">
      <c r="A18" t="s">
        <v>31</v>
      </c>
      <c r="B18" t="s">
        <v>31</v>
      </c>
      <c r="C18" t="s">
        <v>1654</v>
      </c>
      <c r="D18" t="s">
        <v>1655</v>
      </c>
      <c r="E18" t="s">
        <v>164</v>
      </c>
      <c r="F18" t="s">
        <v>287</v>
      </c>
    </row>
    <row r="19" spans="1:7" x14ac:dyDescent="0.35">
      <c r="A19" t="s">
        <v>1667</v>
      </c>
      <c r="B19" t="s">
        <v>32</v>
      </c>
      <c r="C19" t="s">
        <v>1654</v>
      </c>
      <c r="D19" t="s">
        <v>1657</v>
      </c>
      <c r="E19" t="s">
        <v>1668</v>
      </c>
      <c r="F19" s="1">
        <v>1</v>
      </c>
      <c r="G19" t="s">
        <v>1669</v>
      </c>
    </row>
    <row r="20" spans="1:7" x14ac:dyDescent="0.35">
      <c r="A20" t="s">
        <v>1667</v>
      </c>
      <c r="B20" t="s">
        <v>33</v>
      </c>
      <c r="C20" t="s">
        <v>1654</v>
      </c>
      <c r="D20" t="s">
        <v>1657</v>
      </c>
      <c r="E20" t="s">
        <v>1668</v>
      </c>
      <c r="F20" s="1">
        <v>2</v>
      </c>
      <c r="G20" t="s">
        <v>1670</v>
      </c>
    </row>
    <row r="21" spans="1:7" x14ac:dyDescent="0.35">
      <c r="A21" t="s">
        <v>1667</v>
      </c>
      <c r="B21" t="s">
        <v>34</v>
      </c>
      <c r="C21" t="s">
        <v>1654</v>
      </c>
      <c r="D21" t="s">
        <v>1657</v>
      </c>
      <c r="E21" t="s">
        <v>1668</v>
      </c>
      <c r="F21" s="1">
        <v>3</v>
      </c>
      <c r="G21" t="s">
        <v>1671</v>
      </c>
    </row>
    <row r="22" spans="1:7" x14ac:dyDescent="0.35">
      <c r="A22" t="s">
        <v>1667</v>
      </c>
      <c r="B22" t="s">
        <v>35</v>
      </c>
      <c r="C22" t="s">
        <v>1654</v>
      </c>
      <c r="D22" t="s">
        <v>1657</v>
      </c>
      <c r="E22" t="s">
        <v>1668</v>
      </c>
      <c r="F22" s="1">
        <v>4</v>
      </c>
      <c r="G22" t="s">
        <v>1672</v>
      </c>
    </row>
    <row r="23" spans="1:7" x14ac:dyDescent="0.35">
      <c r="A23" t="s">
        <v>1667</v>
      </c>
      <c r="B23" t="s">
        <v>36</v>
      </c>
      <c r="C23" t="s">
        <v>1654</v>
      </c>
      <c r="D23" t="s">
        <v>1657</v>
      </c>
      <c r="E23" t="s">
        <v>1668</v>
      </c>
      <c r="F23" s="1">
        <v>5</v>
      </c>
      <c r="G23" t="s">
        <v>1673</v>
      </c>
    </row>
    <row r="24" spans="1:7" x14ac:dyDescent="0.35">
      <c r="A24" t="s">
        <v>1667</v>
      </c>
      <c r="B24" t="s">
        <v>37</v>
      </c>
      <c r="C24" t="s">
        <v>1654</v>
      </c>
      <c r="D24" t="s">
        <v>1657</v>
      </c>
      <c r="E24" t="s">
        <v>1668</v>
      </c>
      <c r="F24" s="1">
        <v>6</v>
      </c>
      <c r="G24" t="s">
        <v>1666</v>
      </c>
    </row>
    <row r="25" spans="1:7" x14ac:dyDescent="0.35">
      <c r="A25" t="s">
        <v>171</v>
      </c>
      <c r="B25" t="s">
        <v>171</v>
      </c>
      <c r="C25" t="s">
        <v>1674</v>
      </c>
      <c r="D25" t="s">
        <v>1675</v>
      </c>
      <c r="E25" t="s">
        <v>172</v>
      </c>
      <c r="F25" t="s">
        <v>287</v>
      </c>
    </row>
    <row r="26" spans="1:7" x14ac:dyDescent="0.35">
      <c r="A26" t="s">
        <v>38</v>
      </c>
      <c r="B26" t="s">
        <v>38</v>
      </c>
      <c r="C26" t="s">
        <v>1654</v>
      </c>
      <c r="D26" t="s">
        <v>1655</v>
      </c>
      <c r="E26" t="s">
        <v>173</v>
      </c>
      <c r="F26" t="s">
        <v>287</v>
      </c>
    </row>
    <row r="27" spans="1:7" x14ac:dyDescent="0.35">
      <c r="A27" t="s">
        <v>44</v>
      </c>
      <c r="B27" t="s">
        <v>44</v>
      </c>
      <c r="C27" t="s">
        <v>1654</v>
      </c>
      <c r="D27" t="s">
        <v>1655</v>
      </c>
      <c r="E27" t="s">
        <v>174</v>
      </c>
      <c r="F27" t="s">
        <v>287</v>
      </c>
    </row>
    <row r="28" spans="1:7" x14ac:dyDescent="0.35">
      <c r="A28" t="s">
        <v>175</v>
      </c>
      <c r="B28" t="s">
        <v>175</v>
      </c>
      <c r="C28" t="s">
        <v>1674</v>
      </c>
      <c r="D28" t="s">
        <v>1675</v>
      </c>
      <c r="E28" t="s">
        <v>176</v>
      </c>
      <c r="F28" t="s">
        <v>287</v>
      </c>
    </row>
    <row r="29" spans="1:7" x14ac:dyDescent="0.35">
      <c r="A29" t="s">
        <v>50</v>
      </c>
      <c r="B29" t="s">
        <v>50</v>
      </c>
      <c r="C29" t="s">
        <v>1654</v>
      </c>
      <c r="D29" t="s">
        <v>1655</v>
      </c>
      <c r="E29" t="s">
        <v>177</v>
      </c>
      <c r="F29" t="s">
        <v>287</v>
      </c>
    </row>
    <row r="30" spans="1:7" x14ac:dyDescent="0.35">
      <c r="A30" t="s">
        <v>1676</v>
      </c>
      <c r="B30" t="s">
        <v>54</v>
      </c>
      <c r="C30" t="s">
        <v>1654</v>
      </c>
      <c r="D30" t="s">
        <v>1657</v>
      </c>
      <c r="E30" t="s">
        <v>1677</v>
      </c>
      <c r="F30" s="1">
        <v>1</v>
      </c>
      <c r="G30" t="s">
        <v>1678</v>
      </c>
    </row>
    <row r="31" spans="1:7" x14ac:dyDescent="0.35">
      <c r="A31" t="s">
        <v>1676</v>
      </c>
      <c r="B31" t="s">
        <v>55</v>
      </c>
      <c r="C31" t="s">
        <v>1654</v>
      </c>
      <c r="D31" t="s">
        <v>1657</v>
      </c>
      <c r="E31" t="s">
        <v>1677</v>
      </c>
      <c r="F31" s="1">
        <v>2</v>
      </c>
      <c r="G31" t="s">
        <v>1679</v>
      </c>
    </row>
    <row r="32" spans="1:7" x14ac:dyDescent="0.35">
      <c r="A32" t="s">
        <v>1676</v>
      </c>
      <c r="B32" t="s">
        <v>56</v>
      </c>
      <c r="C32" t="s">
        <v>1654</v>
      </c>
      <c r="D32" t="s">
        <v>1657</v>
      </c>
      <c r="E32" t="s">
        <v>1677</v>
      </c>
      <c r="F32" s="1">
        <v>3</v>
      </c>
      <c r="G32" t="s">
        <v>1680</v>
      </c>
    </row>
    <row r="33" spans="1:7" x14ac:dyDescent="0.35">
      <c r="A33" t="s">
        <v>1676</v>
      </c>
      <c r="B33" t="s">
        <v>57</v>
      </c>
      <c r="C33" t="s">
        <v>1654</v>
      </c>
      <c r="D33" t="s">
        <v>1657</v>
      </c>
      <c r="E33" t="s">
        <v>1677</v>
      </c>
      <c r="F33" s="1">
        <v>4</v>
      </c>
      <c r="G33" t="s">
        <v>1681</v>
      </c>
    </row>
    <row r="34" spans="1:7" x14ac:dyDescent="0.35">
      <c r="A34" t="s">
        <v>1676</v>
      </c>
      <c r="B34" t="s">
        <v>58</v>
      </c>
      <c r="C34" t="s">
        <v>1654</v>
      </c>
      <c r="D34" t="s">
        <v>1657</v>
      </c>
      <c r="E34" t="s">
        <v>1677</v>
      </c>
      <c r="F34" s="1">
        <v>5</v>
      </c>
      <c r="G34" t="s">
        <v>3</v>
      </c>
    </row>
    <row r="35" spans="1:7" x14ac:dyDescent="0.35">
      <c r="A35" t="s">
        <v>59</v>
      </c>
      <c r="B35" t="s">
        <v>59</v>
      </c>
      <c r="C35" t="s">
        <v>1654</v>
      </c>
      <c r="D35" t="s">
        <v>1655</v>
      </c>
      <c r="E35" t="s">
        <v>183</v>
      </c>
      <c r="F35" t="s">
        <v>287</v>
      </c>
    </row>
    <row r="36" spans="1:7" x14ac:dyDescent="0.35">
      <c r="A36" t="s">
        <v>64</v>
      </c>
      <c r="B36" t="s">
        <v>64</v>
      </c>
      <c r="C36" t="s">
        <v>1654</v>
      </c>
      <c r="D36" t="s">
        <v>1655</v>
      </c>
      <c r="E36" t="s">
        <v>184</v>
      </c>
      <c r="F36" t="s">
        <v>287</v>
      </c>
    </row>
    <row r="37" spans="1:7" x14ac:dyDescent="0.35">
      <c r="A37" t="s">
        <v>65</v>
      </c>
      <c r="B37" t="s">
        <v>65</v>
      </c>
      <c r="C37" t="s">
        <v>1654</v>
      </c>
      <c r="D37" t="s">
        <v>1655</v>
      </c>
      <c r="E37" t="s">
        <v>185</v>
      </c>
      <c r="F37" t="s">
        <v>287</v>
      </c>
    </row>
    <row r="38" spans="1:7" x14ac:dyDescent="0.35">
      <c r="A38" t="s">
        <v>66</v>
      </c>
      <c r="B38" t="s">
        <v>66</v>
      </c>
      <c r="C38" t="s">
        <v>1654</v>
      </c>
      <c r="D38" t="s">
        <v>1655</v>
      </c>
      <c r="E38" t="s">
        <v>186</v>
      </c>
      <c r="F38" t="s">
        <v>287</v>
      </c>
    </row>
    <row r="39" spans="1:7" x14ac:dyDescent="0.35">
      <c r="A39" t="s">
        <v>67</v>
      </c>
      <c r="B39" t="s">
        <v>67</v>
      </c>
      <c r="C39" t="s">
        <v>1654</v>
      </c>
      <c r="D39" t="s">
        <v>1655</v>
      </c>
      <c r="E39" t="s">
        <v>187</v>
      </c>
      <c r="F39" t="s">
        <v>287</v>
      </c>
    </row>
    <row r="40" spans="1:7" x14ac:dyDescent="0.35">
      <c r="A40" t="s">
        <v>68</v>
      </c>
      <c r="B40" t="s">
        <v>68</v>
      </c>
      <c r="C40" t="s">
        <v>1654</v>
      </c>
      <c r="D40" t="s">
        <v>1655</v>
      </c>
      <c r="E40" t="s">
        <v>188</v>
      </c>
      <c r="F40" t="s">
        <v>287</v>
      </c>
    </row>
    <row r="41" spans="1:7" x14ac:dyDescent="0.35">
      <c r="A41" t="s">
        <v>1682</v>
      </c>
      <c r="B41" t="s">
        <v>69</v>
      </c>
      <c r="C41" t="s">
        <v>1654</v>
      </c>
      <c r="D41" t="s">
        <v>1657</v>
      </c>
      <c r="E41" t="s">
        <v>1683</v>
      </c>
      <c r="F41" s="1">
        <v>1</v>
      </c>
      <c r="G41" t="s">
        <v>1684</v>
      </c>
    </row>
    <row r="42" spans="1:7" x14ac:dyDescent="0.35">
      <c r="A42" t="s">
        <v>1682</v>
      </c>
      <c r="B42" t="s">
        <v>70</v>
      </c>
      <c r="C42" t="s">
        <v>1654</v>
      </c>
      <c r="D42" t="s">
        <v>1657</v>
      </c>
      <c r="E42" t="s">
        <v>1683</v>
      </c>
      <c r="F42" s="1">
        <v>2</v>
      </c>
      <c r="G42" t="s">
        <v>1685</v>
      </c>
    </row>
    <row r="43" spans="1:7" x14ac:dyDescent="0.35">
      <c r="A43" t="s">
        <v>1682</v>
      </c>
      <c r="B43" t="s">
        <v>71</v>
      </c>
      <c r="C43" t="s">
        <v>1654</v>
      </c>
      <c r="D43" t="s">
        <v>1657</v>
      </c>
      <c r="E43" t="s">
        <v>1683</v>
      </c>
      <c r="F43" s="1">
        <v>3</v>
      </c>
      <c r="G43" t="s">
        <v>1686</v>
      </c>
    </row>
    <row r="44" spans="1:7" x14ac:dyDescent="0.35">
      <c r="A44" t="s">
        <v>1682</v>
      </c>
      <c r="B44" t="s">
        <v>72</v>
      </c>
      <c r="C44" t="s">
        <v>1654</v>
      </c>
      <c r="D44" t="s">
        <v>1657</v>
      </c>
      <c r="E44" t="s">
        <v>1683</v>
      </c>
      <c r="F44" s="1">
        <v>4</v>
      </c>
      <c r="G44" t="s">
        <v>1687</v>
      </c>
    </row>
    <row r="45" spans="1:7" x14ac:dyDescent="0.35">
      <c r="A45" t="s">
        <v>1682</v>
      </c>
      <c r="B45" t="s">
        <v>73</v>
      </c>
      <c r="C45" t="s">
        <v>1654</v>
      </c>
      <c r="D45" t="s">
        <v>1657</v>
      </c>
      <c r="E45" t="s">
        <v>1683</v>
      </c>
      <c r="F45" s="1">
        <v>5</v>
      </c>
      <c r="G45" t="s">
        <v>1688</v>
      </c>
    </row>
    <row r="46" spans="1:7" x14ac:dyDescent="0.35">
      <c r="A46" t="s">
        <v>1682</v>
      </c>
      <c r="B46" t="s">
        <v>74</v>
      </c>
      <c r="C46" t="s">
        <v>1654</v>
      </c>
      <c r="D46" t="s">
        <v>1657</v>
      </c>
      <c r="E46" t="s">
        <v>1683</v>
      </c>
      <c r="F46" s="1">
        <v>6</v>
      </c>
      <c r="G46" t="s">
        <v>1689</v>
      </c>
    </row>
    <row r="47" spans="1:7" x14ac:dyDescent="0.35">
      <c r="A47" t="s">
        <v>1682</v>
      </c>
      <c r="B47" t="s">
        <v>75</v>
      </c>
      <c r="C47" t="s">
        <v>1654</v>
      </c>
      <c r="D47" t="s">
        <v>1657</v>
      </c>
      <c r="E47" t="s">
        <v>1683</v>
      </c>
      <c r="F47" s="1">
        <v>7</v>
      </c>
      <c r="G47" t="s">
        <v>1690</v>
      </c>
    </row>
    <row r="48" spans="1:7" x14ac:dyDescent="0.35">
      <c r="A48" t="s">
        <v>1682</v>
      </c>
      <c r="B48" t="s">
        <v>76</v>
      </c>
      <c r="C48" t="s">
        <v>1654</v>
      </c>
      <c r="D48" t="s">
        <v>1657</v>
      </c>
      <c r="E48" t="s">
        <v>1683</v>
      </c>
      <c r="F48" s="1">
        <v>8</v>
      </c>
      <c r="G48" t="s">
        <v>1691</v>
      </c>
    </row>
    <row r="49" spans="1:7" x14ac:dyDescent="0.35">
      <c r="A49" t="s">
        <v>197</v>
      </c>
      <c r="B49" t="s">
        <v>197</v>
      </c>
      <c r="C49" t="s">
        <v>1674</v>
      </c>
      <c r="D49" t="s">
        <v>1675</v>
      </c>
      <c r="E49" t="s">
        <v>195</v>
      </c>
      <c r="F49" t="s">
        <v>287</v>
      </c>
    </row>
    <row r="50" spans="1:7" x14ac:dyDescent="0.35">
      <c r="A50" t="s">
        <v>1692</v>
      </c>
      <c r="B50" t="s">
        <v>77</v>
      </c>
      <c r="C50" t="s">
        <v>1654</v>
      </c>
      <c r="D50" t="s">
        <v>1657</v>
      </c>
      <c r="E50" t="s">
        <v>1693</v>
      </c>
      <c r="F50" s="1">
        <v>1</v>
      </c>
      <c r="G50" t="s">
        <v>1694</v>
      </c>
    </row>
    <row r="51" spans="1:7" x14ac:dyDescent="0.35">
      <c r="A51" t="s">
        <v>1692</v>
      </c>
      <c r="B51" t="s">
        <v>78</v>
      </c>
      <c r="C51" t="s">
        <v>1654</v>
      </c>
      <c r="D51" t="s">
        <v>1657</v>
      </c>
      <c r="E51" t="s">
        <v>1693</v>
      </c>
      <c r="F51" s="1">
        <v>2</v>
      </c>
      <c r="G51" t="s">
        <v>1685</v>
      </c>
    </row>
    <row r="52" spans="1:7" x14ac:dyDescent="0.35">
      <c r="A52" t="s">
        <v>1692</v>
      </c>
      <c r="B52" t="s">
        <v>79</v>
      </c>
      <c r="C52" t="s">
        <v>1654</v>
      </c>
      <c r="D52" t="s">
        <v>1657</v>
      </c>
      <c r="E52" t="s">
        <v>1693</v>
      </c>
      <c r="F52" s="1">
        <v>3</v>
      </c>
      <c r="G52" t="s">
        <v>1695</v>
      </c>
    </row>
    <row r="53" spans="1:7" x14ac:dyDescent="0.35">
      <c r="A53" t="s">
        <v>1692</v>
      </c>
      <c r="B53" t="s">
        <v>80</v>
      </c>
      <c r="C53" t="s">
        <v>1654</v>
      </c>
      <c r="D53" t="s">
        <v>1657</v>
      </c>
      <c r="E53" t="s">
        <v>1693</v>
      </c>
      <c r="F53" s="1">
        <v>4</v>
      </c>
      <c r="G53" t="s">
        <v>1696</v>
      </c>
    </row>
    <row r="54" spans="1:7" x14ac:dyDescent="0.35">
      <c r="A54" t="s">
        <v>1692</v>
      </c>
      <c r="B54" t="s">
        <v>81</v>
      </c>
      <c r="C54" t="s">
        <v>1654</v>
      </c>
      <c r="D54" t="s">
        <v>1657</v>
      </c>
      <c r="E54" t="s">
        <v>1693</v>
      </c>
      <c r="F54" s="1">
        <v>5</v>
      </c>
      <c r="G54" t="s">
        <v>1697</v>
      </c>
    </row>
    <row r="55" spans="1:7" x14ac:dyDescent="0.35">
      <c r="A55" t="s">
        <v>1692</v>
      </c>
      <c r="B55" t="s">
        <v>82</v>
      </c>
      <c r="C55" t="s">
        <v>1654</v>
      </c>
      <c r="D55" t="s">
        <v>1657</v>
      </c>
      <c r="E55" t="s">
        <v>1693</v>
      </c>
      <c r="F55" s="1">
        <v>6</v>
      </c>
      <c r="G55" t="s">
        <v>1689</v>
      </c>
    </row>
    <row r="56" spans="1:7" x14ac:dyDescent="0.35">
      <c r="A56" t="s">
        <v>1692</v>
      </c>
      <c r="B56" t="s">
        <v>83</v>
      </c>
      <c r="C56" t="s">
        <v>1654</v>
      </c>
      <c r="D56" t="s">
        <v>1657</v>
      </c>
      <c r="E56" t="s">
        <v>1693</v>
      </c>
      <c r="F56" s="1">
        <v>7</v>
      </c>
      <c r="G56" t="s">
        <v>1698</v>
      </c>
    </row>
    <row r="57" spans="1:7" x14ac:dyDescent="0.35">
      <c r="A57" t="s">
        <v>1692</v>
      </c>
      <c r="B57" t="s">
        <v>84</v>
      </c>
      <c r="C57" t="s">
        <v>1654</v>
      </c>
      <c r="D57" t="s">
        <v>1657</v>
      </c>
      <c r="E57" t="s">
        <v>1693</v>
      </c>
      <c r="F57" s="1">
        <v>8</v>
      </c>
      <c r="G57" t="s">
        <v>1691</v>
      </c>
    </row>
    <row r="58" spans="1:7" x14ac:dyDescent="0.35">
      <c r="A58" t="s">
        <v>206</v>
      </c>
      <c r="B58" t="s">
        <v>206</v>
      </c>
      <c r="C58" t="s">
        <v>1674</v>
      </c>
      <c r="D58" t="s">
        <v>1675</v>
      </c>
      <c r="E58" t="s">
        <v>204</v>
      </c>
      <c r="F58" t="s">
        <v>287</v>
      </c>
    </row>
    <row r="59" spans="1:7" x14ac:dyDescent="0.35">
      <c r="A59" t="s">
        <v>207</v>
      </c>
      <c r="B59" t="s">
        <v>207</v>
      </c>
      <c r="C59" t="s">
        <v>1674</v>
      </c>
      <c r="D59" t="s">
        <v>1675</v>
      </c>
      <c r="E59" t="s">
        <v>208</v>
      </c>
      <c r="F59" t="s">
        <v>287</v>
      </c>
    </row>
    <row r="60" spans="1:7" x14ac:dyDescent="0.35">
      <c r="A60" t="s">
        <v>85</v>
      </c>
      <c r="B60" t="s">
        <v>85</v>
      </c>
      <c r="C60" t="s">
        <v>1654</v>
      </c>
      <c r="D60" t="s">
        <v>1655</v>
      </c>
      <c r="E60" t="s">
        <v>209</v>
      </c>
      <c r="F60" t="s">
        <v>287</v>
      </c>
    </row>
    <row r="61" spans="1:7" x14ac:dyDescent="0.35">
      <c r="A61" t="s">
        <v>86</v>
      </c>
      <c r="B61" t="s">
        <v>86</v>
      </c>
      <c r="C61" t="s">
        <v>1654</v>
      </c>
      <c r="D61" t="s">
        <v>1655</v>
      </c>
      <c r="E61" t="s">
        <v>210</v>
      </c>
      <c r="F61" t="s">
        <v>287</v>
      </c>
    </row>
    <row r="62" spans="1:7" x14ac:dyDescent="0.35">
      <c r="A62" t="s">
        <v>87</v>
      </c>
      <c r="B62" t="s">
        <v>87</v>
      </c>
      <c r="C62" t="s">
        <v>1654</v>
      </c>
      <c r="D62" t="s">
        <v>1655</v>
      </c>
      <c r="E62" t="s">
        <v>211</v>
      </c>
      <c r="F62" t="s">
        <v>287</v>
      </c>
    </row>
    <row r="63" spans="1:7" x14ac:dyDescent="0.35">
      <c r="A63" t="s">
        <v>88</v>
      </c>
      <c r="B63" t="s">
        <v>88</v>
      </c>
      <c r="C63" t="s">
        <v>1654</v>
      </c>
      <c r="D63" t="s">
        <v>1655</v>
      </c>
      <c r="E63" t="s">
        <v>212</v>
      </c>
      <c r="F63" t="s">
        <v>287</v>
      </c>
    </row>
    <row r="64" spans="1:7" x14ac:dyDescent="0.35">
      <c r="A64" t="s">
        <v>1699</v>
      </c>
      <c r="B64" t="s">
        <v>94</v>
      </c>
      <c r="C64" t="s">
        <v>1654</v>
      </c>
      <c r="D64" t="s">
        <v>1657</v>
      </c>
      <c r="E64" t="s">
        <v>1700</v>
      </c>
      <c r="F64" s="1">
        <v>1</v>
      </c>
      <c r="G64" t="s">
        <v>1701</v>
      </c>
    </row>
    <row r="65" spans="1:7" x14ac:dyDescent="0.35">
      <c r="A65" t="s">
        <v>1699</v>
      </c>
      <c r="B65" t="s">
        <v>95</v>
      </c>
      <c r="C65" t="s">
        <v>1654</v>
      </c>
      <c r="D65" t="s">
        <v>1657</v>
      </c>
      <c r="E65" t="s">
        <v>1700</v>
      </c>
      <c r="F65" s="1">
        <v>2</v>
      </c>
      <c r="G65" t="s">
        <v>1702</v>
      </c>
    </row>
    <row r="66" spans="1:7" x14ac:dyDescent="0.35">
      <c r="A66" t="s">
        <v>1699</v>
      </c>
      <c r="B66" t="s">
        <v>96</v>
      </c>
      <c r="C66" t="s">
        <v>1654</v>
      </c>
      <c r="D66" t="s">
        <v>1657</v>
      </c>
      <c r="E66" t="s">
        <v>1700</v>
      </c>
      <c r="F66" s="1">
        <v>3</v>
      </c>
      <c r="G66" t="s">
        <v>1703</v>
      </c>
    </row>
    <row r="67" spans="1:7" x14ac:dyDescent="0.35">
      <c r="A67" t="s">
        <v>1699</v>
      </c>
      <c r="B67" t="s">
        <v>97</v>
      </c>
      <c r="C67" t="s">
        <v>1654</v>
      </c>
      <c r="D67" t="s">
        <v>1657</v>
      </c>
      <c r="E67" t="s">
        <v>1700</v>
      </c>
      <c r="F67" s="1">
        <v>4</v>
      </c>
      <c r="G67" t="s">
        <v>1704</v>
      </c>
    </row>
    <row r="68" spans="1:7" x14ac:dyDescent="0.35">
      <c r="A68" t="s">
        <v>1699</v>
      </c>
      <c r="B68" t="s">
        <v>98</v>
      </c>
      <c r="C68" t="s">
        <v>1654</v>
      </c>
      <c r="D68" t="s">
        <v>1657</v>
      </c>
      <c r="E68" t="s">
        <v>1700</v>
      </c>
      <c r="F68" s="1">
        <v>5</v>
      </c>
      <c r="G68" t="s">
        <v>1705</v>
      </c>
    </row>
    <row r="69" spans="1:7" x14ac:dyDescent="0.35">
      <c r="A69" t="s">
        <v>1699</v>
      </c>
      <c r="B69" t="s">
        <v>99</v>
      </c>
      <c r="C69" t="s">
        <v>1654</v>
      </c>
      <c r="D69" t="s">
        <v>1657</v>
      </c>
      <c r="E69" t="s">
        <v>1700</v>
      </c>
      <c r="F69" s="1">
        <v>6</v>
      </c>
      <c r="G69" t="s">
        <v>1706</v>
      </c>
    </row>
    <row r="70" spans="1:7" x14ac:dyDescent="0.35">
      <c r="A70" t="s">
        <v>1699</v>
      </c>
      <c r="B70" t="s">
        <v>100</v>
      </c>
      <c r="C70" t="s">
        <v>1654</v>
      </c>
      <c r="D70" t="s">
        <v>1657</v>
      </c>
      <c r="E70" t="s">
        <v>1700</v>
      </c>
      <c r="F70" s="1">
        <v>7</v>
      </c>
      <c r="G70" t="s">
        <v>1707</v>
      </c>
    </row>
    <row r="71" spans="1:7" x14ac:dyDescent="0.35">
      <c r="A71" t="s">
        <v>1699</v>
      </c>
      <c r="B71" t="s">
        <v>101</v>
      </c>
      <c r="C71" t="s">
        <v>1654</v>
      </c>
      <c r="D71" t="s">
        <v>1657</v>
      </c>
      <c r="E71" t="s">
        <v>1700</v>
      </c>
      <c r="F71" s="1">
        <v>8</v>
      </c>
      <c r="G71" t="s">
        <v>1708</v>
      </c>
    </row>
    <row r="72" spans="1:7" x14ac:dyDescent="0.35">
      <c r="A72" t="s">
        <v>1699</v>
      </c>
      <c r="B72" t="s">
        <v>102</v>
      </c>
      <c r="C72" t="s">
        <v>1654</v>
      </c>
      <c r="D72" t="s">
        <v>1657</v>
      </c>
      <c r="E72" t="s">
        <v>1700</v>
      </c>
      <c r="F72" s="1">
        <v>9</v>
      </c>
      <c r="G72" t="s">
        <v>1709</v>
      </c>
    </row>
    <row r="73" spans="1:7" x14ac:dyDescent="0.35">
      <c r="A73" t="s">
        <v>1699</v>
      </c>
      <c r="B73" t="s">
        <v>103</v>
      </c>
      <c r="C73" t="s">
        <v>1654</v>
      </c>
      <c r="D73" t="s">
        <v>1657</v>
      </c>
      <c r="E73" t="s">
        <v>1700</v>
      </c>
      <c r="F73" s="1">
        <v>10</v>
      </c>
      <c r="G73" t="s">
        <v>1710</v>
      </c>
    </row>
    <row r="74" spans="1:7" x14ac:dyDescent="0.35">
      <c r="A74" t="s">
        <v>1699</v>
      </c>
      <c r="B74" t="s">
        <v>104</v>
      </c>
      <c r="C74" t="s">
        <v>1654</v>
      </c>
      <c r="D74" t="s">
        <v>1657</v>
      </c>
      <c r="E74" t="s">
        <v>1700</v>
      </c>
      <c r="F74" s="1">
        <v>11</v>
      </c>
      <c r="G74" t="s">
        <v>1711</v>
      </c>
    </row>
    <row r="75" spans="1:7" x14ac:dyDescent="0.35">
      <c r="A75" t="s">
        <v>1699</v>
      </c>
      <c r="B75" t="s">
        <v>105</v>
      </c>
      <c r="C75" t="s">
        <v>1654</v>
      </c>
      <c r="D75" t="s">
        <v>1657</v>
      </c>
      <c r="E75" t="s">
        <v>1700</v>
      </c>
      <c r="F75" s="1">
        <v>12</v>
      </c>
      <c r="G75" t="s">
        <v>1712</v>
      </c>
    </row>
    <row r="76" spans="1:7" x14ac:dyDescent="0.35">
      <c r="A76" t="s">
        <v>1699</v>
      </c>
      <c r="B76" t="s">
        <v>106</v>
      </c>
      <c r="C76" t="s">
        <v>1654</v>
      </c>
      <c r="D76" t="s">
        <v>1657</v>
      </c>
      <c r="E76" t="s">
        <v>1700</v>
      </c>
      <c r="F76" s="1">
        <v>13</v>
      </c>
      <c r="G76" t="s">
        <v>1690</v>
      </c>
    </row>
    <row r="77" spans="1:7" x14ac:dyDescent="0.35">
      <c r="A77" t="s">
        <v>1699</v>
      </c>
      <c r="B77" t="s">
        <v>107</v>
      </c>
      <c r="C77" t="s">
        <v>1654</v>
      </c>
      <c r="D77" t="s">
        <v>1657</v>
      </c>
      <c r="E77" t="s">
        <v>1700</v>
      </c>
      <c r="F77" s="1">
        <v>14</v>
      </c>
      <c r="G77" t="s">
        <v>1713</v>
      </c>
    </row>
    <row r="78" spans="1:7" x14ac:dyDescent="0.35">
      <c r="A78" t="s">
        <v>227</v>
      </c>
      <c r="B78" t="s">
        <v>227</v>
      </c>
      <c r="C78" t="s">
        <v>1674</v>
      </c>
      <c r="D78" t="s">
        <v>1675</v>
      </c>
      <c r="E78" t="s">
        <v>225</v>
      </c>
      <c r="F78" t="s">
        <v>287</v>
      </c>
    </row>
    <row r="79" spans="1:7" x14ac:dyDescent="0.35">
      <c r="A79" t="s">
        <v>1714</v>
      </c>
      <c r="B79" t="s">
        <v>108</v>
      </c>
      <c r="C79" t="s">
        <v>1654</v>
      </c>
      <c r="D79" t="s">
        <v>1657</v>
      </c>
      <c r="E79" t="s">
        <v>1715</v>
      </c>
      <c r="F79" s="1">
        <v>1</v>
      </c>
      <c r="G79" t="s">
        <v>1716</v>
      </c>
    </row>
    <row r="80" spans="1:7" x14ac:dyDescent="0.35">
      <c r="A80" t="s">
        <v>1714</v>
      </c>
      <c r="B80" t="s">
        <v>109</v>
      </c>
      <c r="C80" t="s">
        <v>1654</v>
      </c>
      <c r="D80" t="s">
        <v>1657</v>
      </c>
      <c r="E80" t="s">
        <v>1715</v>
      </c>
      <c r="F80" s="1">
        <v>2</v>
      </c>
      <c r="G80" t="s">
        <v>1717</v>
      </c>
    </row>
    <row r="81" spans="1:7" x14ac:dyDescent="0.35">
      <c r="A81" t="s">
        <v>1714</v>
      </c>
      <c r="B81" t="s">
        <v>110</v>
      </c>
      <c r="C81" t="s">
        <v>1654</v>
      </c>
      <c r="D81" t="s">
        <v>1657</v>
      </c>
      <c r="E81" t="s">
        <v>1715</v>
      </c>
      <c r="F81" s="1">
        <v>3</v>
      </c>
      <c r="G81" t="s">
        <v>1718</v>
      </c>
    </row>
    <row r="82" spans="1:7" x14ac:dyDescent="0.35">
      <c r="A82" t="s">
        <v>1714</v>
      </c>
      <c r="B82" t="s">
        <v>111</v>
      </c>
      <c r="C82" t="s">
        <v>1654</v>
      </c>
      <c r="D82" t="s">
        <v>1657</v>
      </c>
      <c r="E82" t="s">
        <v>1715</v>
      </c>
      <c r="F82" s="1">
        <v>4</v>
      </c>
      <c r="G82" t="s">
        <v>1719</v>
      </c>
    </row>
    <row r="83" spans="1:7" x14ac:dyDescent="0.35">
      <c r="A83" t="s">
        <v>1714</v>
      </c>
      <c r="B83" t="s">
        <v>112</v>
      </c>
      <c r="C83" t="s">
        <v>1654</v>
      </c>
      <c r="D83" t="s">
        <v>1657</v>
      </c>
      <c r="E83" t="s">
        <v>1715</v>
      </c>
      <c r="F83" s="1">
        <v>5</v>
      </c>
      <c r="G83" t="s">
        <v>1720</v>
      </c>
    </row>
    <row r="84" spans="1:7" x14ac:dyDescent="0.35">
      <c r="A84" t="s">
        <v>1714</v>
      </c>
      <c r="B84" t="s">
        <v>113</v>
      </c>
      <c r="C84" t="s">
        <v>1654</v>
      </c>
      <c r="D84" t="s">
        <v>1657</v>
      </c>
      <c r="E84" t="s">
        <v>1715</v>
      </c>
      <c r="F84" s="1">
        <v>6</v>
      </c>
      <c r="G84" t="s">
        <v>1721</v>
      </c>
    </row>
    <row r="85" spans="1:7" x14ac:dyDescent="0.35">
      <c r="A85" t="s">
        <v>1714</v>
      </c>
      <c r="B85" t="s">
        <v>114</v>
      </c>
      <c r="C85" t="s">
        <v>1654</v>
      </c>
      <c r="D85" t="s">
        <v>1657</v>
      </c>
      <c r="E85" t="s">
        <v>1715</v>
      </c>
      <c r="F85" s="1">
        <v>7</v>
      </c>
      <c r="G85" t="s">
        <v>1722</v>
      </c>
    </row>
    <row r="86" spans="1:7" x14ac:dyDescent="0.35">
      <c r="A86" t="s">
        <v>1714</v>
      </c>
      <c r="B86" t="s">
        <v>115</v>
      </c>
      <c r="C86" t="s">
        <v>1654</v>
      </c>
      <c r="D86" t="s">
        <v>1657</v>
      </c>
      <c r="E86" t="s">
        <v>1715</v>
      </c>
      <c r="F86" s="1">
        <v>8</v>
      </c>
      <c r="G86" t="s">
        <v>1723</v>
      </c>
    </row>
    <row r="87" spans="1:7" x14ac:dyDescent="0.35">
      <c r="A87" t="s">
        <v>1714</v>
      </c>
      <c r="B87" t="s">
        <v>116</v>
      </c>
      <c r="C87" t="s">
        <v>1654</v>
      </c>
      <c r="D87" t="s">
        <v>1657</v>
      </c>
      <c r="E87" t="s">
        <v>1715</v>
      </c>
      <c r="F87" s="1">
        <v>9</v>
      </c>
      <c r="G87" t="s">
        <v>1724</v>
      </c>
    </row>
    <row r="88" spans="1:7" x14ac:dyDescent="0.35">
      <c r="A88" t="s">
        <v>1714</v>
      </c>
      <c r="B88" t="s">
        <v>117</v>
      </c>
      <c r="C88" t="s">
        <v>1654</v>
      </c>
      <c r="D88" t="s">
        <v>1657</v>
      </c>
      <c r="E88" t="s">
        <v>1715</v>
      </c>
      <c r="F88" s="1">
        <v>10</v>
      </c>
      <c r="G88" t="s">
        <v>1725</v>
      </c>
    </row>
    <row r="89" spans="1:7" x14ac:dyDescent="0.35">
      <c r="A89" t="s">
        <v>1714</v>
      </c>
      <c r="B89" t="s">
        <v>118</v>
      </c>
      <c r="C89" t="s">
        <v>1654</v>
      </c>
      <c r="D89" t="s">
        <v>1657</v>
      </c>
      <c r="E89" t="s">
        <v>1715</v>
      </c>
      <c r="F89" s="1">
        <v>11</v>
      </c>
      <c r="G89" t="s">
        <v>1726</v>
      </c>
    </row>
    <row r="90" spans="1:7" x14ac:dyDescent="0.35">
      <c r="A90" t="s">
        <v>1714</v>
      </c>
      <c r="B90" t="s">
        <v>119</v>
      </c>
      <c r="C90" t="s">
        <v>1654</v>
      </c>
      <c r="D90" t="s">
        <v>1657</v>
      </c>
      <c r="E90" t="s">
        <v>1715</v>
      </c>
      <c r="F90" s="1">
        <v>12</v>
      </c>
      <c r="G90" t="s">
        <v>1727</v>
      </c>
    </row>
    <row r="91" spans="1:7" x14ac:dyDescent="0.35">
      <c r="A91" t="s">
        <v>1714</v>
      </c>
      <c r="B91" t="s">
        <v>120</v>
      </c>
      <c r="C91" t="s">
        <v>1654</v>
      </c>
      <c r="D91" t="s">
        <v>1657</v>
      </c>
      <c r="E91" t="s">
        <v>1715</v>
      </c>
      <c r="F91" s="1">
        <v>13</v>
      </c>
      <c r="G91" t="s">
        <v>1690</v>
      </c>
    </row>
    <row r="92" spans="1:7" x14ac:dyDescent="0.35">
      <c r="A92" t="s">
        <v>1714</v>
      </c>
      <c r="B92" t="s">
        <v>121</v>
      </c>
      <c r="C92" t="s">
        <v>1654</v>
      </c>
      <c r="D92" t="s">
        <v>1657</v>
      </c>
      <c r="E92" t="s">
        <v>1715</v>
      </c>
      <c r="F92" s="1">
        <v>15</v>
      </c>
      <c r="G92" t="s">
        <v>1728</v>
      </c>
    </row>
    <row r="93" spans="1:7" x14ac:dyDescent="0.35">
      <c r="A93" t="s">
        <v>242</v>
      </c>
      <c r="B93" t="s">
        <v>242</v>
      </c>
      <c r="C93" t="s">
        <v>1674</v>
      </c>
      <c r="D93" t="s">
        <v>1675</v>
      </c>
      <c r="E93" t="s">
        <v>240</v>
      </c>
      <c r="F93" t="s">
        <v>287</v>
      </c>
    </row>
    <row r="94" spans="1:7" x14ac:dyDescent="0.35">
      <c r="A94" t="s">
        <v>122</v>
      </c>
      <c r="B94" t="s">
        <v>122</v>
      </c>
      <c r="C94" t="s">
        <v>1654</v>
      </c>
      <c r="D94" t="s">
        <v>1655</v>
      </c>
      <c r="E94" t="s">
        <v>243</v>
      </c>
      <c r="F94" t="s">
        <v>287</v>
      </c>
    </row>
    <row r="95" spans="1:7" x14ac:dyDescent="0.35">
      <c r="A95" t="s">
        <v>123</v>
      </c>
      <c r="B95" t="s">
        <v>123</v>
      </c>
      <c r="C95" t="s">
        <v>1654</v>
      </c>
      <c r="D95" t="s">
        <v>1655</v>
      </c>
      <c r="E95" t="s">
        <v>244</v>
      </c>
      <c r="F95" t="s">
        <v>287</v>
      </c>
    </row>
    <row r="96" spans="1:7" x14ac:dyDescent="0.35">
      <c r="A96" t="s">
        <v>124</v>
      </c>
      <c r="B96" t="s">
        <v>124</v>
      </c>
      <c r="C96" t="s">
        <v>1654</v>
      </c>
      <c r="D96" t="s">
        <v>1655</v>
      </c>
      <c r="E96" t="s">
        <v>245</v>
      </c>
      <c r="F96" t="s">
        <v>287</v>
      </c>
    </row>
    <row r="97" spans="1:6" x14ac:dyDescent="0.35">
      <c r="A97" t="s">
        <v>125</v>
      </c>
      <c r="B97" t="s">
        <v>125</v>
      </c>
      <c r="C97" t="s">
        <v>1654</v>
      </c>
      <c r="D97" t="s">
        <v>1655</v>
      </c>
      <c r="E97" t="s">
        <v>246</v>
      </c>
      <c r="F97" t="s">
        <v>287</v>
      </c>
    </row>
    <row r="98" spans="1:6" x14ac:dyDescent="0.35">
      <c r="A98" t="s">
        <v>126</v>
      </c>
      <c r="B98" t="s">
        <v>126</v>
      </c>
      <c r="C98" t="s">
        <v>1654</v>
      </c>
      <c r="D98" t="s">
        <v>1655</v>
      </c>
      <c r="E98" t="s">
        <v>247</v>
      </c>
      <c r="F98" t="s">
        <v>287</v>
      </c>
    </row>
    <row r="99" spans="1:6" x14ac:dyDescent="0.35">
      <c r="A99" t="s">
        <v>127</v>
      </c>
      <c r="B99" t="s">
        <v>127</v>
      </c>
      <c r="C99" t="s">
        <v>1654</v>
      </c>
      <c r="D99" t="s">
        <v>1655</v>
      </c>
      <c r="E99" t="s">
        <v>248</v>
      </c>
      <c r="F99" t="s">
        <v>287</v>
      </c>
    </row>
    <row r="100" spans="1:6" x14ac:dyDescent="0.35">
      <c r="A100" t="s">
        <v>128</v>
      </c>
      <c r="B100" t="s">
        <v>128</v>
      </c>
      <c r="C100" t="s">
        <v>1654</v>
      </c>
      <c r="D100" t="s">
        <v>1655</v>
      </c>
      <c r="E100" t="s">
        <v>249</v>
      </c>
      <c r="F100" t="s">
        <v>287</v>
      </c>
    </row>
    <row r="101" spans="1:6" x14ac:dyDescent="0.35">
      <c r="A101" t="s">
        <v>250</v>
      </c>
      <c r="B101" t="s">
        <v>250</v>
      </c>
      <c r="C101" t="s">
        <v>1674</v>
      </c>
      <c r="D101" t="s">
        <v>1675</v>
      </c>
      <c r="E101" t="s">
        <v>251</v>
      </c>
      <c r="F101" t="s">
        <v>287</v>
      </c>
    </row>
    <row r="102" spans="1:6" x14ac:dyDescent="0.35">
      <c r="A102" t="s">
        <v>129</v>
      </c>
      <c r="B102" t="s">
        <v>129</v>
      </c>
      <c r="C102" t="s">
        <v>1654</v>
      </c>
      <c r="D102" t="s">
        <v>1655</v>
      </c>
      <c r="E102" t="s">
        <v>252</v>
      </c>
      <c r="F102" t="s">
        <v>287</v>
      </c>
    </row>
    <row r="103" spans="1:6" x14ac:dyDescent="0.35">
      <c r="A103" t="s">
        <v>253</v>
      </c>
      <c r="B103" t="s">
        <v>253</v>
      </c>
      <c r="C103" t="s">
        <v>1674</v>
      </c>
      <c r="D103" t="s">
        <v>1675</v>
      </c>
      <c r="E103" t="s">
        <v>254</v>
      </c>
      <c r="F103" t="s">
        <v>287</v>
      </c>
    </row>
    <row r="104" spans="1:6" x14ac:dyDescent="0.35">
      <c r="A104" t="s">
        <v>130</v>
      </c>
      <c r="B104" t="s">
        <v>130</v>
      </c>
      <c r="C104" t="s">
        <v>1654</v>
      </c>
      <c r="D104" t="s">
        <v>1655</v>
      </c>
      <c r="E104" t="s">
        <v>255</v>
      </c>
      <c r="F104" t="s">
        <v>287</v>
      </c>
    </row>
    <row r="105" spans="1:6" x14ac:dyDescent="0.35">
      <c r="A105" t="s">
        <v>131</v>
      </c>
      <c r="B105" t="s">
        <v>131</v>
      </c>
      <c r="C105" t="s">
        <v>1654</v>
      </c>
      <c r="D105" t="s">
        <v>1655</v>
      </c>
      <c r="E105" t="s">
        <v>256</v>
      </c>
      <c r="F105" t="s">
        <v>287</v>
      </c>
    </row>
    <row r="106" spans="1:6" x14ac:dyDescent="0.35">
      <c r="A106" t="s">
        <v>132</v>
      </c>
      <c r="B106" t="s">
        <v>132</v>
      </c>
      <c r="C106" t="s">
        <v>1654</v>
      </c>
      <c r="D106" t="s">
        <v>1655</v>
      </c>
      <c r="E106" t="s">
        <v>257</v>
      </c>
      <c r="F106" t="s">
        <v>287</v>
      </c>
    </row>
    <row r="107" spans="1:6" x14ac:dyDescent="0.35">
      <c r="A107" t="s">
        <v>133</v>
      </c>
      <c r="B107" t="s">
        <v>133</v>
      </c>
      <c r="C107" t="s">
        <v>1654</v>
      </c>
      <c r="D107" t="s">
        <v>1655</v>
      </c>
      <c r="E107" t="s">
        <v>258</v>
      </c>
      <c r="F107" t="s">
        <v>287</v>
      </c>
    </row>
    <row r="108" spans="1:6" x14ac:dyDescent="0.35">
      <c r="A108" t="s">
        <v>259</v>
      </c>
      <c r="B108" t="s">
        <v>259</v>
      </c>
      <c r="C108" t="s">
        <v>1674</v>
      </c>
      <c r="D108" t="s">
        <v>1675</v>
      </c>
      <c r="E108" t="s">
        <v>260</v>
      </c>
      <c r="F108" t="s">
        <v>287</v>
      </c>
    </row>
    <row r="109" spans="1:6" x14ac:dyDescent="0.35">
      <c r="A109" t="s">
        <v>139</v>
      </c>
      <c r="B109" t="s">
        <v>139</v>
      </c>
      <c r="C109" t="s">
        <v>1654</v>
      </c>
      <c r="D109" t="s">
        <v>1655</v>
      </c>
      <c r="E109" t="s">
        <v>261</v>
      </c>
      <c r="F109" t="s">
        <v>287</v>
      </c>
    </row>
    <row r="110" spans="1:6" x14ac:dyDescent="0.35">
      <c r="A110" t="s">
        <v>262</v>
      </c>
      <c r="B110" t="s">
        <v>262</v>
      </c>
      <c r="C110" t="s">
        <v>1674</v>
      </c>
      <c r="D110" t="s">
        <v>1675</v>
      </c>
      <c r="E110" t="s">
        <v>263</v>
      </c>
      <c r="F110" t="s">
        <v>287</v>
      </c>
    </row>
    <row r="111" spans="1:6" x14ac:dyDescent="0.35">
      <c r="A111" t="s">
        <v>264</v>
      </c>
      <c r="B111" t="s">
        <v>264</v>
      </c>
      <c r="C111" t="s">
        <v>1674</v>
      </c>
      <c r="D111" t="s">
        <v>1675</v>
      </c>
      <c r="E111" t="s">
        <v>265</v>
      </c>
      <c r="F111" t="s">
        <v>287</v>
      </c>
    </row>
    <row r="112" spans="1:6" x14ac:dyDescent="0.35">
      <c r="A112" t="s">
        <v>266</v>
      </c>
      <c r="B112" t="s">
        <v>266</v>
      </c>
      <c r="C112" t="s">
        <v>1674</v>
      </c>
      <c r="D112" t="s">
        <v>1675</v>
      </c>
      <c r="E112" t="s">
        <v>267</v>
      </c>
      <c r="F112" t="s">
        <v>287</v>
      </c>
    </row>
    <row r="113" spans="1:7" x14ac:dyDescent="0.35">
      <c r="A113" t="s">
        <v>268</v>
      </c>
      <c r="B113" t="s">
        <v>268</v>
      </c>
      <c r="C113" t="s">
        <v>1674</v>
      </c>
      <c r="D113" t="s">
        <v>1675</v>
      </c>
      <c r="E113" t="s">
        <v>269</v>
      </c>
      <c r="F113" t="s">
        <v>287</v>
      </c>
    </row>
    <row r="114" spans="1:7" x14ac:dyDescent="0.35">
      <c r="A114" t="s">
        <v>270</v>
      </c>
      <c r="B114" t="s">
        <v>270</v>
      </c>
      <c r="C114" t="s">
        <v>1674</v>
      </c>
      <c r="D114" t="s">
        <v>1675</v>
      </c>
      <c r="E114" t="s">
        <v>271</v>
      </c>
      <c r="F114" t="s">
        <v>287</v>
      </c>
    </row>
    <row r="115" spans="1:7" x14ac:dyDescent="0.35">
      <c r="A115" t="s">
        <v>272</v>
      </c>
      <c r="B115" t="s">
        <v>272</v>
      </c>
      <c r="C115" t="s">
        <v>1674</v>
      </c>
      <c r="D115" t="s">
        <v>1675</v>
      </c>
      <c r="E115" t="s">
        <v>273</v>
      </c>
      <c r="F115" t="s">
        <v>287</v>
      </c>
    </row>
    <row r="116" spans="1:7" x14ac:dyDescent="0.35">
      <c r="A116" t="s">
        <v>274</v>
      </c>
      <c r="B116" t="s">
        <v>274</v>
      </c>
      <c r="C116" t="s">
        <v>1674</v>
      </c>
      <c r="D116" t="s">
        <v>1675</v>
      </c>
      <c r="E116" t="s">
        <v>275</v>
      </c>
      <c r="F116" t="s">
        <v>287</v>
      </c>
    </row>
    <row r="117" spans="1:7" x14ac:dyDescent="0.35">
      <c r="A117" t="s">
        <v>276</v>
      </c>
      <c r="B117" t="s">
        <v>276</v>
      </c>
      <c r="C117" t="s">
        <v>1674</v>
      </c>
      <c r="D117" t="s">
        <v>1675</v>
      </c>
      <c r="E117" t="s">
        <v>277</v>
      </c>
      <c r="F117" t="s">
        <v>287</v>
      </c>
    </row>
    <row r="118" spans="1:7" x14ac:dyDescent="0.35">
      <c r="A118" t="s">
        <v>278</v>
      </c>
      <c r="B118" t="s">
        <v>278</v>
      </c>
      <c r="C118" t="s">
        <v>1674</v>
      </c>
      <c r="D118" t="s">
        <v>1675</v>
      </c>
      <c r="E118" t="s">
        <v>279</v>
      </c>
      <c r="F118" t="s">
        <v>287</v>
      </c>
    </row>
    <row r="119" spans="1:7" x14ac:dyDescent="0.35">
      <c r="A119" t="s">
        <v>280</v>
      </c>
      <c r="B119" t="s">
        <v>280</v>
      </c>
      <c r="C119" t="s">
        <v>1674</v>
      </c>
      <c r="D119" t="s">
        <v>1675</v>
      </c>
      <c r="E119" t="s">
        <v>281</v>
      </c>
      <c r="F119" t="s">
        <v>287</v>
      </c>
    </row>
    <row r="120" spans="1:7" x14ac:dyDescent="0.35">
      <c r="A120" t="s">
        <v>1729</v>
      </c>
      <c r="B120" t="s">
        <v>141</v>
      </c>
      <c r="C120" t="s">
        <v>1654</v>
      </c>
      <c r="D120" t="s">
        <v>1657</v>
      </c>
      <c r="E120" t="s">
        <v>1730</v>
      </c>
      <c r="F120" s="1">
        <v>1</v>
      </c>
      <c r="G120" t="s">
        <v>1731</v>
      </c>
    </row>
    <row r="121" spans="1:7" x14ac:dyDescent="0.35">
      <c r="A121" t="s">
        <v>1729</v>
      </c>
      <c r="B121" t="s">
        <v>142</v>
      </c>
      <c r="C121" t="s">
        <v>1654</v>
      </c>
      <c r="D121" t="s">
        <v>1657</v>
      </c>
      <c r="E121" t="s">
        <v>1730</v>
      </c>
      <c r="F121" s="1">
        <v>2</v>
      </c>
      <c r="G121" t="s">
        <v>1732</v>
      </c>
    </row>
    <row r="122" spans="1:7" x14ac:dyDescent="0.35">
      <c r="A122" t="s">
        <v>1729</v>
      </c>
      <c r="B122" t="s">
        <v>143</v>
      </c>
      <c r="C122" t="s">
        <v>1654</v>
      </c>
      <c r="D122" t="s">
        <v>1657</v>
      </c>
      <c r="E122" t="s">
        <v>1730</v>
      </c>
      <c r="F122" s="1">
        <v>3</v>
      </c>
      <c r="G122" t="s">
        <v>1733</v>
      </c>
    </row>
    <row r="123" spans="1:7" x14ac:dyDescent="0.35">
      <c r="A123" t="s">
        <v>1729</v>
      </c>
      <c r="B123" t="s">
        <v>144</v>
      </c>
      <c r="C123" t="s">
        <v>1654</v>
      </c>
      <c r="D123" t="s">
        <v>1657</v>
      </c>
      <c r="E123" t="s">
        <v>1730</v>
      </c>
      <c r="F123" s="1">
        <v>4</v>
      </c>
      <c r="G123" t="s">
        <v>1734</v>
      </c>
    </row>
    <row r="124" spans="1:7" x14ac:dyDescent="0.35">
      <c r="A124" t="s">
        <v>1729</v>
      </c>
      <c r="B124" t="s">
        <v>145</v>
      </c>
      <c r="C124" t="s">
        <v>1654</v>
      </c>
      <c r="D124" t="s">
        <v>1657</v>
      </c>
      <c r="E124" t="s">
        <v>1730</v>
      </c>
      <c r="F124" s="1">
        <v>5</v>
      </c>
      <c r="G124" t="s">
        <v>1735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2E240-935E-4476-9620-D21935C5C6A6}">
  <dimension ref="A3:E34"/>
  <sheetViews>
    <sheetView topLeftCell="B1" workbookViewId="0">
      <selection activeCell="D11" sqref="D11"/>
    </sheetView>
  </sheetViews>
  <sheetFormatPr defaultRowHeight="14.5" x14ac:dyDescent="0.35"/>
  <cols>
    <col min="1" max="1" width="17.1796875" bestFit="1" customWidth="1"/>
    <col min="2" max="2" width="108.453125" bestFit="1" customWidth="1"/>
    <col min="4" max="4" width="12" customWidth="1"/>
    <col min="5" max="5" width="9.36328125" customWidth="1"/>
  </cols>
  <sheetData>
    <row r="3" spans="1:5" x14ac:dyDescent="0.35">
      <c r="A3" s="2" t="s">
        <v>1736</v>
      </c>
      <c r="B3" t="s">
        <v>1759</v>
      </c>
      <c r="D3" t="s">
        <v>1768</v>
      </c>
      <c r="E3" t="s">
        <v>1758</v>
      </c>
    </row>
    <row r="4" spans="1:5" x14ac:dyDescent="0.35">
      <c r="A4" s="3" t="s">
        <v>1</v>
      </c>
      <c r="B4" s="5">
        <v>0.921875</v>
      </c>
      <c r="D4" t="s">
        <v>1659</v>
      </c>
      <c r="E4" s="7">
        <f>GETPIVOTDATA("Hvilke af følgende elementer indeholder jeres antimobbestrategi (Du kan sætte flere krydser)? - En beskrivelse af, hvad mobning er",$A$3,"Hvilke af følgende elementer indeholder jeres antimobbestrategi (Du kan sætte flere krydser)? - En beskrivelse af, hvad mobning er","Ja")</f>
        <v>0.921875</v>
      </c>
    </row>
    <row r="5" spans="1:5" x14ac:dyDescent="0.35">
      <c r="A5" s="3" t="s">
        <v>2</v>
      </c>
      <c r="B5" s="5">
        <v>7.8125E-2</v>
      </c>
      <c r="D5" t="s">
        <v>1660</v>
      </c>
      <c r="E5" s="7">
        <f>GETPIVOTDATA("Hvilke af følgende elementer indeholder jeres antimobbestrategi (Du kan sætte flere krydser)? - En beskrivelse af, hvad digital mobning er",$A$7,"Hvilke af følgende elementer indeholder jeres antimobbestrategi (Du kan sætte flere krydser)? - En beskrivelse af, hvad digital mobning er","Ja")</f>
        <v>0.72916666666666663</v>
      </c>
    </row>
    <row r="6" spans="1:5" x14ac:dyDescent="0.35">
      <c r="A6" s="3" t="s">
        <v>1737</v>
      </c>
      <c r="B6" s="5">
        <v>1</v>
      </c>
      <c r="D6" t="s">
        <v>1767</v>
      </c>
      <c r="E6" s="7">
        <f>GETPIVOTDATA("Hvilke af følgende elementer indeholder jeres antimobbestrategi (Du kan sætte flere krydser)? - En beskrivelse af, andre begreber (f.eks. konflikt, drilleri, trivsel)",$A$11,"Hvilke af følgende elementer indeholder jeres antimobbestrategi (Du kan sætte flere krydser)? - En beskrivelse af, andre begreber (f.eks. konflikt, drilleri, trivsel)","Ja")</f>
        <v>0.55208333333333337</v>
      </c>
    </row>
    <row r="7" spans="1:5" x14ac:dyDescent="0.35">
      <c r="A7" s="2" t="s">
        <v>1736</v>
      </c>
      <c r="B7" t="s">
        <v>1760</v>
      </c>
      <c r="D7" t="s">
        <v>1662</v>
      </c>
      <c r="E7" s="7">
        <f>GETPIVOTDATA("Hvilke af følgende elementer indeholder jeres antimobbestrategi (Du kan sætte flere krydser)? - En beskrivelse af, hvordan I vil holde øje med mobning",$A$15,"Hvilke af følgende elementer indeholder jeres antimobbestrategi (Du kan sætte flere krydser)? - En beskrivelse af, hvordan I vil holde øje med mobning","Ja")</f>
        <v>0.63020833333333337</v>
      </c>
    </row>
    <row r="8" spans="1:5" x14ac:dyDescent="0.35">
      <c r="A8" s="3" t="s">
        <v>1</v>
      </c>
      <c r="B8" s="5">
        <v>0.72916666666666663</v>
      </c>
      <c r="D8" t="s">
        <v>1663</v>
      </c>
      <c r="E8" s="7">
        <f>GETPIVOTDATA("Hvilke af følgende elementer indeholder jeres antimobbestrategi (Du kan sætte flere krydser)? - En beskrivelse af, hvordan I vil forebygge digital mobning",$A$19,"Hvilke af følgende elementer indeholder jeres antimobbestrategi (Du kan sætte flere krydser)? - En beskrivelse af, hvordan I vil forebygge digital mobning","Ja")</f>
        <v>0.53125</v>
      </c>
    </row>
    <row r="9" spans="1:5" x14ac:dyDescent="0.35">
      <c r="A9" s="3" t="s">
        <v>2</v>
      </c>
      <c r="B9" s="5">
        <v>0.27083333333333331</v>
      </c>
      <c r="D9" t="s">
        <v>1664</v>
      </c>
      <c r="E9" s="7">
        <f>GETPIVOTDATA("Hvilke af følgende elementer indeholder jeres antimobbestrategi (Du kan sætte flere krydser)? - En beskrivelse af, hvordan I vil forebygge mobning",$A$23,"Hvilke af følgende elementer indeholder jeres antimobbestrategi (Du kan sætte flere krydser)? - En beskrivelse af, hvordan I vil forebygge mobning","Ja")</f>
        <v>0.80208333333333337</v>
      </c>
    </row>
    <row r="10" spans="1:5" x14ac:dyDescent="0.35">
      <c r="A10" s="3" t="s">
        <v>1737</v>
      </c>
      <c r="B10" s="5">
        <v>1</v>
      </c>
      <c r="D10" t="s">
        <v>1665</v>
      </c>
      <c r="E10" s="7">
        <f>GETPIVOTDATA("Hvilke af følgende elementer indeholder jeres antimobbestrategi (Du kan sætte flere krydser)? - En beskrivelse af, hvordan I vil håndtere mobning",$A$27,"Hvilke af følgende elementer indeholder jeres antimobbestrategi (Du kan sætte flere krydser)? - En beskrivelse af, hvordan I vil håndtere mobning","Ja")</f>
        <v>0.953125</v>
      </c>
    </row>
    <row r="11" spans="1:5" x14ac:dyDescent="0.35">
      <c r="A11" s="2" t="s">
        <v>1736</v>
      </c>
      <c r="B11" t="s">
        <v>1761</v>
      </c>
      <c r="D11" t="s">
        <v>1666</v>
      </c>
      <c r="E11" s="7">
        <f>GETPIVOTDATA("Hvilke af følgende elementer indeholder jeres antimobbestrategi (Du kan sætte flere krydser)? - Ingen af ovenstående",$A$31,"Hvilke af følgende elementer indeholder jeres antimobbestrategi (Du kan sætte flere krydser)? - Ingen af ovenstående","Ja")</f>
        <v>2.0833333333333332E-2</v>
      </c>
    </row>
    <row r="12" spans="1:5" x14ac:dyDescent="0.35">
      <c r="A12" s="3" t="s">
        <v>1</v>
      </c>
      <c r="B12" s="5">
        <v>0.55208333333333337</v>
      </c>
    </row>
    <row r="13" spans="1:5" x14ac:dyDescent="0.35">
      <c r="A13" s="3" t="s">
        <v>2</v>
      </c>
      <c r="B13" s="5">
        <v>0.44791666666666669</v>
      </c>
    </row>
    <row r="14" spans="1:5" x14ac:dyDescent="0.35">
      <c r="A14" s="3" t="s">
        <v>1737</v>
      </c>
      <c r="B14" s="5">
        <v>1</v>
      </c>
    </row>
    <row r="15" spans="1:5" x14ac:dyDescent="0.35">
      <c r="A15" s="2" t="s">
        <v>1736</v>
      </c>
      <c r="B15" t="s">
        <v>1762</v>
      </c>
    </row>
    <row r="16" spans="1:5" x14ac:dyDescent="0.35">
      <c r="A16" s="3" t="s">
        <v>1</v>
      </c>
      <c r="B16" s="5">
        <v>0.63020833333333337</v>
      </c>
    </row>
    <row r="17" spans="1:2" x14ac:dyDescent="0.35">
      <c r="A17" s="3" t="s">
        <v>2</v>
      </c>
      <c r="B17" s="5">
        <v>0.36979166666666669</v>
      </c>
    </row>
    <row r="18" spans="1:2" x14ac:dyDescent="0.35">
      <c r="A18" s="3" t="s">
        <v>1737</v>
      </c>
      <c r="B18" s="5">
        <v>1</v>
      </c>
    </row>
    <row r="19" spans="1:2" x14ac:dyDescent="0.35">
      <c r="A19" s="2" t="s">
        <v>1736</v>
      </c>
      <c r="B19" t="s">
        <v>1763</v>
      </c>
    </row>
    <row r="20" spans="1:2" x14ac:dyDescent="0.35">
      <c r="A20" s="3" t="s">
        <v>1</v>
      </c>
      <c r="B20" s="5">
        <v>0.53125</v>
      </c>
    </row>
    <row r="21" spans="1:2" x14ac:dyDescent="0.35">
      <c r="A21" s="3" t="s">
        <v>2</v>
      </c>
      <c r="B21" s="5">
        <v>0.46875</v>
      </c>
    </row>
    <row r="22" spans="1:2" x14ac:dyDescent="0.35">
      <c r="A22" s="3" t="s">
        <v>1737</v>
      </c>
      <c r="B22" s="5">
        <v>1</v>
      </c>
    </row>
    <row r="23" spans="1:2" x14ac:dyDescent="0.35">
      <c r="A23" s="2" t="s">
        <v>1736</v>
      </c>
      <c r="B23" t="s">
        <v>1764</v>
      </c>
    </row>
    <row r="24" spans="1:2" x14ac:dyDescent="0.35">
      <c r="A24" s="3" t="s">
        <v>1</v>
      </c>
      <c r="B24" s="5">
        <v>0.80208333333333337</v>
      </c>
    </row>
    <row r="25" spans="1:2" x14ac:dyDescent="0.35">
      <c r="A25" s="3" t="s">
        <v>2</v>
      </c>
      <c r="B25" s="5">
        <v>0.19791666666666666</v>
      </c>
    </row>
    <row r="26" spans="1:2" x14ac:dyDescent="0.35">
      <c r="A26" s="3" t="s">
        <v>1737</v>
      </c>
      <c r="B26" s="5">
        <v>1</v>
      </c>
    </row>
    <row r="27" spans="1:2" x14ac:dyDescent="0.35">
      <c r="A27" s="2" t="s">
        <v>1736</v>
      </c>
      <c r="B27" t="s">
        <v>1765</v>
      </c>
    </row>
    <row r="28" spans="1:2" x14ac:dyDescent="0.35">
      <c r="A28" s="3" t="s">
        <v>1</v>
      </c>
      <c r="B28" s="5">
        <v>0.953125</v>
      </c>
    </row>
    <row r="29" spans="1:2" x14ac:dyDescent="0.35">
      <c r="A29" s="3" t="s">
        <v>2</v>
      </c>
      <c r="B29" s="5">
        <v>4.6875E-2</v>
      </c>
    </row>
    <row r="30" spans="1:2" x14ac:dyDescent="0.35">
      <c r="A30" s="3" t="s">
        <v>1737</v>
      </c>
      <c r="B30" s="5">
        <v>1</v>
      </c>
    </row>
    <row r="31" spans="1:2" x14ac:dyDescent="0.35">
      <c r="A31" s="2" t="s">
        <v>1736</v>
      </c>
      <c r="B31" t="s">
        <v>1766</v>
      </c>
    </row>
    <row r="32" spans="1:2" x14ac:dyDescent="0.35">
      <c r="A32" s="3" t="s">
        <v>1</v>
      </c>
      <c r="B32" s="5">
        <v>2.0833333333333332E-2</v>
      </c>
    </row>
    <row r="33" spans="1:2" x14ac:dyDescent="0.35">
      <c r="A33" s="3" t="s">
        <v>2</v>
      </c>
      <c r="B33" s="5">
        <v>0.97916666666666663</v>
      </c>
    </row>
    <row r="34" spans="1:2" x14ac:dyDescent="0.35">
      <c r="A34" s="3" t="s">
        <v>1737</v>
      </c>
      <c r="B34" s="5">
        <v>1</v>
      </c>
    </row>
  </sheetData>
  <pageMargins left="0.7" right="0.7" top="0.75" bottom="0.75" header="0.3" footer="0.3"/>
  <drawing r:id="rId9"/>
  <tableParts count="1">
    <tablePart r:id="rId10"/>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C609E-AE46-47F1-9F87-1CCEE4DDBEEF}">
  <dimension ref="A3:B6"/>
  <sheetViews>
    <sheetView workbookViewId="0">
      <selection activeCell="A3" sqref="A3:B6"/>
    </sheetView>
  </sheetViews>
  <sheetFormatPr defaultRowHeight="14.5" x14ac:dyDescent="0.35"/>
  <cols>
    <col min="1" max="1" width="17.1796875" bestFit="1" customWidth="1"/>
    <col min="2" max="2" width="125.36328125" bestFit="1" customWidth="1"/>
  </cols>
  <sheetData>
    <row r="3" spans="1:2" x14ac:dyDescent="0.35">
      <c r="A3" s="2" t="s">
        <v>1736</v>
      </c>
      <c r="B3" t="s">
        <v>1760</v>
      </c>
    </row>
    <row r="4" spans="1:2" x14ac:dyDescent="0.35">
      <c r="A4" s="3" t="s">
        <v>1</v>
      </c>
      <c r="B4" s="5">
        <v>0.72916666666666663</v>
      </c>
    </row>
    <row r="5" spans="1:2" x14ac:dyDescent="0.35">
      <c r="A5" s="3" t="s">
        <v>2</v>
      </c>
      <c r="B5" s="5">
        <v>0.27083333333333331</v>
      </c>
    </row>
    <row r="6" spans="1:2" x14ac:dyDescent="0.35">
      <c r="A6" s="3" t="s">
        <v>1737</v>
      </c>
      <c r="B6" s="5">
        <v>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06826-D0AC-4E3C-ADFF-0D54DBF1F5D6}">
  <dimension ref="A3:B6"/>
  <sheetViews>
    <sheetView workbookViewId="0">
      <selection activeCell="A3" sqref="A3:B6"/>
    </sheetView>
  </sheetViews>
  <sheetFormatPr defaultRowHeight="14.5" x14ac:dyDescent="0.35"/>
  <cols>
    <col min="1" max="1" width="17.1796875" bestFit="1" customWidth="1"/>
    <col min="2" max="2" width="144.7265625" bestFit="1" customWidth="1"/>
  </cols>
  <sheetData>
    <row r="3" spans="1:2" x14ac:dyDescent="0.35">
      <c r="A3" s="2" t="s">
        <v>1736</v>
      </c>
      <c r="B3" t="s">
        <v>1761</v>
      </c>
    </row>
    <row r="4" spans="1:2" x14ac:dyDescent="0.35">
      <c r="A4" s="3" t="s">
        <v>1</v>
      </c>
      <c r="B4" s="5">
        <v>0.55208333333333337</v>
      </c>
    </row>
    <row r="5" spans="1:2" x14ac:dyDescent="0.35">
      <c r="A5" s="3" t="s">
        <v>2</v>
      </c>
      <c r="B5" s="5">
        <v>0.44791666666666669</v>
      </c>
    </row>
    <row r="6" spans="1:2" x14ac:dyDescent="0.35">
      <c r="A6" s="3" t="s">
        <v>1737</v>
      </c>
      <c r="B6" s="5">
        <v>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4D12E-F5CC-4EA7-B7EF-E29232BFB05E}">
  <dimension ref="A3:B6"/>
  <sheetViews>
    <sheetView workbookViewId="0">
      <selection activeCell="A3" sqref="A3:B6"/>
    </sheetView>
  </sheetViews>
  <sheetFormatPr defaultRowHeight="14.5" x14ac:dyDescent="0.35"/>
  <cols>
    <col min="1" max="1" width="17.1796875" bestFit="1" customWidth="1"/>
    <col min="2" max="2" width="136.54296875" bestFit="1" customWidth="1"/>
  </cols>
  <sheetData>
    <row r="3" spans="1:2" x14ac:dyDescent="0.35">
      <c r="A3" s="2" t="s">
        <v>1736</v>
      </c>
      <c r="B3" t="s">
        <v>1762</v>
      </c>
    </row>
    <row r="4" spans="1:2" x14ac:dyDescent="0.35">
      <c r="A4" s="3" t="s">
        <v>1</v>
      </c>
      <c r="B4" s="5">
        <v>0.63020833333333337</v>
      </c>
    </row>
    <row r="5" spans="1:2" x14ac:dyDescent="0.35">
      <c r="A5" s="3" t="s">
        <v>2</v>
      </c>
      <c r="B5" s="5">
        <v>0.36979166666666669</v>
      </c>
    </row>
    <row r="6" spans="1:2" x14ac:dyDescent="0.35">
      <c r="A6" s="3" t="s">
        <v>1737</v>
      </c>
      <c r="B6" s="5">
        <v>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68823-A2F5-42A6-9C2F-45100FDC8E7C}">
  <dimension ref="A3:B6"/>
  <sheetViews>
    <sheetView workbookViewId="0">
      <selection activeCell="A3" sqref="A3:B6"/>
    </sheetView>
  </sheetViews>
  <sheetFormatPr defaultRowHeight="14.5" x14ac:dyDescent="0.35"/>
  <cols>
    <col min="1" max="1" width="17.1796875" bestFit="1" customWidth="1"/>
    <col min="2" max="2" width="138.36328125" bestFit="1" customWidth="1"/>
  </cols>
  <sheetData>
    <row r="3" spans="1:2" x14ac:dyDescent="0.35">
      <c r="A3" s="2" t="s">
        <v>1736</v>
      </c>
      <c r="B3" t="s">
        <v>1763</v>
      </c>
    </row>
    <row r="4" spans="1:2" x14ac:dyDescent="0.35">
      <c r="A4" s="3" t="s">
        <v>1</v>
      </c>
      <c r="B4" s="5">
        <v>0.53125</v>
      </c>
    </row>
    <row r="5" spans="1:2" x14ac:dyDescent="0.35">
      <c r="A5" s="3" t="s">
        <v>2</v>
      </c>
      <c r="B5" s="5">
        <v>0.46875</v>
      </c>
    </row>
    <row r="6" spans="1:2" x14ac:dyDescent="0.35">
      <c r="A6" s="3" t="s">
        <v>1737</v>
      </c>
      <c r="B6" s="5">
        <v>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02D86-1B89-4290-B057-186752E029EC}">
  <dimension ref="A3:B6"/>
  <sheetViews>
    <sheetView workbookViewId="0">
      <selection activeCell="A3" sqref="A3:B6"/>
    </sheetView>
  </sheetViews>
  <sheetFormatPr defaultRowHeight="14.5" x14ac:dyDescent="0.35"/>
  <cols>
    <col min="1" max="1" width="17.1796875" bestFit="1" customWidth="1"/>
    <col min="2" max="2" width="132.7265625" bestFit="1" customWidth="1"/>
  </cols>
  <sheetData>
    <row r="3" spans="1:2" x14ac:dyDescent="0.35">
      <c r="A3" s="2" t="s">
        <v>1736</v>
      </c>
      <c r="B3" t="s">
        <v>1764</v>
      </c>
    </row>
    <row r="4" spans="1:2" x14ac:dyDescent="0.35">
      <c r="A4" s="3" t="s">
        <v>1</v>
      </c>
      <c r="B4" s="5">
        <v>0.80208333333333337</v>
      </c>
    </row>
    <row r="5" spans="1:2" x14ac:dyDescent="0.35">
      <c r="A5" s="3" t="s">
        <v>2</v>
      </c>
      <c r="B5" s="5">
        <v>0.19791666666666666</v>
      </c>
    </row>
    <row r="6" spans="1:2" x14ac:dyDescent="0.35">
      <c r="A6" s="3" t="s">
        <v>1737</v>
      </c>
      <c r="B6" s="5">
        <v>1</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92A53-7B7C-4857-BB61-2D0C92566CF0}">
  <dimension ref="A3:B6"/>
  <sheetViews>
    <sheetView workbookViewId="0">
      <selection activeCell="A3" sqref="A3:B6"/>
    </sheetView>
  </sheetViews>
  <sheetFormatPr defaultRowHeight="14.5" x14ac:dyDescent="0.35"/>
  <cols>
    <col min="1" max="1" width="17.1796875" bestFit="1" customWidth="1"/>
    <col min="2" max="2" width="132.1796875" bestFit="1" customWidth="1"/>
  </cols>
  <sheetData>
    <row r="3" spans="1:2" x14ac:dyDescent="0.35">
      <c r="A3" s="2" t="s">
        <v>1736</v>
      </c>
      <c r="B3" t="s">
        <v>1765</v>
      </c>
    </row>
    <row r="4" spans="1:2" x14ac:dyDescent="0.35">
      <c r="A4" s="3" t="s">
        <v>1</v>
      </c>
      <c r="B4" s="5">
        <v>0.953125</v>
      </c>
    </row>
    <row r="5" spans="1:2" x14ac:dyDescent="0.35">
      <c r="A5" s="3" t="s">
        <v>2</v>
      </c>
      <c r="B5" s="5">
        <v>4.6875E-2</v>
      </c>
    </row>
    <row r="6" spans="1:2" x14ac:dyDescent="0.35">
      <c r="A6" s="3" t="s">
        <v>1737</v>
      </c>
      <c r="B6" s="5">
        <v>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97958-9321-441D-859B-6AE9E6818FD3}">
  <dimension ref="A3:B6"/>
  <sheetViews>
    <sheetView workbookViewId="0">
      <selection activeCell="A3" sqref="A3:B6"/>
    </sheetView>
  </sheetViews>
  <sheetFormatPr defaultRowHeight="14.5" x14ac:dyDescent="0.35"/>
  <cols>
    <col min="1" max="1" width="17.1796875" bestFit="1" customWidth="1"/>
    <col min="2" max="2" width="108.453125" bestFit="1" customWidth="1"/>
  </cols>
  <sheetData>
    <row r="3" spans="1:2" x14ac:dyDescent="0.35">
      <c r="A3" s="2" t="s">
        <v>1736</v>
      </c>
      <c r="B3" t="s">
        <v>1766</v>
      </c>
    </row>
    <row r="4" spans="1:2" x14ac:dyDescent="0.35">
      <c r="A4" s="3" t="s">
        <v>1</v>
      </c>
      <c r="B4" s="5">
        <v>2.0833333333333332E-2</v>
      </c>
    </row>
    <row r="5" spans="1:2" x14ac:dyDescent="0.35">
      <c r="A5" s="3" t="s">
        <v>2</v>
      </c>
      <c r="B5" s="5">
        <v>0.97916666666666663</v>
      </c>
    </row>
    <row r="6" spans="1:2" x14ac:dyDescent="0.35">
      <c r="A6" s="3" t="s">
        <v>1737</v>
      </c>
      <c r="B6" s="5">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24"/>
  <sheetViews>
    <sheetView workbookViewId="0"/>
  </sheetViews>
  <sheetFormatPr defaultRowHeight="14.5" x14ac:dyDescent="0.35"/>
  <sheetData>
    <row r="1" spans="1:2" x14ac:dyDescent="0.35">
      <c r="A1" t="s">
        <v>146</v>
      </c>
      <c r="B1" t="s">
        <v>147</v>
      </c>
    </row>
    <row r="2" spans="1:2" x14ac:dyDescent="0.35">
      <c r="A2" t="s">
        <v>0</v>
      </c>
      <c r="B2" t="s">
        <v>148</v>
      </c>
    </row>
    <row r="3" spans="1:2" x14ac:dyDescent="0.35">
      <c r="A3" t="s">
        <v>4</v>
      </c>
      <c r="B3" t="s">
        <v>149</v>
      </c>
    </row>
    <row r="4" spans="1:2" x14ac:dyDescent="0.35">
      <c r="A4" t="s">
        <v>5</v>
      </c>
      <c r="B4" t="s">
        <v>150</v>
      </c>
    </row>
    <row r="5" spans="1:2" x14ac:dyDescent="0.35">
      <c r="A5" t="s">
        <v>12</v>
      </c>
      <c r="B5" t="s">
        <v>151</v>
      </c>
    </row>
    <row r="6" spans="1:2" x14ac:dyDescent="0.35">
      <c r="A6" t="s">
        <v>17</v>
      </c>
      <c r="B6" t="s">
        <v>152</v>
      </c>
    </row>
    <row r="7" spans="1:2" x14ac:dyDescent="0.35">
      <c r="A7" t="s">
        <v>18</v>
      </c>
      <c r="B7" t="s">
        <v>153</v>
      </c>
    </row>
    <row r="8" spans="1:2" x14ac:dyDescent="0.35">
      <c r="A8" t="s">
        <v>19</v>
      </c>
      <c r="B8" t="s">
        <v>154</v>
      </c>
    </row>
    <row r="9" spans="1:2" x14ac:dyDescent="0.35">
      <c r="A9" t="s">
        <v>20</v>
      </c>
      <c r="B9" t="s">
        <v>155</v>
      </c>
    </row>
    <row r="10" spans="1:2" x14ac:dyDescent="0.35">
      <c r="A10" t="s">
        <v>21</v>
      </c>
      <c r="B10" t="s">
        <v>156</v>
      </c>
    </row>
    <row r="11" spans="1:2" x14ac:dyDescent="0.35">
      <c r="A11" t="s">
        <v>24</v>
      </c>
      <c r="B11" t="s">
        <v>157</v>
      </c>
    </row>
    <row r="12" spans="1:2" x14ac:dyDescent="0.35">
      <c r="A12" t="s">
        <v>25</v>
      </c>
      <c r="B12" t="s">
        <v>158</v>
      </c>
    </row>
    <row r="13" spans="1:2" x14ac:dyDescent="0.35">
      <c r="A13" t="s">
        <v>26</v>
      </c>
      <c r="B13" t="s">
        <v>159</v>
      </c>
    </row>
    <row r="14" spans="1:2" x14ac:dyDescent="0.35">
      <c r="A14" t="s">
        <v>27</v>
      </c>
      <c r="B14" t="s">
        <v>160</v>
      </c>
    </row>
    <row r="15" spans="1:2" x14ac:dyDescent="0.35">
      <c r="A15" t="s">
        <v>28</v>
      </c>
      <c r="B15" t="s">
        <v>161</v>
      </c>
    </row>
    <row r="16" spans="1:2" x14ac:dyDescent="0.35">
      <c r="A16" t="s">
        <v>29</v>
      </c>
      <c r="B16" t="s">
        <v>162</v>
      </c>
    </row>
    <row r="17" spans="1:2" x14ac:dyDescent="0.35">
      <c r="A17" t="s">
        <v>30</v>
      </c>
      <c r="B17" t="s">
        <v>163</v>
      </c>
    </row>
    <row r="18" spans="1:2" x14ac:dyDescent="0.35">
      <c r="A18" t="s">
        <v>31</v>
      </c>
      <c r="B18" t="s">
        <v>164</v>
      </c>
    </row>
    <row r="19" spans="1:2" x14ac:dyDescent="0.35">
      <c r="A19" t="s">
        <v>32</v>
      </c>
      <c r="B19" t="s">
        <v>165</v>
      </c>
    </row>
    <row r="20" spans="1:2" x14ac:dyDescent="0.35">
      <c r="A20" t="s">
        <v>33</v>
      </c>
      <c r="B20" t="s">
        <v>166</v>
      </c>
    </row>
    <row r="21" spans="1:2" x14ac:dyDescent="0.35">
      <c r="A21" t="s">
        <v>34</v>
      </c>
      <c r="B21" t="s">
        <v>167</v>
      </c>
    </row>
    <row r="22" spans="1:2" x14ac:dyDescent="0.35">
      <c r="A22" t="s">
        <v>35</v>
      </c>
      <c r="B22" t="s">
        <v>168</v>
      </c>
    </row>
    <row r="23" spans="1:2" x14ac:dyDescent="0.35">
      <c r="A23" t="s">
        <v>36</v>
      </c>
      <c r="B23" t="s">
        <v>169</v>
      </c>
    </row>
    <row r="24" spans="1:2" x14ac:dyDescent="0.35">
      <c r="A24" t="s">
        <v>37</v>
      </c>
      <c r="B24" t="s">
        <v>170</v>
      </c>
    </row>
    <row r="25" spans="1:2" x14ac:dyDescent="0.35">
      <c r="A25" t="s">
        <v>171</v>
      </c>
      <c r="B25" t="s">
        <v>172</v>
      </c>
    </row>
    <row r="26" spans="1:2" x14ac:dyDescent="0.35">
      <c r="A26" t="s">
        <v>38</v>
      </c>
      <c r="B26" t="s">
        <v>173</v>
      </c>
    </row>
    <row r="27" spans="1:2" x14ac:dyDescent="0.35">
      <c r="A27" t="s">
        <v>44</v>
      </c>
      <c r="B27" t="s">
        <v>174</v>
      </c>
    </row>
    <row r="28" spans="1:2" x14ac:dyDescent="0.35">
      <c r="A28" t="s">
        <v>175</v>
      </c>
      <c r="B28" t="s">
        <v>176</v>
      </c>
    </row>
    <row r="29" spans="1:2" x14ac:dyDescent="0.35">
      <c r="A29" t="s">
        <v>50</v>
      </c>
      <c r="B29" t="s">
        <v>177</v>
      </c>
    </row>
    <row r="30" spans="1:2" x14ac:dyDescent="0.35">
      <c r="A30" t="s">
        <v>54</v>
      </c>
      <c r="B30" t="s">
        <v>178</v>
      </c>
    </row>
    <row r="31" spans="1:2" x14ac:dyDescent="0.35">
      <c r="A31" t="s">
        <v>55</v>
      </c>
      <c r="B31" t="s">
        <v>179</v>
      </c>
    </row>
    <row r="32" spans="1:2" x14ac:dyDescent="0.35">
      <c r="A32" t="s">
        <v>56</v>
      </c>
      <c r="B32" t="s">
        <v>180</v>
      </c>
    </row>
    <row r="33" spans="1:2" x14ac:dyDescent="0.35">
      <c r="A33" t="s">
        <v>57</v>
      </c>
      <c r="B33" t="s">
        <v>181</v>
      </c>
    </row>
    <row r="34" spans="1:2" x14ac:dyDescent="0.35">
      <c r="A34" t="s">
        <v>58</v>
      </c>
      <c r="B34" t="s">
        <v>182</v>
      </c>
    </row>
    <row r="35" spans="1:2" x14ac:dyDescent="0.35">
      <c r="A35" t="s">
        <v>59</v>
      </c>
      <c r="B35" t="s">
        <v>183</v>
      </c>
    </row>
    <row r="36" spans="1:2" x14ac:dyDescent="0.35">
      <c r="A36" t="s">
        <v>64</v>
      </c>
      <c r="B36" t="s">
        <v>184</v>
      </c>
    </row>
    <row r="37" spans="1:2" x14ac:dyDescent="0.35">
      <c r="A37" t="s">
        <v>65</v>
      </c>
      <c r="B37" t="s">
        <v>185</v>
      </c>
    </row>
    <row r="38" spans="1:2" x14ac:dyDescent="0.35">
      <c r="A38" t="s">
        <v>66</v>
      </c>
      <c r="B38" t="s">
        <v>186</v>
      </c>
    </row>
    <row r="39" spans="1:2" x14ac:dyDescent="0.35">
      <c r="A39" t="s">
        <v>67</v>
      </c>
      <c r="B39" t="s">
        <v>187</v>
      </c>
    </row>
    <row r="40" spans="1:2" x14ac:dyDescent="0.35">
      <c r="A40" t="s">
        <v>68</v>
      </c>
      <c r="B40" t="s">
        <v>188</v>
      </c>
    </row>
    <row r="41" spans="1:2" x14ac:dyDescent="0.35">
      <c r="A41" t="s">
        <v>69</v>
      </c>
      <c r="B41" t="s">
        <v>189</v>
      </c>
    </row>
    <row r="42" spans="1:2" x14ac:dyDescent="0.35">
      <c r="A42" t="s">
        <v>70</v>
      </c>
      <c r="B42" t="s">
        <v>190</v>
      </c>
    </row>
    <row r="43" spans="1:2" x14ac:dyDescent="0.35">
      <c r="A43" t="s">
        <v>71</v>
      </c>
      <c r="B43" t="s">
        <v>191</v>
      </c>
    </row>
    <row r="44" spans="1:2" x14ac:dyDescent="0.35">
      <c r="A44" t="s">
        <v>72</v>
      </c>
      <c r="B44" t="s">
        <v>192</v>
      </c>
    </row>
    <row r="45" spans="1:2" x14ac:dyDescent="0.35">
      <c r="A45" t="s">
        <v>73</v>
      </c>
      <c r="B45" t="s">
        <v>193</v>
      </c>
    </row>
    <row r="46" spans="1:2" x14ac:dyDescent="0.35">
      <c r="A46" t="s">
        <v>74</v>
      </c>
      <c r="B46" t="s">
        <v>194</v>
      </c>
    </row>
    <row r="47" spans="1:2" x14ac:dyDescent="0.35">
      <c r="A47" t="s">
        <v>75</v>
      </c>
      <c r="B47" t="s">
        <v>195</v>
      </c>
    </row>
    <row r="48" spans="1:2" x14ac:dyDescent="0.35">
      <c r="A48" t="s">
        <v>76</v>
      </c>
      <c r="B48" t="s">
        <v>196</v>
      </c>
    </row>
    <row r="49" spans="1:2" x14ac:dyDescent="0.35">
      <c r="A49" t="s">
        <v>197</v>
      </c>
      <c r="B49" t="s">
        <v>195</v>
      </c>
    </row>
    <row r="50" spans="1:2" x14ac:dyDescent="0.35">
      <c r="A50" t="s">
        <v>77</v>
      </c>
      <c r="B50" t="s">
        <v>198</v>
      </c>
    </row>
    <row r="51" spans="1:2" x14ac:dyDescent="0.35">
      <c r="A51" t="s">
        <v>78</v>
      </c>
      <c r="B51" t="s">
        <v>199</v>
      </c>
    </row>
    <row r="52" spans="1:2" x14ac:dyDescent="0.35">
      <c r="A52" t="s">
        <v>79</v>
      </c>
      <c r="B52" t="s">
        <v>200</v>
      </c>
    </row>
    <row r="53" spans="1:2" x14ac:dyDescent="0.35">
      <c r="A53" t="s">
        <v>80</v>
      </c>
      <c r="B53" t="s">
        <v>201</v>
      </c>
    </row>
    <row r="54" spans="1:2" x14ac:dyDescent="0.35">
      <c r="A54" t="s">
        <v>81</v>
      </c>
      <c r="B54" t="s">
        <v>202</v>
      </c>
    </row>
    <row r="55" spans="1:2" x14ac:dyDescent="0.35">
      <c r="A55" t="s">
        <v>82</v>
      </c>
      <c r="B55" t="s">
        <v>203</v>
      </c>
    </row>
    <row r="56" spans="1:2" x14ac:dyDescent="0.35">
      <c r="A56" t="s">
        <v>83</v>
      </c>
      <c r="B56" t="s">
        <v>204</v>
      </c>
    </row>
    <row r="57" spans="1:2" x14ac:dyDescent="0.35">
      <c r="A57" t="s">
        <v>84</v>
      </c>
      <c r="B57" t="s">
        <v>205</v>
      </c>
    </row>
    <row r="58" spans="1:2" x14ac:dyDescent="0.35">
      <c r="A58" t="s">
        <v>206</v>
      </c>
      <c r="B58" t="s">
        <v>204</v>
      </c>
    </row>
    <row r="59" spans="1:2" x14ac:dyDescent="0.35">
      <c r="A59" t="s">
        <v>207</v>
      </c>
      <c r="B59" t="s">
        <v>208</v>
      </c>
    </row>
    <row r="60" spans="1:2" x14ac:dyDescent="0.35">
      <c r="A60" t="s">
        <v>85</v>
      </c>
      <c r="B60" t="s">
        <v>209</v>
      </c>
    </row>
    <row r="61" spans="1:2" x14ac:dyDescent="0.35">
      <c r="A61" t="s">
        <v>86</v>
      </c>
      <c r="B61" t="s">
        <v>210</v>
      </c>
    </row>
    <row r="62" spans="1:2" x14ac:dyDescent="0.35">
      <c r="A62" t="s">
        <v>87</v>
      </c>
      <c r="B62" t="s">
        <v>211</v>
      </c>
    </row>
    <row r="63" spans="1:2" x14ac:dyDescent="0.35">
      <c r="A63" t="s">
        <v>88</v>
      </c>
      <c r="B63" t="s">
        <v>212</v>
      </c>
    </row>
    <row r="64" spans="1:2" x14ac:dyDescent="0.35">
      <c r="A64" t="s">
        <v>94</v>
      </c>
      <c r="B64" t="s">
        <v>213</v>
      </c>
    </row>
    <row r="65" spans="1:2" x14ac:dyDescent="0.35">
      <c r="A65" t="s">
        <v>95</v>
      </c>
      <c r="B65" t="s">
        <v>214</v>
      </c>
    </row>
    <row r="66" spans="1:2" x14ac:dyDescent="0.35">
      <c r="A66" t="s">
        <v>96</v>
      </c>
      <c r="B66" t="s">
        <v>215</v>
      </c>
    </row>
    <row r="67" spans="1:2" x14ac:dyDescent="0.35">
      <c r="A67" t="s">
        <v>97</v>
      </c>
      <c r="B67" t="s">
        <v>216</v>
      </c>
    </row>
    <row r="68" spans="1:2" x14ac:dyDescent="0.35">
      <c r="A68" t="s">
        <v>98</v>
      </c>
      <c r="B68" t="s">
        <v>217</v>
      </c>
    </row>
    <row r="69" spans="1:2" x14ac:dyDescent="0.35">
      <c r="A69" t="s">
        <v>99</v>
      </c>
      <c r="B69" t="s">
        <v>218</v>
      </c>
    </row>
    <row r="70" spans="1:2" x14ac:dyDescent="0.35">
      <c r="A70" t="s">
        <v>100</v>
      </c>
      <c r="B70" t="s">
        <v>219</v>
      </c>
    </row>
    <row r="71" spans="1:2" x14ac:dyDescent="0.35">
      <c r="A71" t="s">
        <v>101</v>
      </c>
      <c r="B71" t="s">
        <v>220</v>
      </c>
    </row>
    <row r="72" spans="1:2" x14ac:dyDescent="0.35">
      <c r="A72" t="s">
        <v>102</v>
      </c>
      <c r="B72" t="s">
        <v>221</v>
      </c>
    </row>
    <row r="73" spans="1:2" x14ac:dyDescent="0.35">
      <c r="A73" t="s">
        <v>103</v>
      </c>
      <c r="B73" t="s">
        <v>222</v>
      </c>
    </row>
    <row r="74" spans="1:2" x14ac:dyDescent="0.35">
      <c r="A74" t="s">
        <v>104</v>
      </c>
      <c r="B74" t="s">
        <v>223</v>
      </c>
    </row>
    <row r="75" spans="1:2" x14ac:dyDescent="0.35">
      <c r="A75" t="s">
        <v>105</v>
      </c>
      <c r="B75" t="s">
        <v>224</v>
      </c>
    </row>
    <row r="76" spans="1:2" x14ac:dyDescent="0.35">
      <c r="A76" t="s">
        <v>106</v>
      </c>
      <c r="B76" t="s">
        <v>225</v>
      </c>
    </row>
    <row r="77" spans="1:2" x14ac:dyDescent="0.35">
      <c r="A77" t="s">
        <v>107</v>
      </c>
      <c r="B77" t="s">
        <v>226</v>
      </c>
    </row>
    <row r="78" spans="1:2" x14ac:dyDescent="0.35">
      <c r="A78" t="s">
        <v>227</v>
      </c>
      <c r="B78" t="s">
        <v>225</v>
      </c>
    </row>
    <row r="79" spans="1:2" x14ac:dyDescent="0.35">
      <c r="A79" t="s">
        <v>108</v>
      </c>
      <c r="B79" t="s">
        <v>228</v>
      </c>
    </row>
    <row r="80" spans="1:2" x14ac:dyDescent="0.35">
      <c r="A80" t="s">
        <v>109</v>
      </c>
      <c r="B80" t="s">
        <v>229</v>
      </c>
    </row>
    <row r="81" spans="1:2" x14ac:dyDescent="0.35">
      <c r="A81" t="s">
        <v>110</v>
      </c>
      <c r="B81" t="s">
        <v>230</v>
      </c>
    </row>
    <row r="82" spans="1:2" x14ac:dyDescent="0.35">
      <c r="A82" t="s">
        <v>111</v>
      </c>
      <c r="B82" t="s">
        <v>231</v>
      </c>
    </row>
    <row r="83" spans="1:2" x14ac:dyDescent="0.35">
      <c r="A83" t="s">
        <v>112</v>
      </c>
      <c r="B83" t="s">
        <v>232</v>
      </c>
    </row>
    <row r="84" spans="1:2" x14ac:dyDescent="0.35">
      <c r="A84" t="s">
        <v>113</v>
      </c>
      <c r="B84" t="s">
        <v>233</v>
      </c>
    </row>
    <row r="85" spans="1:2" x14ac:dyDescent="0.35">
      <c r="A85" t="s">
        <v>114</v>
      </c>
      <c r="B85" t="s">
        <v>234</v>
      </c>
    </row>
    <row r="86" spans="1:2" x14ac:dyDescent="0.35">
      <c r="A86" t="s">
        <v>115</v>
      </c>
      <c r="B86" t="s">
        <v>235</v>
      </c>
    </row>
    <row r="87" spans="1:2" x14ac:dyDescent="0.35">
      <c r="A87" t="s">
        <v>116</v>
      </c>
      <c r="B87" t="s">
        <v>236</v>
      </c>
    </row>
    <row r="88" spans="1:2" x14ac:dyDescent="0.35">
      <c r="A88" t="s">
        <v>117</v>
      </c>
      <c r="B88" t="s">
        <v>237</v>
      </c>
    </row>
    <row r="89" spans="1:2" x14ac:dyDescent="0.35">
      <c r="A89" t="s">
        <v>118</v>
      </c>
      <c r="B89" t="s">
        <v>238</v>
      </c>
    </row>
    <row r="90" spans="1:2" x14ac:dyDescent="0.35">
      <c r="A90" t="s">
        <v>119</v>
      </c>
      <c r="B90" t="s">
        <v>239</v>
      </c>
    </row>
    <row r="91" spans="1:2" x14ac:dyDescent="0.35">
      <c r="A91" t="s">
        <v>120</v>
      </c>
      <c r="B91" t="s">
        <v>240</v>
      </c>
    </row>
    <row r="92" spans="1:2" x14ac:dyDescent="0.35">
      <c r="A92" t="s">
        <v>121</v>
      </c>
      <c r="B92" t="s">
        <v>241</v>
      </c>
    </row>
    <row r="93" spans="1:2" x14ac:dyDescent="0.35">
      <c r="A93" t="s">
        <v>242</v>
      </c>
      <c r="B93" t="s">
        <v>240</v>
      </c>
    </row>
    <row r="94" spans="1:2" x14ac:dyDescent="0.35">
      <c r="A94" t="s">
        <v>122</v>
      </c>
      <c r="B94" t="s">
        <v>243</v>
      </c>
    </row>
    <row r="95" spans="1:2" x14ac:dyDescent="0.35">
      <c r="A95" t="s">
        <v>123</v>
      </c>
      <c r="B95" t="s">
        <v>244</v>
      </c>
    </row>
    <row r="96" spans="1:2" x14ac:dyDescent="0.35">
      <c r="A96" t="s">
        <v>124</v>
      </c>
      <c r="B96" t="s">
        <v>245</v>
      </c>
    </row>
    <row r="97" spans="1:2" x14ac:dyDescent="0.35">
      <c r="A97" t="s">
        <v>125</v>
      </c>
      <c r="B97" t="s">
        <v>246</v>
      </c>
    </row>
    <row r="98" spans="1:2" x14ac:dyDescent="0.35">
      <c r="A98" t="s">
        <v>126</v>
      </c>
      <c r="B98" t="s">
        <v>247</v>
      </c>
    </row>
    <row r="99" spans="1:2" x14ac:dyDescent="0.35">
      <c r="A99" t="s">
        <v>127</v>
      </c>
      <c r="B99" t="s">
        <v>248</v>
      </c>
    </row>
    <row r="100" spans="1:2" x14ac:dyDescent="0.35">
      <c r="A100" t="s">
        <v>128</v>
      </c>
      <c r="B100" t="s">
        <v>249</v>
      </c>
    </row>
    <row r="101" spans="1:2" x14ac:dyDescent="0.35">
      <c r="A101" t="s">
        <v>250</v>
      </c>
      <c r="B101" t="s">
        <v>251</v>
      </c>
    </row>
    <row r="102" spans="1:2" x14ac:dyDescent="0.35">
      <c r="A102" t="s">
        <v>129</v>
      </c>
      <c r="B102" t="s">
        <v>252</v>
      </c>
    </row>
    <row r="103" spans="1:2" x14ac:dyDescent="0.35">
      <c r="A103" t="s">
        <v>253</v>
      </c>
      <c r="B103" t="s">
        <v>254</v>
      </c>
    </row>
    <row r="104" spans="1:2" x14ac:dyDescent="0.35">
      <c r="A104" t="s">
        <v>130</v>
      </c>
      <c r="B104" t="s">
        <v>255</v>
      </c>
    </row>
    <row r="105" spans="1:2" x14ac:dyDescent="0.35">
      <c r="A105" t="s">
        <v>131</v>
      </c>
      <c r="B105" t="s">
        <v>256</v>
      </c>
    </row>
    <row r="106" spans="1:2" x14ac:dyDescent="0.35">
      <c r="A106" t="s">
        <v>132</v>
      </c>
      <c r="B106" t="s">
        <v>257</v>
      </c>
    </row>
    <row r="107" spans="1:2" x14ac:dyDescent="0.35">
      <c r="A107" t="s">
        <v>133</v>
      </c>
      <c r="B107" t="s">
        <v>258</v>
      </c>
    </row>
    <row r="108" spans="1:2" x14ac:dyDescent="0.35">
      <c r="A108" t="s">
        <v>259</v>
      </c>
      <c r="B108" t="s">
        <v>260</v>
      </c>
    </row>
    <row r="109" spans="1:2" x14ac:dyDescent="0.35">
      <c r="A109" t="s">
        <v>139</v>
      </c>
      <c r="B109" t="s">
        <v>261</v>
      </c>
    </row>
    <row r="110" spans="1:2" x14ac:dyDescent="0.35">
      <c r="A110" t="s">
        <v>262</v>
      </c>
      <c r="B110" t="s">
        <v>263</v>
      </c>
    </row>
    <row r="111" spans="1:2" x14ac:dyDescent="0.35">
      <c r="A111" t="s">
        <v>264</v>
      </c>
      <c r="B111" t="s">
        <v>265</v>
      </c>
    </row>
    <row r="112" spans="1:2" x14ac:dyDescent="0.35">
      <c r="A112" t="s">
        <v>266</v>
      </c>
      <c r="B112" t="s">
        <v>267</v>
      </c>
    </row>
    <row r="113" spans="1:2" x14ac:dyDescent="0.35">
      <c r="A113" t="s">
        <v>268</v>
      </c>
      <c r="B113" t="s">
        <v>269</v>
      </c>
    </row>
    <row r="114" spans="1:2" x14ac:dyDescent="0.35">
      <c r="A114" t="s">
        <v>270</v>
      </c>
      <c r="B114" t="s">
        <v>271</v>
      </c>
    </row>
    <row r="115" spans="1:2" x14ac:dyDescent="0.35">
      <c r="A115" t="s">
        <v>272</v>
      </c>
      <c r="B115" t="s">
        <v>273</v>
      </c>
    </row>
    <row r="116" spans="1:2" x14ac:dyDescent="0.35">
      <c r="A116" t="s">
        <v>274</v>
      </c>
      <c r="B116" t="s">
        <v>275</v>
      </c>
    </row>
    <row r="117" spans="1:2" x14ac:dyDescent="0.35">
      <c r="A117" t="s">
        <v>276</v>
      </c>
      <c r="B117" t="s">
        <v>277</v>
      </c>
    </row>
    <row r="118" spans="1:2" x14ac:dyDescent="0.35">
      <c r="A118" t="s">
        <v>278</v>
      </c>
      <c r="B118" t="s">
        <v>279</v>
      </c>
    </row>
    <row r="119" spans="1:2" x14ac:dyDescent="0.35">
      <c r="A119" t="s">
        <v>280</v>
      </c>
      <c r="B119" t="s">
        <v>281</v>
      </c>
    </row>
    <row r="120" spans="1:2" x14ac:dyDescent="0.35">
      <c r="A120" t="s">
        <v>141</v>
      </c>
      <c r="B120" t="s">
        <v>282</v>
      </c>
    </row>
    <row r="121" spans="1:2" x14ac:dyDescent="0.35">
      <c r="A121" t="s">
        <v>142</v>
      </c>
      <c r="B121" t="s">
        <v>283</v>
      </c>
    </row>
    <row r="122" spans="1:2" x14ac:dyDescent="0.35">
      <c r="A122" t="s">
        <v>143</v>
      </c>
      <c r="B122" t="s">
        <v>284</v>
      </c>
    </row>
    <row r="123" spans="1:2" x14ac:dyDescent="0.35">
      <c r="A123" t="s">
        <v>144</v>
      </c>
      <c r="B123" t="s">
        <v>285</v>
      </c>
    </row>
    <row r="124" spans="1:2" x14ac:dyDescent="0.35">
      <c r="A124" t="s">
        <v>145</v>
      </c>
      <c r="B124" t="s">
        <v>286</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8A285-31C1-42D4-B302-B5C391620CDA}">
  <dimension ref="A3:B7"/>
  <sheetViews>
    <sheetView workbookViewId="0">
      <selection activeCell="A6" sqref="A6"/>
    </sheetView>
  </sheetViews>
  <sheetFormatPr defaultRowHeight="14.5" x14ac:dyDescent="0.35"/>
  <cols>
    <col min="1" max="1" width="17.1796875" bestFit="1" customWidth="1"/>
    <col min="2" max="2" width="141.1796875" bestFit="1" customWidth="1"/>
  </cols>
  <sheetData>
    <row r="3" spans="1:2" x14ac:dyDescent="0.35">
      <c r="A3" s="2" t="s">
        <v>1736</v>
      </c>
      <c r="B3" t="s">
        <v>1769</v>
      </c>
    </row>
    <row r="4" spans="1:2" x14ac:dyDescent="0.35">
      <c r="A4" s="3" t="s">
        <v>1</v>
      </c>
      <c r="B4" s="6">
        <v>0.5736842105263158</v>
      </c>
    </row>
    <row r="5" spans="1:2" x14ac:dyDescent="0.35">
      <c r="A5" s="3" t="s">
        <v>2</v>
      </c>
      <c r="B5" s="6">
        <v>0.33684210526315789</v>
      </c>
    </row>
    <row r="6" spans="1:2" x14ac:dyDescent="0.35">
      <c r="A6" s="3" t="s">
        <v>3</v>
      </c>
      <c r="B6" s="6">
        <v>8.9473684210526316E-2</v>
      </c>
    </row>
    <row r="7" spans="1:2" x14ac:dyDescent="0.35">
      <c r="A7" s="3" t="s">
        <v>1737</v>
      </c>
      <c r="B7" s="5">
        <v>1</v>
      </c>
    </row>
  </sheetData>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2794E-7883-48D5-B73C-729B6DAD2A4B}">
  <dimension ref="A3:E26"/>
  <sheetViews>
    <sheetView topLeftCell="A7" workbookViewId="0">
      <selection activeCell="A25" sqref="A25"/>
    </sheetView>
  </sheetViews>
  <sheetFormatPr defaultRowHeight="14.5" x14ac:dyDescent="0.35"/>
  <cols>
    <col min="1" max="1" width="17.1796875" bestFit="1" customWidth="1"/>
    <col min="2" max="2" width="183.6328125" bestFit="1" customWidth="1"/>
    <col min="4" max="4" width="14.1796875" customWidth="1"/>
    <col min="5" max="5" width="9.36328125" customWidth="1"/>
  </cols>
  <sheetData>
    <row r="3" spans="1:5" x14ac:dyDescent="0.35">
      <c r="A3" s="2" t="s">
        <v>1736</v>
      </c>
      <c r="B3" t="s">
        <v>1770</v>
      </c>
      <c r="D3" t="s">
        <v>1779</v>
      </c>
      <c r="E3" t="s">
        <v>1780</v>
      </c>
    </row>
    <row r="4" spans="1:5" x14ac:dyDescent="0.35">
      <c r="A4" s="3" t="s">
        <v>1</v>
      </c>
      <c r="B4" s="5">
        <v>0.78333333333333333</v>
      </c>
      <c r="D4" t="s">
        <v>1669</v>
      </c>
      <c r="E4" s="7">
        <f>GETPIVOTDATA("Indeholder beskrivelse af, hvordan I vil håndtere mobning følgende (Du kan sætte flere krydser): - En beskrivelse af at skolen skal lave en handlingsplan",$A$3,"Indeholder beskrivelse af, hvordan I vil håndtere mobning følgende (Du kan sætte flere krydser): - En beskrivelse af at skolen skal lave en handlingsplan","Ja")</f>
        <v>0.78333333333333333</v>
      </c>
    </row>
    <row r="5" spans="1:5" x14ac:dyDescent="0.35">
      <c r="A5" s="3" t="s">
        <v>2</v>
      </c>
      <c r="B5" s="5">
        <v>0.21666666666666667</v>
      </c>
      <c r="D5" t="s">
        <v>1670</v>
      </c>
      <c r="E5" s="7">
        <f>GETPIVOTDATA("Indeholder beskrivelse af, hvordan I vil håndtere mobning følgende (Du kan sætte flere krydser): - En beskrivelse af, at handlingsplanen skal laves inden for 10 arbejdsdage efter, at mobningen er konstateret",$A$7,"Indeholder beskrivelse af, hvordan I vil håndtere mobning følgende (Du kan sætte flere krydser): - En beskrivelse af, at handlingsplanen skal laves inden for 10 arbejdsdage efter, at mobningen er konstateret","Ja")</f>
        <v>0.47222222222222221</v>
      </c>
    </row>
    <row r="6" spans="1:5" x14ac:dyDescent="0.35">
      <c r="A6" s="3" t="s">
        <v>1737</v>
      </c>
      <c r="B6" s="5">
        <v>1</v>
      </c>
      <c r="D6" t="s">
        <v>1776</v>
      </c>
      <c r="E6" s="7">
        <f>GETPIVOTDATA("Indeholder beskrivelse af, hvordan I vil håndtere mobning følgende (Du kan sætte flere krydser): - En beskrivelse af, at skolen ved behov skal iværksætte midlertidige indsatser til handlingsplanen er sat i værk",$A$11,"Indeholder beskrivelse af, hvordan I vil håndtere mobning følgende (Du kan sætte flere krydser): - En beskrivelse af, at skolen ved behov skal iværksætte midlertidige indsatser til handlingsplanen er sat i værk","Ja")</f>
        <v>0.57777777777777772</v>
      </c>
    </row>
    <row r="7" spans="1:5" x14ac:dyDescent="0.35">
      <c r="A7" s="2" t="s">
        <v>1736</v>
      </c>
      <c r="B7" t="s">
        <v>1771</v>
      </c>
      <c r="D7" t="s">
        <v>1777</v>
      </c>
      <c r="E7" s="7">
        <f>GETPIVOTDATA("Indeholder beskrivelse af, hvordan I vil håndtere mobning følgende (Du kan sætte flere krydser): - En beskrivelse af, at berørte parter (elever og forældre) om de midlertidige indsatser",$A$15,"Indeholder beskrivelse af, hvordan I vil håndtere mobning følgende (Du kan sætte flere krydser): - En beskrivelse af, at berørte parter (elever og forældre) om de midlertidige indsatser","Ja")</f>
        <v>0.5444444444444444</v>
      </c>
    </row>
    <row r="8" spans="1:5" x14ac:dyDescent="0.35">
      <c r="A8" s="3" t="s">
        <v>1</v>
      </c>
      <c r="B8" s="5">
        <v>0.47222222222222221</v>
      </c>
      <c r="D8" t="s">
        <v>1778</v>
      </c>
      <c r="E8" s="7">
        <f>GETPIVOTDATA("Indeholder beskrivelse af, hvordan I vil håndtere mobning følgende (Du kan sætte flere krydser): - En beskrivelse af, at de berørte parter (elever og forældre), skal informeres om indholdet i handlingsplanen.",$A$19,"Indeholder beskrivelse af, hvordan I vil håndtere mobning følgende (Du kan sætte flere krydser): - En beskrivelse af, at de berørte parter (elever og forældre), skal informeres om indholdet i handlingsplanen.","Ja")</f>
        <v>0.5444444444444444</v>
      </c>
    </row>
    <row r="9" spans="1:5" x14ac:dyDescent="0.35">
      <c r="A9" s="3" t="s">
        <v>2</v>
      </c>
      <c r="B9" s="5">
        <v>0.52777777777777779</v>
      </c>
      <c r="D9" t="s">
        <v>1666</v>
      </c>
      <c r="E9" s="7">
        <f>GETPIVOTDATA("Indeholder beskrivelse af, hvordan I vil håndtere mobning følgende (Du kan sætte flere krydser): - Ingen af ovenstående",$A$23,"Indeholder beskrivelse af, hvordan I vil håndtere mobning følgende (Du kan sætte flere krydser): - Ingen af ovenstående","Ja")</f>
        <v>9.4444444444444442E-2</v>
      </c>
    </row>
    <row r="10" spans="1:5" x14ac:dyDescent="0.35">
      <c r="A10" s="3" t="s">
        <v>1737</v>
      </c>
      <c r="B10" s="5">
        <v>1</v>
      </c>
    </row>
    <row r="11" spans="1:5" x14ac:dyDescent="0.35">
      <c r="A11" s="2" t="s">
        <v>1736</v>
      </c>
      <c r="B11" t="s">
        <v>1772</v>
      </c>
    </row>
    <row r="12" spans="1:5" x14ac:dyDescent="0.35">
      <c r="A12" s="3" t="s">
        <v>1</v>
      </c>
      <c r="B12" s="5">
        <v>0.57777777777777772</v>
      </c>
    </row>
    <row r="13" spans="1:5" x14ac:dyDescent="0.35">
      <c r="A13" s="3" t="s">
        <v>2</v>
      </c>
      <c r="B13" s="5">
        <v>0.42222222222222222</v>
      </c>
    </row>
    <row r="14" spans="1:5" x14ac:dyDescent="0.35">
      <c r="A14" s="3" t="s">
        <v>1737</v>
      </c>
      <c r="B14" s="5">
        <v>1</v>
      </c>
    </row>
    <row r="15" spans="1:5" x14ac:dyDescent="0.35">
      <c r="A15" s="2" t="s">
        <v>1736</v>
      </c>
      <c r="B15" t="s">
        <v>1773</v>
      </c>
    </row>
    <row r="16" spans="1:5" x14ac:dyDescent="0.35">
      <c r="A16" s="3" t="s">
        <v>1</v>
      </c>
      <c r="B16" s="5">
        <v>0.5444444444444444</v>
      </c>
    </row>
    <row r="17" spans="1:2" x14ac:dyDescent="0.35">
      <c r="A17" s="3" t="s">
        <v>2</v>
      </c>
      <c r="B17" s="5">
        <v>0.45555555555555555</v>
      </c>
    </row>
    <row r="18" spans="1:2" x14ac:dyDescent="0.35">
      <c r="A18" s="3" t="s">
        <v>1737</v>
      </c>
      <c r="B18" s="5">
        <v>1</v>
      </c>
    </row>
    <row r="19" spans="1:2" x14ac:dyDescent="0.35">
      <c r="A19" s="2" t="s">
        <v>1736</v>
      </c>
      <c r="B19" t="s">
        <v>1774</v>
      </c>
    </row>
    <row r="20" spans="1:2" x14ac:dyDescent="0.35">
      <c r="A20" s="3" t="s">
        <v>1</v>
      </c>
      <c r="B20" s="5">
        <v>0.5444444444444444</v>
      </c>
    </row>
    <row r="21" spans="1:2" x14ac:dyDescent="0.35">
      <c r="A21" s="3" t="s">
        <v>2</v>
      </c>
      <c r="B21" s="5">
        <v>0.45555555555555555</v>
      </c>
    </row>
    <row r="22" spans="1:2" x14ac:dyDescent="0.35">
      <c r="A22" s="3" t="s">
        <v>1737</v>
      </c>
      <c r="B22" s="5">
        <v>1</v>
      </c>
    </row>
    <row r="23" spans="1:2" x14ac:dyDescent="0.35">
      <c r="A23" s="2" t="s">
        <v>1736</v>
      </c>
      <c r="B23" t="s">
        <v>1775</v>
      </c>
    </row>
    <row r="24" spans="1:2" x14ac:dyDescent="0.35">
      <c r="A24" s="3" t="s">
        <v>1</v>
      </c>
      <c r="B24" s="5">
        <v>9.4444444444444442E-2</v>
      </c>
    </row>
    <row r="25" spans="1:2" x14ac:dyDescent="0.35">
      <c r="A25" s="3" t="s">
        <v>2</v>
      </c>
      <c r="B25" s="5">
        <v>0.90555555555555556</v>
      </c>
    </row>
    <row r="26" spans="1:2" x14ac:dyDescent="0.35">
      <c r="A26" s="3" t="s">
        <v>1737</v>
      </c>
      <c r="B26" s="5">
        <v>1</v>
      </c>
    </row>
  </sheetData>
  <pageMargins left="0.7" right="0.7" top="0.75" bottom="0.75" header="0.3" footer="0.3"/>
  <drawing r:id="rId7"/>
  <tableParts count="1">
    <tablePart r:id="rId8"/>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912D3-B1B1-4BD1-A258-E7A5471DE8DA}">
  <dimension ref="A3:B6"/>
  <sheetViews>
    <sheetView workbookViewId="0">
      <selection activeCell="A3" sqref="A3:B6"/>
    </sheetView>
  </sheetViews>
  <sheetFormatPr defaultRowHeight="14.5" x14ac:dyDescent="0.35"/>
  <cols>
    <col min="1" max="1" width="17.1796875" bestFit="1" customWidth="1"/>
    <col min="2" max="2" width="183.81640625" bestFit="1" customWidth="1"/>
  </cols>
  <sheetData>
    <row r="3" spans="1:2" x14ac:dyDescent="0.35">
      <c r="A3" s="2" t="s">
        <v>1736</v>
      </c>
      <c r="B3" t="s">
        <v>1771</v>
      </c>
    </row>
    <row r="4" spans="1:2" x14ac:dyDescent="0.35">
      <c r="A4" s="3" t="s">
        <v>1</v>
      </c>
      <c r="B4" s="5">
        <v>0.47222222222222221</v>
      </c>
    </row>
    <row r="5" spans="1:2" x14ac:dyDescent="0.35">
      <c r="A5" s="3" t="s">
        <v>2</v>
      </c>
      <c r="B5" s="5">
        <v>0.52777777777777779</v>
      </c>
    </row>
    <row r="6" spans="1:2" x14ac:dyDescent="0.35">
      <c r="A6" s="3" t="s">
        <v>1737</v>
      </c>
      <c r="B6" s="5">
        <v>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CD883-6831-4141-AAA6-CB9453C6FEB5}">
  <dimension ref="A3:B6"/>
  <sheetViews>
    <sheetView workbookViewId="0">
      <selection activeCell="A3" sqref="A3:B6"/>
    </sheetView>
  </sheetViews>
  <sheetFormatPr defaultRowHeight="14.5" x14ac:dyDescent="0.35"/>
  <cols>
    <col min="1" max="1" width="17.1796875" bestFit="1" customWidth="1"/>
    <col min="2" max="2" width="184.54296875" bestFit="1" customWidth="1"/>
  </cols>
  <sheetData>
    <row r="3" spans="1:2" x14ac:dyDescent="0.35">
      <c r="A3" s="2" t="s">
        <v>1736</v>
      </c>
      <c r="B3" t="s">
        <v>1772</v>
      </c>
    </row>
    <row r="4" spans="1:2" x14ac:dyDescent="0.35">
      <c r="A4" s="3" t="s">
        <v>1</v>
      </c>
      <c r="B4" s="4">
        <v>104</v>
      </c>
    </row>
    <row r="5" spans="1:2" x14ac:dyDescent="0.35">
      <c r="A5" s="3" t="s">
        <v>2</v>
      </c>
      <c r="B5" s="4">
        <v>76</v>
      </c>
    </row>
    <row r="6" spans="1:2" x14ac:dyDescent="0.35">
      <c r="A6" s="3" t="s">
        <v>1737</v>
      </c>
      <c r="B6" s="4">
        <v>180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304C5-A8AD-4718-8C9D-D4FAD3AA3578}">
  <dimension ref="A3:B6"/>
  <sheetViews>
    <sheetView workbookViewId="0">
      <selection activeCell="A3" sqref="A3:B6"/>
    </sheetView>
  </sheetViews>
  <sheetFormatPr defaultRowHeight="14.5" x14ac:dyDescent="0.35"/>
  <cols>
    <col min="1" max="1" width="17.1796875" bestFit="1" customWidth="1"/>
    <col min="2" max="2" width="163.7265625" bestFit="1" customWidth="1"/>
  </cols>
  <sheetData>
    <row r="3" spans="1:2" x14ac:dyDescent="0.35">
      <c r="A3" s="2" t="s">
        <v>1736</v>
      </c>
      <c r="B3" t="s">
        <v>1773</v>
      </c>
    </row>
    <row r="4" spans="1:2" x14ac:dyDescent="0.35">
      <c r="A4" s="3" t="s">
        <v>1</v>
      </c>
      <c r="B4" s="5">
        <v>0.5444444444444444</v>
      </c>
    </row>
    <row r="5" spans="1:2" x14ac:dyDescent="0.35">
      <c r="A5" s="3" t="s">
        <v>2</v>
      </c>
      <c r="B5" s="5">
        <v>0.45555555555555555</v>
      </c>
    </row>
    <row r="6" spans="1:2" x14ac:dyDescent="0.35">
      <c r="A6" s="3" t="s">
        <v>1737</v>
      </c>
      <c r="B6" s="5">
        <v>1</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569F2-C571-4427-9A5F-88F044582D6D}">
  <dimension ref="A3:B6"/>
  <sheetViews>
    <sheetView workbookViewId="0">
      <selection activeCell="A3" sqref="A3:B6"/>
    </sheetView>
  </sheetViews>
  <sheetFormatPr defaultRowHeight="14.5" x14ac:dyDescent="0.35"/>
  <cols>
    <col min="1" max="1" width="17.1796875" bestFit="1" customWidth="1"/>
    <col min="2" max="2" width="183.6328125" bestFit="1" customWidth="1"/>
  </cols>
  <sheetData>
    <row r="3" spans="1:2" x14ac:dyDescent="0.35">
      <c r="A3" s="2" t="s">
        <v>1736</v>
      </c>
      <c r="B3" t="s">
        <v>1774</v>
      </c>
    </row>
    <row r="4" spans="1:2" x14ac:dyDescent="0.35">
      <c r="A4" s="3" t="s">
        <v>1</v>
      </c>
      <c r="B4" s="5">
        <v>0.5444444444444444</v>
      </c>
    </row>
    <row r="5" spans="1:2" x14ac:dyDescent="0.35">
      <c r="A5" s="3" t="s">
        <v>2</v>
      </c>
      <c r="B5" s="5">
        <v>0.45555555555555555</v>
      </c>
    </row>
    <row r="6" spans="1:2" x14ac:dyDescent="0.35">
      <c r="A6" s="3" t="s">
        <v>1737</v>
      </c>
      <c r="B6" s="5">
        <v>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E63EC-9FF3-4CAA-B308-B2EFE4EED20A}">
  <dimension ref="A3:B6"/>
  <sheetViews>
    <sheetView workbookViewId="0">
      <selection activeCell="A3" sqref="A3:B6"/>
    </sheetView>
  </sheetViews>
  <sheetFormatPr defaultRowHeight="14.5" x14ac:dyDescent="0.35"/>
  <cols>
    <col min="1" max="1" width="17.1796875" bestFit="1" customWidth="1"/>
    <col min="2" max="2" width="110" bestFit="1" customWidth="1"/>
  </cols>
  <sheetData>
    <row r="3" spans="1:2" x14ac:dyDescent="0.35">
      <c r="A3" s="2" t="s">
        <v>1736</v>
      </c>
      <c r="B3" t="s">
        <v>1775</v>
      </c>
    </row>
    <row r="4" spans="1:2" x14ac:dyDescent="0.35">
      <c r="A4" s="3" t="s">
        <v>1</v>
      </c>
      <c r="B4" s="5">
        <v>9.4444444444444442E-2</v>
      </c>
    </row>
    <row r="5" spans="1:2" x14ac:dyDescent="0.35">
      <c r="A5" s="3" t="s">
        <v>2</v>
      </c>
      <c r="B5" s="5">
        <v>0.90555555555555556</v>
      </c>
    </row>
    <row r="6" spans="1:2" x14ac:dyDescent="0.35">
      <c r="A6" s="3" t="s">
        <v>1737</v>
      </c>
      <c r="B6" s="5">
        <v>1</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CBF11-A32F-41C3-B6D0-504DEC6C5D80}">
  <dimension ref="A3:B10"/>
  <sheetViews>
    <sheetView workbookViewId="0">
      <selection activeCell="A8" sqref="A8"/>
    </sheetView>
  </sheetViews>
  <sheetFormatPr defaultRowHeight="14.5" x14ac:dyDescent="0.35"/>
  <cols>
    <col min="1" max="1" width="115.81640625" bestFit="1" customWidth="1"/>
    <col min="2" max="2" width="70.453125" bestFit="1" customWidth="1"/>
  </cols>
  <sheetData>
    <row r="3" spans="1:2" x14ac:dyDescent="0.35">
      <c r="A3" s="2" t="s">
        <v>1736</v>
      </c>
      <c r="B3" t="s">
        <v>1781</v>
      </c>
    </row>
    <row r="4" spans="1:2" x14ac:dyDescent="0.35">
      <c r="A4" s="3" t="s">
        <v>41</v>
      </c>
      <c r="B4" s="6">
        <v>0.12376237623762376</v>
      </c>
    </row>
    <row r="5" spans="1:2" x14ac:dyDescent="0.35">
      <c r="A5" s="3" t="s">
        <v>40</v>
      </c>
      <c r="B5" s="6">
        <v>5.4455445544554455E-2</v>
      </c>
    </row>
    <row r="6" spans="1:2" x14ac:dyDescent="0.35">
      <c r="A6" s="3" t="s">
        <v>42</v>
      </c>
      <c r="B6" s="6">
        <v>0.29207920792079206</v>
      </c>
    </row>
    <row r="7" spans="1:2" x14ac:dyDescent="0.35">
      <c r="A7" s="3" t="s">
        <v>39</v>
      </c>
      <c r="B7" s="6">
        <v>4.9504950495049506E-3</v>
      </c>
    </row>
    <row r="8" spans="1:2" x14ac:dyDescent="0.35">
      <c r="A8" s="3" t="s">
        <v>43</v>
      </c>
      <c r="B8" s="6">
        <v>0.31188118811881188</v>
      </c>
    </row>
    <row r="9" spans="1:2" x14ac:dyDescent="0.35">
      <c r="A9" s="3" t="s">
        <v>3</v>
      </c>
      <c r="B9" s="6">
        <v>0.21287128712871287</v>
      </c>
    </row>
    <row r="10" spans="1:2" x14ac:dyDescent="0.35">
      <c r="A10" s="3" t="s">
        <v>1737</v>
      </c>
      <c r="B10" s="5">
        <v>1</v>
      </c>
    </row>
  </sheetData>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CA867-1635-4230-999B-0B92C87ABA83}">
  <dimension ref="A3:B9"/>
  <sheetViews>
    <sheetView workbookViewId="0">
      <selection activeCell="A8" sqref="A8"/>
    </sheetView>
  </sheetViews>
  <sheetFormatPr defaultRowHeight="14.5" x14ac:dyDescent="0.35"/>
  <cols>
    <col min="1" max="1" width="20.90625" bestFit="1" customWidth="1"/>
    <col min="2" max="2" width="118.453125" bestFit="1" customWidth="1"/>
  </cols>
  <sheetData>
    <row r="3" spans="1:2" x14ac:dyDescent="0.35">
      <c r="A3" s="2" t="s">
        <v>1736</v>
      </c>
      <c r="B3" t="s">
        <v>1782</v>
      </c>
    </row>
    <row r="4" spans="1:2" x14ac:dyDescent="0.35">
      <c r="A4" s="3" t="s">
        <v>45</v>
      </c>
      <c r="B4" s="6">
        <v>0.35323383084577115</v>
      </c>
    </row>
    <row r="5" spans="1:2" x14ac:dyDescent="0.35">
      <c r="A5" s="3" t="s">
        <v>46</v>
      </c>
      <c r="B5" s="6">
        <v>0.41791044776119401</v>
      </c>
    </row>
    <row r="6" spans="1:2" x14ac:dyDescent="0.35">
      <c r="A6" s="3" t="s">
        <v>47</v>
      </c>
      <c r="B6" s="6">
        <v>0.18407960199004975</v>
      </c>
    </row>
    <row r="7" spans="1:2" x14ac:dyDescent="0.35">
      <c r="A7" s="3" t="s">
        <v>48</v>
      </c>
      <c r="B7" s="6">
        <v>3.482587064676617E-2</v>
      </c>
    </row>
    <row r="8" spans="1:2" x14ac:dyDescent="0.35">
      <c r="A8" s="3" t="s">
        <v>49</v>
      </c>
      <c r="B8" s="6">
        <v>9.9502487562189053E-3</v>
      </c>
    </row>
    <row r="9" spans="1:2" x14ac:dyDescent="0.35">
      <c r="A9" s="3" t="s">
        <v>1737</v>
      </c>
      <c r="B9" s="5">
        <v>1</v>
      </c>
    </row>
  </sheetData>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DC8DC-8B85-4122-B571-D43AB0129B25}">
  <dimension ref="A3:B8"/>
  <sheetViews>
    <sheetView workbookViewId="0">
      <selection activeCell="A7" sqref="A7"/>
    </sheetView>
  </sheetViews>
  <sheetFormatPr defaultRowHeight="14.5" x14ac:dyDescent="0.35"/>
  <cols>
    <col min="1" max="1" width="17.1796875" bestFit="1" customWidth="1"/>
    <col min="2" max="2" width="64.453125" bestFit="1" customWidth="1"/>
  </cols>
  <sheetData>
    <row r="3" spans="1:2" x14ac:dyDescent="0.35">
      <c r="A3" s="2" t="s">
        <v>1736</v>
      </c>
      <c r="B3" t="s">
        <v>1783</v>
      </c>
    </row>
    <row r="4" spans="1:2" x14ac:dyDescent="0.35">
      <c r="A4" s="3" t="s">
        <v>51</v>
      </c>
      <c r="B4" s="6">
        <v>0.21890547263681592</v>
      </c>
    </row>
    <row r="5" spans="1:2" x14ac:dyDescent="0.35">
      <c r="A5" s="3" t="s">
        <v>52</v>
      </c>
      <c r="B5" s="6">
        <v>0.32835820895522388</v>
      </c>
    </row>
    <row r="6" spans="1:2" x14ac:dyDescent="0.35">
      <c r="A6" s="3" t="s">
        <v>53</v>
      </c>
      <c r="B6" s="6">
        <v>0.32835820895522388</v>
      </c>
    </row>
    <row r="7" spans="1:2" x14ac:dyDescent="0.35">
      <c r="A7" s="3" t="s">
        <v>3</v>
      </c>
      <c r="B7" s="6">
        <v>0.12437810945273632</v>
      </c>
    </row>
    <row r="8" spans="1:2" x14ac:dyDescent="0.35">
      <c r="A8" s="3" t="s">
        <v>1737</v>
      </c>
      <c r="B8" s="5">
        <v>1</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S249"/>
  <sheetViews>
    <sheetView workbookViewId="0"/>
  </sheetViews>
  <sheetFormatPr defaultColWidth="19.6328125" defaultRowHeight="14.5" x14ac:dyDescent="0.35"/>
  <sheetData>
    <row r="1" spans="1:123" x14ac:dyDescent="0.35">
      <c r="A1" t="s">
        <v>0</v>
      </c>
      <c r="B1" t="s">
        <v>4</v>
      </c>
      <c r="C1" t="s">
        <v>5</v>
      </c>
      <c r="D1" t="s">
        <v>12</v>
      </c>
      <c r="E1" t="s">
        <v>17</v>
      </c>
      <c r="F1" t="s">
        <v>18</v>
      </c>
      <c r="G1" t="s">
        <v>19</v>
      </c>
      <c r="H1" t="s">
        <v>20</v>
      </c>
      <c r="I1" t="s">
        <v>21</v>
      </c>
      <c r="J1" t="s">
        <v>24</v>
      </c>
      <c r="K1" t="s">
        <v>25</v>
      </c>
      <c r="L1" t="s">
        <v>26</v>
      </c>
      <c r="M1" t="s">
        <v>27</v>
      </c>
      <c r="N1" t="s">
        <v>28</v>
      </c>
      <c r="O1" t="s">
        <v>29</v>
      </c>
      <c r="P1" t="s">
        <v>30</v>
      </c>
      <c r="Q1" t="s">
        <v>31</v>
      </c>
      <c r="R1" t="s">
        <v>32</v>
      </c>
      <c r="S1" t="s">
        <v>33</v>
      </c>
      <c r="T1" t="s">
        <v>34</v>
      </c>
      <c r="U1" t="s">
        <v>35</v>
      </c>
      <c r="V1" t="s">
        <v>36</v>
      </c>
      <c r="W1" t="s">
        <v>37</v>
      </c>
      <c r="X1" t="s">
        <v>171</v>
      </c>
      <c r="Y1" t="s">
        <v>38</v>
      </c>
      <c r="Z1" t="s">
        <v>44</v>
      </c>
      <c r="AA1" t="s">
        <v>175</v>
      </c>
      <c r="AB1" t="s">
        <v>50</v>
      </c>
      <c r="AC1" t="s">
        <v>54</v>
      </c>
      <c r="AD1" t="s">
        <v>55</v>
      </c>
      <c r="AE1" t="s">
        <v>56</v>
      </c>
      <c r="AF1" t="s">
        <v>57</v>
      </c>
      <c r="AG1" t="s">
        <v>58</v>
      </c>
      <c r="AH1" t="s">
        <v>59</v>
      </c>
      <c r="AI1" t="s">
        <v>64</v>
      </c>
      <c r="AJ1" t="s">
        <v>65</v>
      </c>
      <c r="AK1" t="s">
        <v>66</v>
      </c>
      <c r="AL1" t="s">
        <v>67</v>
      </c>
      <c r="AM1" t="s">
        <v>68</v>
      </c>
      <c r="AN1" t="s">
        <v>69</v>
      </c>
      <c r="AO1" t="s">
        <v>70</v>
      </c>
      <c r="AP1" t="s">
        <v>71</v>
      </c>
      <c r="AQ1" t="s">
        <v>72</v>
      </c>
      <c r="AR1" t="s">
        <v>73</v>
      </c>
      <c r="AS1" t="s">
        <v>74</v>
      </c>
      <c r="AT1" t="s">
        <v>75</v>
      </c>
      <c r="AU1" t="s">
        <v>76</v>
      </c>
      <c r="AV1" t="s">
        <v>197</v>
      </c>
      <c r="AW1" t="s">
        <v>77</v>
      </c>
      <c r="AX1" t="s">
        <v>78</v>
      </c>
      <c r="AY1" t="s">
        <v>79</v>
      </c>
      <c r="AZ1" t="s">
        <v>80</v>
      </c>
      <c r="BA1" t="s">
        <v>81</v>
      </c>
      <c r="BB1" t="s">
        <v>82</v>
      </c>
      <c r="BC1" t="s">
        <v>83</v>
      </c>
      <c r="BD1" t="s">
        <v>84</v>
      </c>
      <c r="BE1" t="s">
        <v>206</v>
      </c>
      <c r="BF1" t="s">
        <v>207</v>
      </c>
      <c r="BG1" t="s">
        <v>85</v>
      </c>
      <c r="BH1" t="s">
        <v>86</v>
      </c>
      <c r="BI1" t="s">
        <v>87</v>
      </c>
      <c r="BJ1" t="s">
        <v>88</v>
      </c>
      <c r="BK1" t="s">
        <v>94</v>
      </c>
      <c r="BL1" t="s">
        <v>95</v>
      </c>
      <c r="BM1" t="s">
        <v>96</v>
      </c>
      <c r="BN1" t="s">
        <v>97</v>
      </c>
      <c r="BO1" t="s">
        <v>98</v>
      </c>
      <c r="BP1" t="s">
        <v>99</v>
      </c>
      <c r="BQ1" t="s">
        <v>100</v>
      </c>
      <c r="BR1" t="s">
        <v>101</v>
      </c>
      <c r="BS1" t="s">
        <v>102</v>
      </c>
      <c r="BT1" t="s">
        <v>103</v>
      </c>
      <c r="BU1" t="s">
        <v>104</v>
      </c>
      <c r="BV1" t="s">
        <v>105</v>
      </c>
      <c r="BW1" t="s">
        <v>106</v>
      </c>
      <c r="BX1" t="s">
        <v>107</v>
      </c>
      <c r="BY1" t="s">
        <v>227</v>
      </c>
      <c r="BZ1" t="s">
        <v>108</v>
      </c>
      <c r="CA1" t="s">
        <v>109</v>
      </c>
      <c r="CB1" t="s">
        <v>110</v>
      </c>
      <c r="CC1" t="s">
        <v>111</v>
      </c>
      <c r="CD1" t="s">
        <v>112</v>
      </c>
      <c r="CE1" t="s">
        <v>113</v>
      </c>
      <c r="CF1" t="s">
        <v>114</v>
      </c>
      <c r="CG1" t="s">
        <v>115</v>
      </c>
      <c r="CH1" t="s">
        <v>116</v>
      </c>
      <c r="CI1" t="s">
        <v>117</v>
      </c>
      <c r="CJ1" t="s">
        <v>118</v>
      </c>
      <c r="CK1" t="s">
        <v>119</v>
      </c>
      <c r="CL1" t="s">
        <v>120</v>
      </c>
      <c r="CM1" t="s">
        <v>121</v>
      </c>
      <c r="CN1" t="s">
        <v>242</v>
      </c>
      <c r="CO1" t="s">
        <v>122</v>
      </c>
      <c r="CP1" t="s">
        <v>123</v>
      </c>
      <c r="CQ1" t="s">
        <v>124</v>
      </c>
      <c r="CR1" t="s">
        <v>125</v>
      </c>
      <c r="CS1" t="s">
        <v>126</v>
      </c>
      <c r="CT1" t="s">
        <v>127</v>
      </c>
      <c r="CU1" t="s">
        <v>128</v>
      </c>
      <c r="CV1" t="s">
        <v>250</v>
      </c>
      <c r="CW1" t="s">
        <v>129</v>
      </c>
      <c r="CX1" t="s">
        <v>253</v>
      </c>
      <c r="CY1" t="s">
        <v>130</v>
      </c>
      <c r="CZ1" t="s">
        <v>131</v>
      </c>
      <c r="DA1" t="s">
        <v>132</v>
      </c>
      <c r="DB1" t="s">
        <v>133</v>
      </c>
      <c r="DC1" t="s">
        <v>259</v>
      </c>
      <c r="DD1" t="s">
        <v>139</v>
      </c>
      <c r="DE1" t="s">
        <v>262</v>
      </c>
      <c r="DF1" t="s">
        <v>264</v>
      </c>
      <c r="DG1" t="s">
        <v>266</v>
      </c>
      <c r="DH1" t="s">
        <v>268</v>
      </c>
      <c r="DI1" t="s">
        <v>270</v>
      </c>
      <c r="DJ1" t="s">
        <v>272</v>
      </c>
      <c r="DK1" t="s">
        <v>274</v>
      </c>
      <c r="DL1" t="s">
        <v>276</v>
      </c>
      <c r="DM1" t="s">
        <v>278</v>
      </c>
      <c r="DN1" t="s">
        <v>280</v>
      </c>
      <c r="DO1" t="s">
        <v>141</v>
      </c>
      <c r="DP1" t="s">
        <v>142</v>
      </c>
      <c r="DQ1" t="s">
        <v>143</v>
      </c>
      <c r="DR1" t="s">
        <v>144</v>
      </c>
      <c r="DS1" t="s">
        <v>145</v>
      </c>
    </row>
    <row r="2" spans="1:123" x14ac:dyDescent="0.35">
      <c r="A2" s="1">
        <v>1</v>
      </c>
      <c r="B2" s="1">
        <v>1</v>
      </c>
      <c r="C2" s="1">
        <v>1</v>
      </c>
      <c r="D2" s="1">
        <v>4</v>
      </c>
      <c r="E2" s="1">
        <v>1</v>
      </c>
      <c r="F2" s="1">
        <v>2</v>
      </c>
      <c r="G2" s="1">
        <v>1</v>
      </c>
      <c r="H2" s="1">
        <v>4</v>
      </c>
      <c r="I2" s="1">
        <v>1</v>
      </c>
      <c r="J2" s="1">
        <v>0</v>
      </c>
      <c r="K2" s="1">
        <v>0</v>
      </c>
      <c r="L2" s="1">
        <v>0</v>
      </c>
      <c r="M2" s="1">
        <v>0</v>
      </c>
      <c r="N2" s="1">
        <v>1</v>
      </c>
      <c r="O2" s="1">
        <v>1</v>
      </c>
      <c r="P2" s="1">
        <v>0</v>
      </c>
      <c r="Q2" s="1">
        <v>1</v>
      </c>
      <c r="R2" s="1">
        <v>1</v>
      </c>
      <c r="S2" s="1">
        <v>0</v>
      </c>
      <c r="T2" s="1">
        <v>0</v>
      </c>
      <c r="U2" s="1">
        <v>0</v>
      </c>
      <c r="V2" s="1">
        <v>0</v>
      </c>
      <c r="W2" s="1">
        <v>0</v>
      </c>
      <c r="X2" t="s">
        <v>287</v>
      </c>
      <c r="Y2" s="1">
        <v>4</v>
      </c>
      <c r="Z2" s="1">
        <v>2</v>
      </c>
      <c r="AA2" t="s">
        <v>287</v>
      </c>
      <c r="AB2" s="1">
        <v>2</v>
      </c>
      <c r="AC2" s="1">
        <v>1</v>
      </c>
      <c r="AD2" s="1">
        <v>1</v>
      </c>
      <c r="AE2" s="1">
        <v>1</v>
      </c>
      <c r="AF2" s="1">
        <v>1</v>
      </c>
      <c r="AG2" s="1">
        <v>0</v>
      </c>
      <c r="AH2" t="s">
        <v>287</v>
      </c>
      <c r="AI2" t="s">
        <v>287</v>
      </c>
      <c r="AJ2" t="s">
        <v>287</v>
      </c>
      <c r="AK2" t="s">
        <v>287</v>
      </c>
      <c r="AL2" s="1">
        <v>2</v>
      </c>
      <c r="AM2" s="1">
        <v>2</v>
      </c>
      <c r="AN2" s="1">
        <v>0</v>
      </c>
      <c r="AO2" s="1">
        <v>1</v>
      </c>
      <c r="AP2" s="1">
        <v>0</v>
      </c>
      <c r="AQ2" s="1">
        <v>1</v>
      </c>
      <c r="AR2" s="1">
        <v>0</v>
      </c>
      <c r="AS2" s="1">
        <v>0</v>
      </c>
      <c r="AT2" s="1">
        <v>0</v>
      </c>
      <c r="AU2" s="1">
        <v>0</v>
      </c>
      <c r="AV2" t="s">
        <v>287</v>
      </c>
      <c r="AW2" s="1">
        <v>0</v>
      </c>
      <c r="AX2" s="1">
        <v>1</v>
      </c>
      <c r="AY2" s="1">
        <v>0</v>
      </c>
      <c r="AZ2" s="1">
        <v>0</v>
      </c>
      <c r="BA2" s="1">
        <v>1</v>
      </c>
      <c r="BB2" s="1">
        <v>0</v>
      </c>
      <c r="BC2" s="1">
        <v>0</v>
      </c>
      <c r="BD2" s="1">
        <v>0</v>
      </c>
      <c r="BE2" t="s">
        <v>287</v>
      </c>
      <c r="BF2" t="s">
        <v>287</v>
      </c>
      <c r="BG2" s="1">
        <v>1</v>
      </c>
      <c r="BH2" s="1">
        <v>1</v>
      </c>
      <c r="BI2" s="1">
        <v>1</v>
      </c>
      <c r="BJ2" s="1">
        <v>3</v>
      </c>
      <c r="BK2" s="1">
        <v>1</v>
      </c>
      <c r="BL2" s="1">
        <v>0</v>
      </c>
      <c r="BM2" s="1">
        <v>1</v>
      </c>
      <c r="BN2" s="1">
        <v>1</v>
      </c>
      <c r="BO2" s="1">
        <v>1</v>
      </c>
      <c r="BP2" s="1">
        <v>0</v>
      </c>
      <c r="BQ2" s="1">
        <v>0</v>
      </c>
      <c r="BR2" s="1">
        <v>0</v>
      </c>
      <c r="BS2" s="1">
        <v>0</v>
      </c>
      <c r="BT2" s="1">
        <v>0</v>
      </c>
      <c r="BU2" s="1">
        <v>0</v>
      </c>
      <c r="BV2" s="1">
        <v>1</v>
      </c>
      <c r="BW2" s="1">
        <v>0</v>
      </c>
      <c r="BX2" s="1">
        <v>0</v>
      </c>
      <c r="BY2" t="s">
        <v>287</v>
      </c>
      <c r="BZ2" s="1">
        <v>1</v>
      </c>
      <c r="CA2" s="1">
        <v>1</v>
      </c>
      <c r="CB2" s="1">
        <v>1</v>
      </c>
      <c r="CC2" s="1">
        <v>1</v>
      </c>
      <c r="CD2" s="1">
        <v>1</v>
      </c>
      <c r="CE2" s="1">
        <v>1</v>
      </c>
      <c r="CF2" s="1">
        <v>1</v>
      </c>
      <c r="CG2" s="1">
        <v>1</v>
      </c>
      <c r="CH2" s="1">
        <v>0</v>
      </c>
      <c r="CI2" s="1">
        <v>0</v>
      </c>
      <c r="CJ2" s="1">
        <v>0</v>
      </c>
      <c r="CK2" s="1">
        <v>0</v>
      </c>
      <c r="CL2" s="1">
        <v>0</v>
      </c>
      <c r="CM2" s="1">
        <v>0</v>
      </c>
      <c r="CN2" t="s">
        <v>287</v>
      </c>
      <c r="CO2" s="1">
        <v>1</v>
      </c>
      <c r="CP2" s="1">
        <v>1</v>
      </c>
      <c r="CQ2" s="1">
        <v>1</v>
      </c>
      <c r="CR2" s="1">
        <v>1</v>
      </c>
      <c r="CS2" s="1">
        <v>2</v>
      </c>
      <c r="CT2" s="1">
        <v>2</v>
      </c>
      <c r="CU2" s="1">
        <v>1</v>
      </c>
      <c r="CV2" t="s">
        <v>287</v>
      </c>
      <c r="CW2" s="1">
        <v>2</v>
      </c>
      <c r="CX2" t="s">
        <v>287</v>
      </c>
      <c r="CY2" s="1">
        <v>3</v>
      </c>
      <c r="CZ2" s="1">
        <v>3</v>
      </c>
      <c r="DA2" s="1">
        <v>2</v>
      </c>
      <c r="DB2" s="1">
        <v>2</v>
      </c>
      <c r="DC2" t="s">
        <v>287</v>
      </c>
      <c r="DD2" t="s">
        <v>287</v>
      </c>
      <c r="DE2" t="s">
        <v>287</v>
      </c>
      <c r="DF2" t="s">
        <v>288</v>
      </c>
      <c r="DG2" t="s">
        <v>289</v>
      </c>
      <c r="DH2" t="s">
        <v>290</v>
      </c>
      <c r="DI2" t="s">
        <v>291</v>
      </c>
      <c r="DJ2" t="s">
        <v>292</v>
      </c>
      <c r="DK2" t="s">
        <v>293</v>
      </c>
      <c r="DL2" t="s">
        <v>294</v>
      </c>
      <c r="DM2" t="s">
        <v>295</v>
      </c>
      <c r="DN2" t="s">
        <v>296</v>
      </c>
      <c r="DO2" s="1">
        <v>0</v>
      </c>
      <c r="DP2" s="1">
        <v>0</v>
      </c>
      <c r="DQ2" s="1">
        <v>0</v>
      </c>
      <c r="DR2" s="1">
        <v>1</v>
      </c>
      <c r="DS2" s="1">
        <v>0</v>
      </c>
    </row>
    <row r="3" spans="1:123" x14ac:dyDescent="0.35">
      <c r="A3" s="1">
        <v>1</v>
      </c>
      <c r="B3" s="1">
        <v>1</v>
      </c>
      <c r="C3" s="1">
        <v>2</v>
      </c>
      <c r="D3" s="1">
        <v>2</v>
      </c>
      <c r="E3" s="1">
        <v>1</v>
      </c>
      <c r="F3" s="1">
        <v>2</v>
      </c>
      <c r="G3" s="1">
        <v>4</v>
      </c>
      <c r="H3" s="1">
        <v>4</v>
      </c>
      <c r="I3" s="1">
        <v>1</v>
      </c>
      <c r="J3" s="1">
        <v>1</v>
      </c>
      <c r="K3" s="1">
        <v>0</v>
      </c>
      <c r="L3" s="1">
        <v>1</v>
      </c>
      <c r="M3" s="1">
        <v>1</v>
      </c>
      <c r="N3" s="1">
        <v>1</v>
      </c>
      <c r="O3" s="1">
        <v>1</v>
      </c>
      <c r="P3" s="1">
        <v>0</v>
      </c>
      <c r="Q3" s="1">
        <v>1</v>
      </c>
      <c r="R3" s="1">
        <v>1</v>
      </c>
      <c r="S3" s="1">
        <v>1</v>
      </c>
      <c r="T3" s="1">
        <v>1</v>
      </c>
      <c r="U3" s="1">
        <v>1</v>
      </c>
      <c r="V3" s="1">
        <v>1</v>
      </c>
      <c r="W3" s="1">
        <v>0</v>
      </c>
      <c r="X3" t="s">
        <v>287</v>
      </c>
      <c r="Y3" s="1">
        <v>4</v>
      </c>
      <c r="Z3" s="1">
        <v>2</v>
      </c>
      <c r="AA3" t="s">
        <v>287</v>
      </c>
      <c r="AB3" s="1">
        <v>4</v>
      </c>
      <c r="AC3" s="1">
        <v>0</v>
      </c>
      <c r="AD3" s="1">
        <v>0</v>
      </c>
      <c r="AE3" s="1">
        <v>0</v>
      </c>
      <c r="AF3" s="1">
        <v>0</v>
      </c>
      <c r="AG3" s="1">
        <v>0</v>
      </c>
      <c r="AH3" t="s">
        <v>287</v>
      </c>
      <c r="AI3" t="s">
        <v>287</v>
      </c>
      <c r="AJ3" t="s">
        <v>287</v>
      </c>
      <c r="AK3" t="s">
        <v>287</v>
      </c>
      <c r="AL3" s="1">
        <v>2</v>
      </c>
      <c r="AM3" s="1">
        <v>3</v>
      </c>
      <c r="AN3" s="1">
        <v>0</v>
      </c>
      <c r="AO3" s="1">
        <v>0</v>
      </c>
      <c r="AP3" s="1">
        <v>0</v>
      </c>
      <c r="AQ3" s="1">
        <v>0</v>
      </c>
      <c r="AR3" s="1">
        <v>1</v>
      </c>
      <c r="AS3" s="1">
        <v>0</v>
      </c>
      <c r="AT3" s="1">
        <v>1</v>
      </c>
      <c r="AU3" s="1">
        <v>0</v>
      </c>
      <c r="AV3" t="s">
        <v>297</v>
      </c>
      <c r="AW3" s="1">
        <v>0</v>
      </c>
      <c r="AX3" s="1">
        <v>0</v>
      </c>
      <c r="AY3" s="1">
        <v>0</v>
      </c>
      <c r="AZ3" s="1">
        <v>0</v>
      </c>
      <c r="BA3" s="1">
        <v>1</v>
      </c>
      <c r="BB3" s="1">
        <v>0</v>
      </c>
      <c r="BC3" s="1">
        <v>0</v>
      </c>
      <c r="BD3" s="1">
        <v>0</v>
      </c>
      <c r="BE3" t="s">
        <v>287</v>
      </c>
      <c r="BF3" t="s">
        <v>287</v>
      </c>
      <c r="BG3" s="1">
        <v>1</v>
      </c>
      <c r="BH3" s="1">
        <v>1</v>
      </c>
      <c r="BI3" s="1">
        <v>2</v>
      </c>
      <c r="BJ3" s="1">
        <v>3</v>
      </c>
      <c r="BK3" s="1">
        <v>1</v>
      </c>
      <c r="BL3" s="1">
        <v>1</v>
      </c>
      <c r="BM3" s="1">
        <v>1</v>
      </c>
      <c r="BN3" s="1">
        <v>1</v>
      </c>
      <c r="BO3" s="1">
        <v>1</v>
      </c>
      <c r="BP3" s="1">
        <v>1</v>
      </c>
      <c r="BQ3" s="1">
        <v>1</v>
      </c>
      <c r="BR3" s="1">
        <v>1</v>
      </c>
      <c r="BS3" s="1">
        <v>1</v>
      </c>
      <c r="BT3" s="1">
        <v>1</v>
      </c>
      <c r="BU3" s="1">
        <v>1</v>
      </c>
      <c r="BV3" s="1">
        <v>1</v>
      </c>
      <c r="BW3" s="1">
        <v>1</v>
      </c>
      <c r="BX3" s="1">
        <v>0</v>
      </c>
      <c r="BY3" t="s">
        <v>298</v>
      </c>
      <c r="BZ3" s="1">
        <v>1</v>
      </c>
      <c r="CA3" s="1">
        <v>1</v>
      </c>
      <c r="CB3" s="1">
        <v>1</v>
      </c>
      <c r="CC3" s="1">
        <v>1</v>
      </c>
      <c r="CD3" s="1">
        <v>1</v>
      </c>
      <c r="CE3" s="1">
        <v>1</v>
      </c>
      <c r="CF3" s="1">
        <v>1</v>
      </c>
      <c r="CG3" s="1">
        <v>1</v>
      </c>
      <c r="CH3" s="1">
        <v>1</v>
      </c>
      <c r="CI3" s="1">
        <v>1</v>
      </c>
      <c r="CJ3" s="1">
        <v>1</v>
      </c>
      <c r="CK3" s="1">
        <v>1</v>
      </c>
      <c r="CL3" s="1">
        <v>1</v>
      </c>
      <c r="CM3" s="1">
        <v>0</v>
      </c>
      <c r="CN3" t="s">
        <v>298</v>
      </c>
      <c r="CO3" s="1">
        <v>1</v>
      </c>
      <c r="CP3" s="1">
        <v>1</v>
      </c>
      <c r="CQ3" s="1">
        <v>1</v>
      </c>
      <c r="CR3" s="1">
        <v>1</v>
      </c>
      <c r="CS3" s="1">
        <v>2</v>
      </c>
      <c r="CT3" s="1">
        <v>1</v>
      </c>
      <c r="CU3" s="1">
        <v>2</v>
      </c>
      <c r="CV3" t="s">
        <v>287</v>
      </c>
      <c r="CW3" s="1">
        <v>2</v>
      </c>
      <c r="CX3" t="s">
        <v>287</v>
      </c>
      <c r="CY3" s="1">
        <v>1</v>
      </c>
      <c r="CZ3" s="1">
        <v>3</v>
      </c>
      <c r="DA3" s="1">
        <v>2</v>
      </c>
      <c r="DB3" s="1">
        <v>2</v>
      </c>
      <c r="DC3" t="s">
        <v>287</v>
      </c>
      <c r="DD3" t="s">
        <v>287</v>
      </c>
      <c r="DE3" t="s">
        <v>287</v>
      </c>
      <c r="DF3" t="s">
        <v>299</v>
      </c>
      <c r="DG3" t="s">
        <v>300</v>
      </c>
      <c r="DH3" t="s">
        <v>301</v>
      </c>
      <c r="DI3" t="s">
        <v>302</v>
      </c>
      <c r="DJ3" t="s">
        <v>303</v>
      </c>
      <c r="DK3" t="s">
        <v>304</v>
      </c>
      <c r="DL3" t="s">
        <v>305</v>
      </c>
      <c r="DM3" t="s">
        <v>306</v>
      </c>
      <c r="DN3" t="s">
        <v>307</v>
      </c>
      <c r="DO3" s="1">
        <v>0</v>
      </c>
      <c r="DP3" s="1">
        <v>0</v>
      </c>
      <c r="DQ3" s="1">
        <v>0</v>
      </c>
      <c r="DR3" s="1">
        <v>1</v>
      </c>
      <c r="DS3" s="1">
        <v>0</v>
      </c>
    </row>
    <row r="4" spans="1:123" x14ac:dyDescent="0.35">
      <c r="A4" s="1">
        <v>1</v>
      </c>
      <c r="B4" s="1">
        <v>1</v>
      </c>
      <c r="C4" s="1">
        <v>3</v>
      </c>
      <c r="D4" s="1">
        <v>3</v>
      </c>
      <c r="E4" s="1">
        <v>1</v>
      </c>
      <c r="F4" s="1">
        <v>2</v>
      </c>
      <c r="G4" s="1">
        <v>3</v>
      </c>
      <c r="H4" s="1">
        <v>4</v>
      </c>
      <c r="I4" s="1">
        <v>1</v>
      </c>
      <c r="J4" s="1">
        <v>1</v>
      </c>
      <c r="K4" s="1">
        <v>1</v>
      </c>
      <c r="L4" s="1">
        <v>1</v>
      </c>
      <c r="M4" s="1">
        <v>0</v>
      </c>
      <c r="N4" s="1">
        <v>1</v>
      </c>
      <c r="O4" s="1">
        <v>1</v>
      </c>
      <c r="P4" s="1">
        <v>0</v>
      </c>
      <c r="Q4" s="1">
        <v>3</v>
      </c>
      <c r="R4" s="1">
        <v>0</v>
      </c>
      <c r="S4" s="1">
        <v>0</v>
      </c>
      <c r="T4" s="1">
        <v>1</v>
      </c>
      <c r="U4" s="1">
        <v>0</v>
      </c>
      <c r="V4" s="1">
        <v>0</v>
      </c>
      <c r="W4" s="1">
        <v>0</v>
      </c>
      <c r="X4" t="s">
        <v>287</v>
      </c>
      <c r="Y4" s="1">
        <v>4</v>
      </c>
      <c r="Z4" s="1">
        <v>2</v>
      </c>
      <c r="AA4" t="s">
        <v>287</v>
      </c>
      <c r="AB4" s="1">
        <v>2</v>
      </c>
      <c r="AC4" s="1">
        <v>1</v>
      </c>
      <c r="AD4" s="1">
        <v>0</v>
      </c>
      <c r="AE4" s="1">
        <v>0</v>
      </c>
      <c r="AF4" s="1">
        <v>1</v>
      </c>
      <c r="AG4" s="1">
        <v>0</v>
      </c>
      <c r="AH4" t="s">
        <v>287</v>
      </c>
      <c r="AI4" t="s">
        <v>287</v>
      </c>
      <c r="AJ4" t="s">
        <v>287</v>
      </c>
      <c r="AK4" t="s">
        <v>287</v>
      </c>
      <c r="AL4" s="1">
        <v>2</v>
      </c>
      <c r="AM4" s="1">
        <v>2</v>
      </c>
      <c r="AN4" s="1">
        <v>0</v>
      </c>
      <c r="AO4" s="1">
        <v>0</v>
      </c>
      <c r="AP4" s="1">
        <v>1</v>
      </c>
      <c r="AQ4" s="1">
        <v>0</v>
      </c>
      <c r="AR4" s="1">
        <v>1</v>
      </c>
      <c r="AS4" s="1">
        <v>0</v>
      </c>
      <c r="AT4" s="1">
        <v>0</v>
      </c>
      <c r="AU4" s="1">
        <v>0</v>
      </c>
      <c r="AV4" t="s">
        <v>287</v>
      </c>
      <c r="AW4" s="1">
        <v>0</v>
      </c>
      <c r="AX4" s="1">
        <v>0</v>
      </c>
      <c r="AY4" s="1">
        <v>1</v>
      </c>
      <c r="AZ4" s="1">
        <v>1</v>
      </c>
      <c r="BA4" s="1">
        <v>1</v>
      </c>
      <c r="BB4" s="1">
        <v>0</v>
      </c>
      <c r="BC4" s="1">
        <v>0</v>
      </c>
      <c r="BD4" s="1">
        <v>0</v>
      </c>
      <c r="BE4" t="s">
        <v>287</v>
      </c>
      <c r="BF4" t="s">
        <v>287</v>
      </c>
      <c r="BG4" s="1">
        <v>1</v>
      </c>
      <c r="BH4" s="1">
        <v>1</v>
      </c>
      <c r="BI4" s="1">
        <v>3</v>
      </c>
      <c r="BJ4" s="1">
        <v>6</v>
      </c>
      <c r="BK4" s="1">
        <v>1</v>
      </c>
      <c r="BL4" s="1">
        <v>1</v>
      </c>
      <c r="BM4" s="1">
        <v>1</v>
      </c>
      <c r="BN4" s="1">
        <v>1</v>
      </c>
      <c r="BO4" s="1">
        <v>0</v>
      </c>
      <c r="BP4" s="1">
        <v>1</v>
      </c>
      <c r="BQ4" s="1">
        <v>1</v>
      </c>
      <c r="BR4" s="1">
        <v>1</v>
      </c>
      <c r="BS4" s="1">
        <v>0</v>
      </c>
      <c r="BT4" s="1">
        <v>0</v>
      </c>
      <c r="BU4" s="1">
        <v>1</v>
      </c>
      <c r="BV4" s="1">
        <v>1</v>
      </c>
      <c r="BW4" s="1">
        <v>0</v>
      </c>
      <c r="BX4" s="1">
        <v>0</v>
      </c>
      <c r="BY4" t="s">
        <v>287</v>
      </c>
      <c r="BZ4" s="1">
        <v>1</v>
      </c>
      <c r="CA4" s="1">
        <v>0</v>
      </c>
      <c r="CB4" s="1">
        <v>1</v>
      </c>
      <c r="CC4" s="1">
        <v>1</v>
      </c>
      <c r="CD4" s="1">
        <v>1</v>
      </c>
      <c r="CE4" s="1">
        <v>1</v>
      </c>
      <c r="CF4" s="1">
        <v>1</v>
      </c>
      <c r="CG4" s="1">
        <v>1</v>
      </c>
      <c r="CH4" s="1">
        <v>1</v>
      </c>
      <c r="CI4" s="1">
        <v>1</v>
      </c>
      <c r="CJ4" s="1">
        <v>0</v>
      </c>
      <c r="CK4" s="1">
        <v>0</v>
      </c>
      <c r="CL4" s="1">
        <v>0</v>
      </c>
      <c r="CM4" s="1">
        <v>0</v>
      </c>
      <c r="CN4" t="s">
        <v>287</v>
      </c>
      <c r="CO4" s="1">
        <v>3</v>
      </c>
      <c r="CP4" s="1">
        <v>3</v>
      </c>
      <c r="CQ4" s="1">
        <v>1</v>
      </c>
      <c r="CR4" s="1">
        <v>1</v>
      </c>
      <c r="CS4" s="1">
        <v>5</v>
      </c>
      <c r="CT4" s="1">
        <v>5</v>
      </c>
      <c r="CU4" s="1">
        <v>5</v>
      </c>
      <c r="CV4" t="s">
        <v>287</v>
      </c>
      <c r="CW4" s="1">
        <v>3</v>
      </c>
      <c r="CX4" t="s">
        <v>287</v>
      </c>
      <c r="CY4" s="1">
        <v>3</v>
      </c>
      <c r="CZ4" s="1">
        <v>3</v>
      </c>
      <c r="DA4" s="1">
        <v>3</v>
      </c>
      <c r="DB4" t="s">
        <v>287</v>
      </c>
      <c r="DC4" t="s">
        <v>287</v>
      </c>
      <c r="DD4" t="s">
        <v>287</v>
      </c>
      <c r="DE4" t="s">
        <v>287</v>
      </c>
      <c r="DF4" t="s">
        <v>308</v>
      </c>
      <c r="DG4" t="s">
        <v>309</v>
      </c>
      <c r="DH4" t="s">
        <v>290</v>
      </c>
      <c r="DI4" t="s">
        <v>291</v>
      </c>
      <c r="DJ4" t="s">
        <v>292</v>
      </c>
      <c r="DK4" t="s">
        <v>310</v>
      </c>
      <c r="DL4" t="s">
        <v>305</v>
      </c>
      <c r="DM4" t="s">
        <v>311</v>
      </c>
      <c r="DN4" t="s">
        <v>312</v>
      </c>
      <c r="DO4" s="1">
        <v>0</v>
      </c>
      <c r="DP4" s="1">
        <v>0</v>
      </c>
      <c r="DQ4" s="1">
        <v>0</v>
      </c>
      <c r="DR4" s="1">
        <v>1</v>
      </c>
      <c r="DS4" s="1">
        <v>0</v>
      </c>
    </row>
    <row r="5" spans="1:123" x14ac:dyDescent="0.35">
      <c r="A5" s="1">
        <v>1</v>
      </c>
      <c r="B5" s="1">
        <v>1</v>
      </c>
      <c r="C5" s="1">
        <v>3</v>
      </c>
      <c r="D5" s="1">
        <v>1</v>
      </c>
      <c r="E5" s="1">
        <v>1</v>
      </c>
      <c r="F5" s="1">
        <v>1</v>
      </c>
      <c r="G5" s="1">
        <v>2</v>
      </c>
      <c r="H5" s="1">
        <v>4</v>
      </c>
      <c r="I5" s="1">
        <v>1</v>
      </c>
      <c r="J5" s="1">
        <v>1</v>
      </c>
      <c r="K5" s="1">
        <v>0</v>
      </c>
      <c r="L5" s="1">
        <v>0</v>
      </c>
      <c r="M5" s="1">
        <v>1</v>
      </c>
      <c r="N5" s="1">
        <v>1</v>
      </c>
      <c r="O5" s="1">
        <v>1</v>
      </c>
      <c r="P5" s="1">
        <v>0</v>
      </c>
      <c r="Q5" s="1">
        <v>2</v>
      </c>
      <c r="R5" s="1">
        <v>0</v>
      </c>
      <c r="S5" s="1">
        <v>0</v>
      </c>
      <c r="T5" s="1">
        <v>1</v>
      </c>
      <c r="U5" s="1">
        <v>1</v>
      </c>
      <c r="V5" s="1">
        <v>0</v>
      </c>
      <c r="W5" s="1">
        <v>0</v>
      </c>
      <c r="X5" t="s">
        <v>287</v>
      </c>
      <c r="Y5" s="1">
        <v>5</v>
      </c>
      <c r="Z5" s="1">
        <v>2</v>
      </c>
      <c r="AA5" t="s">
        <v>287</v>
      </c>
      <c r="AB5" s="1">
        <v>2</v>
      </c>
      <c r="AC5" s="1">
        <v>1</v>
      </c>
      <c r="AD5" s="1">
        <v>0</v>
      </c>
      <c r="AE5" s="1">
        <v>0</v>
      </c>
      <c r="AF5" s="1">
        <v>1</v>
      </c>
      <c r="AG5" s="1">
        <v>0</v>
      </c>
      <c r="AH5" t="s">
        <v>287</v>
      </c>
      <c r="AI5" t="s">
        <v>287</v>
      </c>
      <c r="AJ5" t="s">
        <v>287</v>
      </c>
      <c r="AK5" t="s">
        <v>287</v>
      </c>
      <c r="AL5" s="1">
        <v>2</v>
      </c>
      <c r="AM5" s="1">
        <v>2</v>
      </c>
      <c r="AN5" s="1">
        <v>0</v>
      </c>
      <c r="AO5" s="1">
        <v>0</v>
      </c>
      <c r="AP5" s="1">
        <v>0</v>
      </c>
      <c r="AQ5" s="1">
        <v>0</v>
      </c>
      <c r="AR5" s="1">
        <v>1</v>
      </c>
      <c r="AS5" s="1">
        <v>0</v>
      </c>
      <c r="AT5" s="1">
        <v>0</v>
      </c>
      <c r="AU5" s="1">
        <v>0</v>
      </c>
      <c r="AV5" t="s">
        <v>287</v>
      </c>
      <c r="AW5" s="1">
        <v>0</v>
      </c>
      <c r="AX5" s="1">
        <v>0</v>
      </c>
      <c r="AY5" s="1">
        <v>0</v>
      </c>
      <c r="AZ5" s="1">
        <v>0</v>
      </c>
      <c r="BA5" s="1">
        <v>1</v>
      </c>
      <c r="BB5" s="1">
        <v>0</v>
      </c>
      <c r="BC5" s="1">
        <v>0</v>
      </c>
      <c r="BD5" s="1">
        <v>0</v>
      </c>
      <c r="BE5" t="s">
        <v>287</v>
      </c>
      <c r="BF5" t="s">
        <v>287</v>
      </c>
      <c r="BG5" s="1">
        <v>1</v>
      </c>
      <c r="BH5" s="1">
        <v>1</v>
      </c>
      <c r="BI5" s="1">
        <v>1</v>
      </c>
      <c r="BJ5" s="1">
        <v>3</v>
      </c>
      <c r="BK5" s="1">
        <v>1</v>
      </c>
      <c r="BL5" s="1">
        <v>1</v>
      </c>
      <c r="BM5" s="1">
        <v>0</v>
      </c>
      <c r="BN5" s="1">
        <v>0</v>
      </c>
      <c r="BO5" s="1">
        <v>0</v>
      </c>
      <c r="BP5" s="1">
        <v>0</v>
      </c>
      <c r="BQ5" s="1">
        <v>1</v>
      </c>
      <c r="BR5" s="1">
        <v>1</v>
      </c>
      <c r="BS5" s="1">
        <v>1</v>
      </c>
      <c r="BT5" s="1">
        <v>0</v>
      </c>
      <c r="BU5" s="1">
        <v>0</v>
      </c>
      <c r="BV5" s="1">
        <v>0</v>
      </c>
      <c r="BW5" s="1">
        <v>0</v>
      </c>
      <c r="BX5" s="1">
        <v>0</v>
      </c>
      <c r="BY5" t="s">
        <v>287</v>
      </c>
      <c r="BZ5" s="1">
        <v>0</v>
      </c>
      <c r="CA5" s="1">
        <v>1</v>
      </c>
      <c r="CB5" s="1">
        <v>1</v>
      </c>
      <c r="CC5" s="1">
        <v>0</v>
      </c>
      <c r="CD5" s="1">
        <v>0</v>
      </c>
      <c r="CE5" s="1">
        <v>1</v>
      </c>
      <c r="CF5" s="1">
        <v>1</v>
      </c>
      <c r="CG5" s="1">
        <v>0</v>
      </c>
      <c r="CH5" s="1">
        <v>1</v>
      </c>
      <c r="CI5" s="1">
        <v>1</v>
      </c>
      <c r="CJ5" s="1">
        <v>1</v>
      </c>
      <c r="CK5" s="1">
        <v>1</v>
      </c>
      <c r="CL5" s="1">
        <v>0</v>
      </c>
      <c r="CM5" s="1">
        <v>0</v>
      </c>
      <c r="CN5" t="s">
        <v>287</v>
      </c>
      <c r="CO5" s="1">
        <v>1</v>
      </c>
      <c r="CP5" s="1">
        <v>1</v>
      </c>
      <c r="CQ5" s="1">
        <v>2</v>
      </c>
      <c r="CR5" t="s">
        <v>287</v>
      </c>
      <c r="CS5" s="1">
        <v>2</v>
      </c>
      <c r="CT5" s="1">
        <v>3</v>
      </c>
      <c r="CU5" s="1">
        <v>2</v>
      </c>
      <c r="CV5" t="s">
        <v>287</v>
      </c>
      <c r="CW5" s="1">
        <v>1</v>
      </c>
      <c r="CX5" t="s">
        <v>287</v>
      </c>
      <c r="CY5" s="1">
        <v>2</v>
      </c>
      <c r="CZ5" t="s">
        <v>287</v>
      </c>
      <c r="DA5" s="1">
        <v>2</v>
      </c>
      <c r="DB5" s="1">
        <v>4</v>
      </c>
      <c r="DC5" t="s">
        <v>287</v>
      </c>
      <c r="DD5" t="s">
        <v>287</v>
      </c>
      <c r="DE5" t="s">
        <v>287</v>
      </c>
      <c r="DF5" t="s">
        <v>313</v>
      </c>
      <c r="DG5" t="s">
        <v>314</v>
      </c>
      <c r="DH5" t="s">
        <v>290</v>
      </c>
      <c r="DI5" t="s">
        <v>315</v>
      </c>
      <c r="DJ5" t="s">
        <v>303</v>
      </c>
      <c r="DK5" t="s">
        <v>316</v>
      </c>
      <c r="DL5" t="s">
        <v>305</v>
      </c>
      <c r="DM5" t="s">
        <v>317</v>
      </c>
      <c r="DN5" t="s">
        <v>318</v>
      </c>
      <c r="DO5" s="1">
        <v>0</v>
      </c>
      <c r="DP5" s="1">
        <v>0</v>
      </c>
      <c r="DQ5" s="1">
        <v>0</v>
      </c>
      <c r="DR5" s="1">
        <v>1</v>
      </c>
      <c r="DS5" s="1">
        <v>0</v>
      </c>
    </row>
    <row r="6" spans="1:123" x14ac:dyDescent="0.35">
      <c r="A6" s="1">
        <v>1</v>
      </c>
      <c r="B6" s="1">
        <v>1</v>
      </c>
      <c r="C6" s="1">
        <v>3</v>
      </c>
      <c r="D6" s="1">
        <v>2</v>
      </c>
      <c r="E6" s="1">
        <v>1</v>
      </c>
      <c r="F6" s="1">
        <v>2</v>
      </c>
      <c r="G6" s="1">
        <v>4</v>
      </c>
      <c r="H6" s="1">
        <v>4</v>
      </c>
      <c r="I6" s="1">
        <v>1</v>
      </c>
      <c r="J6" s="1">
        <v>1</v>
      </c>
      <c r="K6" s="1">
        <v>1</v>
      </c>
      <c r="L6" s="1">
        <v>0</v>
      </c>
      <c r="M6" s="1">
        <v>1</v>
      </c>
      <c r="N6" s="1">
        <v>1</v>
      </c>
      <c r="O6" s="1">
        <v>1</v>
      </c>
      <c r="P6" s="1">
        <v>0</v>
      </c>
      <c r="Q6" s="1">
        <v>1</v>
      </c>
      <c r="R6" s="1">
        <v>1</v>
      </c>
      <c r="S6" s="1">
        <v>0</v>
      </c>
      <c r="T6" s="1">
        <v>0</v>
      </c>
      <c r="U6" s="1">
        <v>0</v>
      </c>
      <c r="V6" s="1">
        <v>0</v>
      </c>
      <c r="W6" s="1">
        <v>0</v>
      </c>
      <c r="X6" t="s">
        <v>287</v>
      </c>
      <c r="Y6" s="1">
        <v>3</v>
      </c>
      <c r="Z6" s="1">
        <v>2</v>
      </c>
      <c r="AA6" t="s">
        <v>287</v>
      </c>
      <c r="AB6" s="1">
        <v>1</v>
      </c>
      <c r="AC6" s="1">
        <v>0</v>
      </c>
      <c r="AD6" s="1">
        <v>0</v>
      </c>
      <c r="AE6" s="1">
        <v>0</v>
      </c>
      <c r="AF6" s="1">
        <v>0</v>
      </c>
      <c r="AG6" s="1">
        <v>0</v>
      </c>
      <c r="AH6" t="s">
        <v>287</v>
      </c>
      <c r="AI6" t="s">
        <v>287</v>
      </c>
      <c r="AJ6" t="s">
        <v>287</v>
      </c>
      <c r="AK6" t="s">
        <v>287</v>
      </c>
      <c r="AL6" s="1">
        <v>2</v>
      </c>
      <c r="AM6" s="1">
        <v>1</v>
      </c>
      <c r="AN6" s="1">
        <v>0</v>
      </c>
      <c r="AO6" s="1">
        <v>0</v>
      </c>
      <c r="AP6" s="1">
        <v>0</v>
      </c>
      <c r="AQ6" s="1">
        <v>0</v>
      </c>
      <c r="AR6" s="1">
        <v>0</v>
      </c>
      <c r="AS6" s="1">
        <v>1</v>
      </c>
      <c r="AT6" s="1">
        <v>0</v>
      </c>
      <c r="AU6" s="1">
        <v>0</v>
      </c>
      <c r="AV6" t="s">
        <v>287</v>
      </c>
      <c r="AW6" s="1">
        <v>0</v>
      </c>
      <c r="AX6" s="1">
        <v>0</v>
      </c>
      <c r="AY6" s="1">
        <v>0</v>
      </c>
      <c r="AZ6" s="1">
        <v>0</v>
      </c>
      <c r="BA6" s="1">
        <v>1</v>
      </c>
      <c r="BB6" s="1">
        <v>1</v>
      </c>
      <c r="BC6" s="1">
        <v>0</v>
      </c>
      <c r="BD6" s="1">
        <v>0</v>
      </c>
      <c r="BE6" t="s">
        <v>287</v>
      </c>
      <c r="BF6" t="s">
        <v>287</v>
      </c>
      <c r="BG6" s="1">
        <v>1</v>
      </c>
      <c r="BH6" s="1">
        <v>2</v>
      </c>
      <c r="BI6" s="1">
        <v>2</v>
      </c>
      <c r="BJ6" s="1">
        <v>3</v>
      </c>
      <c r="BK6" s="1">
        <v>1</v>
      </c>
      <c r="BL6" s="1">
        <v>1</v>
      </c>
      <c r="BM6" s="1">
        <v>1</v>
      </c>
      <c r="BN6" s="1">
        <v>1</v>
      </c>
      <c r="BO6" s="1">
        <v>1</v>
      </c>
      <c r="BP6" s="1">
        <v>1</v>
      </c>
      <c r="BQ6" s="1">
        <v>0</v>
      </c>
      <c r="BR6" s="1">
        <v>0</v>
      </c>
      <c r="BS6" s="1">
        <v>0</v>
      </c>
      <c r="BT6" s="1">
        <v>0</v>
      </c>
      <c r="BU6" s="1">
        <v>1</v>
      </c>
      <c r="BV6" s="1">
        <v>0</v>
      </c>
      <c r="BW6" s="1">
        <v>0</v>
      </c>
      <c r="BX6" s="1">
        <v>0</v>
      </c>
      <c r="BY6" t="s">
        <v>287</v>
      </c>
      <c r="BZ6" s="1">
        <v>1</v>
      </c>
      <c r="CA6" s="1">
        <v>1</v>
      </c>
      <c r="CB6" s="1">
        <v>1</v>
      </c>
      <c r="CC6" s="1">
        <v>1</v>
      </c>
      <c r="CD6" s="1">
        <v>1</v>
      </c>
      <c r="CE6" s="1">
        <v>0</v>
      </c>
      <c r="CF6" s="1">
        <v>0</v>
      </c>
      <c r="CG6" s="1">
        <v>0</v>
      </c>
      <c r="CH6" s="1">
        <v>1</v>
      </c>
      <c r="CI6" s="1">
        <v>0</v>
      </c>
      <c r="CJ6" s="1">
        <v>0</v>
      </c>
      <c r="CK6" s="1">
        <v>0</v>
      </c>
      <c r="CL6" s="1">
        <v>0</v>
      </c>
      <c r="CM6" s="1">
        <v>0</v>
      </c>
      <c r="CN6" t="s">
        <v>287</v>
      </c>
      <c r="CO6" s="1">
        <v>3</v>
      </c>
      <c r="CP6" s="1">
        <v>3</v>
      </c>
      <c r="CQ6" s="1">
        <v>3</v>
      </c>
      <c r="CR6" t="s">
        <v>287</v>
      </c>
      <c r="CS6" s="1">
        <v>4</v>
      </c>
      <c r="CT6" s="1">
        <v>1</v>
      </c>
      <c r="CU6" s="1">
        <v>1</v>
      </c>
      <c r="CV6" t="s">
        <v>287</v>
      </c>
      <c r="CW6" s="1">
        <v>3</v>
      </c>
      <c r="CX6" t="s">
        <v>287</v>
      </c>
      <c r="CY6" s="1">
        <v>2</v>
      </c>
      <c r="CZ6" t="s">
        <v>287</v>
      </c>
      <c r="DA6" s="1">
        <v>2</v>
      </c>
      <c r="DB6" s="1">
        <v>2</v>
      </c>
      <c r="DC6" t="s">
        <v>287</v>
      </c>
      <c r="DD6" t="s">
        <v>287</v>
      </c>
      <c r="DE6" t="s">
        <v>287</v>
      </c>
      <c r="DF6" t="s">
        <v>319</v>
      </c>
      <c r="DG6" t="s">
        <v>320</v>
      </c>
      <c r="DH6" t="s">
        <v>301</v>
      </c>
      <c r="DI6" t="s">
        <v>315</v>
      </c>
      <c r="DJ6" t="s">
        <v>303</v>
      </c>
      <c r="DK6" t="s">
        <v>321</v>
      </c>
      <c r="DL6" t="s">
        <v>294</v>
      </c>
      <c r="DM6" t="s">
        <v>322</v>
      </c>
      <c r="DN6" t="s">
        <v>323</v>
      </c>
      <c r="DO6" s="1">
        <v>0</v>
      </c>
      <c r="DP6" s="1">
        <v>0</v>
      </c>
      <c r="DQ6" s="1">
        <v>0</v>
      </c>
      <c r="DR6" s="1">
        <v>1</v>
      </c>
      <c r="DS6" s="1">
        <v>0</v>
      </c>
    </row>
    <row r="7" spans="1:123" x14ac:dyDescent="0.35">
      <c r="A7" s="1">
        <v>1</v>
      </c>
      <c r="B7" s="1">
        <v>1</v>
      </c>
      <c r="C7" s="1">
        <v>5</v>
      </c>
      <c r="D7" s="1">
        <v>2</v>
      </c>
      <c r="E7" s="1">
        <v>1</v>
      </c>
      <c r="F7" s="1">
        <v>1</v>
      </c>
      <c r="G7" s="1">
        <v>1</v>
      </c>
      <c r="H7" s="1">
        <v>4</v>
      </c>
      <c r="I7" s="1">
        <v>1</v>
      </c>
      <c r="J7" s="1">
        <v>1</v>
      </c>
      <c r="K7" s="1">
        <v>0</v>
      </c>
      <c r="L7" s="1">
        <v>1</v>
      </c>
      <c r="M7" s="1">
        <v>1</v>
      </c>
      <c r="N7" s="1">
        <v>1</v>
      </c>
      <c r="O7" s="1">
        <v>1</v>
      </c>
      <c r="P7" s="1">
        <v>0</v>
      </c>
      <c r="Q7" s="1">
        <v>1</v>
      </c>
      <c r="R7" s="1">
        <v>1</v>
      </c>
      <c r="S7" s="1">
        <v>0</v>
      </c>
      <c r="T7" s="1">
        <v>0</v>
      </c>
      <c r="U7" s="1">
        <v>0</v>
      </c>
      <c r="V7" s="1">
        <v>0</v>
      </c>
      <c r="W7" s="1">
        <v>0</v>
      </c>
      <c r="X7" t="s">
        <v>287</v>
      </c>
      <c r="Y7" s="1">
        <v>6</v>
      </c>
      <c r="Z7" s="1">
        <v>2</v>
      </c>
      <c r="AA7" t="s">
        <v>324</v>
      </c>
      <c r="AB7" s="1">
        <v>4</v>
      </c>
      <c r="AC7" s="1">
        <v>0</v>
      </c>
      <c r="AD7" s="1">
        <v>0</v>
      </c>
      <c r="AE7" s="1">
        <v>0</v>
      </c>
      <c r="AF7" s="1">
        <v>0</v>
      </c>
      <c r="AG7" s="1">
        <v>0</v>
      </c>
      <c r="AH7" t="s">
        <v>287</v>
      </c>
      <c r="AI7" t="s">
        <v>287</v>
      </c>
      <c r="AJ7" t="s">
        <v>287</v>
      </c>
      <c r="AK7" t="s">
        <v>287</v>
      </c>
      <c r="AL7" s="1">
        <v>2</v>
      </c>
      <c r="AM7" s="1">
        <v>2</v>
      </c>
      <c r="AN7" s="1">
        <v>0</v>
      </c>
      <c r="AO7" s="1">
        <v>0</v>
      </c>
      <c r="AP7" s="1">
        <v>1</v>
      </c>
      <c r="AQ7" s="1">
        <v>1</v>
      </c>
      <c r="AR7" s="1">
        <v>1</v>
      </c>
      <c r="AS7" s="1">
        <v>0</v>
      </c>
      <c r="AT7" s="1">
        <v>0</v>
      </c>
      <c r="AU7" s="1">
        <v>0</v>
      </c>
      <c r="AV7" t="s">
        <v>287</v>
      </c>
      <c r="AW7" s="1">
        <v>0</v>
      </c>
      <c r="AX7" s="1">
        <v>0</v>
      </c>
      <c r="AY7" s="1">
        <v>1</v>
      </c>
      <c r="AZ7" s="1">
        <v>1</v>
      </c>
      <c r="BA7" s="1">
        <v>1</v>
      </c>
      <c r="BB7" s="1">
        <v>0</v>
      </c>
      <c r="BC7" s="1">
        <v>0</v>
      </c>
      <c r="BD7" s="1">
        <v>0</v>
      </c>
      <c r="BE7" t="s">
        <v>287</v>
      </c>
      <c r="BF7" t="s">
        <v>287</v>
      </c>
      <c r="BG7" s="1">
        <v>2</v>
      </c>
      <c r="BH7" t="s">
        <v>287</v>
      </c>
      <c r="BI7" t="s">
        <v>287</v>
      </c>
      <c r="BJ7" t="s">
        <v>287</v>
      </c>
      <c r="BK7" s="1">
        <v>0</v>
      </c>
      <c r="BL7" s="1">
        <v>0</v>
      </c>
      <c r="BM7" s="1">
        <v>0</v>
      </c>
      <c r="BN7" s="1">
        <v>0</v>
      </c>
      <c r="BO7" s="1">
        <v>0</v>
      </c>
      <c r="BP7" s="1">
        <v>0</v>
      </c>
      <c r="BQ7" s="1">
        <v>0</v>
      </c>
      <c r="BR7" s="1">
        <v>0</v>
      </c>
      <c r="BS7" s="1">
        <v>0</v>
      </c>
      <c r="BT7" s="1">
        <v>0</v>
      </c>
      <c r="BU7" s="1">
        <v>0</v>
      </c>
      <c r="BV7" s="1">
        <v>0</v>
      </c>
      <c r="BW7" s="1">
        <v>0</v>
      </c>
      <c r="BX7" s="1">
        <v>0</v>
      </c>
      <c r="BY7" t="s">
        <v>287</v>
      </c>
      <c r="BZ7" s="1">
        <v>0</v>
      </c>
      <c r="CA7" s="1">
        <v>0</v>
      </c>
      <c r="CB7" s="1">
        <v>0</v>
      </c>
      <c r="CC7" s="1">
        <v>0</v>
      </c>
      <c r="CD7" s="1">
        <v>0</v>
      </c>
      <c r="CE7" s="1">
        <v>0</v>
      </c>
      <c r="CF7" s="1">
        <v>0</v>
      </c>
      <c r="CG7" s="1">
        <v>0</v>
      </c>
      <c r="CH7" s="1">
        <v>0</v>
      </c>
      <c r="CI7" s="1">
        <v>0</v>
      </c>
      <c r="CJ7" s="1">
        <v>0</v>
      </c>
      <c r="CK7" s="1">
        <v>0</v>
      </c>
      <c r="CL7" s="1">
        <v>0</v>
      </c>
      <c r="CM7" s="1">
        <v>0</v>
      </c>
      <c r="CN7" t="s">
        <v>287</v>
      </c>
      <c r="CO7" t="s">
        <v>287</v>
      </c>
      <c r="CP7" t="s">
        <v>287</v>
      </c>
      <c r="CQ7" t="s">
        <v>287</v>
      </c>
      <c r="CR7" t="s">
        <v>287</v>
      </c>
      <c r="CS7" t="s">
        <v>287</v>
      </c>
      <c r="CT7" t="s">
        <v>287</v>
      </c>
      <c r="CU7" t="s">
        <v>287</v>
      </c>
      <c r="CV7" t="s">
        <v>325</v>
      </c>
      <c r="CW7" s="1">
        <v>2</v>
      </c>
      <c r="CX7" t="s">
        <v>287</v>
      </c>
      <c r="CY7" s="1">
        <v>1</v>
      </c>
      <c r="CZ7" s="1">
        <v>1</v>
      </c>
      <c r="DA7" s="1">
        <v>1</v>
      </c>
      <c r="DB7" t="s">
        <v>287</v>
      </c>
      <c r="DC7" t="s">
        <v>287</v>
      </c>
      <c r="DD7" s="1">
        <v>1</v>
      </c>
      <c r="DE7" t="s">
        <v>287</v>
      </c>
      <c r="DF7" t="s">
        <v>326</v>
      </c>
      <c r="DG7" t="s">
        <v>327</v>
      </c>
      <c r="DH7" t="s">
        <v>290</v>
      </c>
      <c r="DI7" t="s">
        <v>315</v>
      </c>
      <c r="DJ7" t="s">
        <v>328</v>
      </c>
      <c r="DK7" t="s">
        <v>329</v>
      </c>
      <c r="DL7" t="s">
        <v>330</v>
      </c>
      <c r="DM7" t="s">
        <v>331</v>
      </c>
      <c r="DN7" t="s">
        <v>332</v>
      </c>
      <c r="DO7" s="1">
        <v>0</v>
      </c>
      <c r="DP7" s="1">
        <v>0</v>
      </c>
      <c r="DQ7" s="1">
        <v>0</v>
      </c>
      <c r="DR7" s="1">
        <v>1</v>
      </c>
      <c r="DS7" s="1">
        <v>0</v>
      </c>
    </row>
    <row r="8" spans="1:123" x14ac:dyDescent="0.35">
      <c r="A8" s="1">
        <v>1</v>
      </c>
      <c r="B8" s="1">
        <v>1</v>
      </c>
      <c r="C8" s="1">
        <v>5</v>
      </c>
      <c r="D8" s="1">
        <v>2</v>
      </c>
      <c r="E8" s="1">
        <v>1</v>
      </c>
      <c r="F8" s="1">
        <v>1</v>
      </c>
      <c r="G8" s="1">
        <v>1</v>
      </c>
      <c r="H8" s="1">
        <v>4</v>
      </c>
      <c r="I8" s="1">
        <v>1</v>
      </c>
      <c r="J8" s="1">
        <v>1</v>
      </c>
      <c r="K8" s="1">
        <v>1</v>
      </c>
      <c r="L8" s="1">
        <v>1</v>
      </c>
      <c r="M8" s="1">
        <v>1</v>
      </c>
      <c r="N8" s="1">
        <v>1</v>
      </c>
      <c r="O8" s="1">
        <v>1</v>
      </c>
      <c r="P8" s="1">
        <v>0</v>
      </c>
      <c r="Q8" s="1">
        <v>2</v>
      </c>
      <c r="R8" s="1">
        <v>1</v>
      </c>
      <c r="S8" s="1">
        <v>1</v>
      </c>
      <c r="T8" s="1">
        <v>1</v>
      </c>
      <c r="U8" s="1">
        <v>1</v>
      </c>
      <c r="V8" s="1">
        <v>1</v>
      </c>
      <c r="W8" s="1">
        <v>0</v>
      </c>
      <c r="X8" t="s">
        <v>287</v>
      </c>
      <c r="Y8" s="1">
        <v>3</v>
      </c>
      <c r="Z8" s="1">
        <v>2</v>
      </c>
      <c r="AA8" t="s">
        <v>287</v>
      </c>
      <c r="AB8" s="1">
        <v>3</v>
      </c>
      <c r="AC8" s="1">
        <v>0</v>
      </c>
      <c r="AD8" s="1">
        <v>0</v>
      </c>
      <c r="AE8" s="1">
        <v>0</v>
      </c>
      <c r="AF8" s="1">
        <v>0</v>
      </c>
      <c r="AG8" s="1">
        <v>0</v>
      </c>
      <c r="AH8" s="1">
        <v>1</v>
      </c>
      <c r="AI8" s="1">
        <v>2</v>
      </c>
      <c r="AJ8" s="1">
        <v>5</v>
      </c>
      <c r="AK8" s="1">
        <v>1</v>
      </c>
      <c r="AL8" s="1">
        <v>1</v>
      </c>
      <c r="AM8" s="1">
        <v>2</v>
      </c>
      <c r="AN8" s="1">
        <v>0</v>
      </c>
      <c r="AO8" s="1">
        <v>1</v>
      </c>
      <c r="AP8" s="1">
        <v>1</v>
      </c>
      <c r="AQ8" s="1">
        <v>0</v>
      </c>
      <c r="AR8" s="1">
        <v>1</v>
      </c>
      <c r="AS8" s="1">
        <v>0</v>
      </c>
      <c r="AT8" s="1">
        <v>0</v>
      </c>
      <c r="AU8" s="1">
        <v>0</v>
      </c>
      <c r="AV8" t="s">
        <v>287</v>
      </c>
      <c r="AW8" s="1">
        <v>0</v>
      </c>
      <c r="AX8" s="1">
        <v>1</v>
      </c>
      <c r="AY8" s="1">
        <v>1</v>
      </c>
      <c r="AZ8" s="1">
        <v>0</v>
      </c>
      <c r="BA8" s="1">
        <v>1</v>
      </c>
      <c r="BB8" s="1">
        <v>0</v>
      </c>
      <c r="BC8" s="1">
        <v>0</v>
      </c>
      <c r="BD8" s="1">
        <v>0</v>
      </c>
      <c r="BE8" t="s">
        <v>287</v>
      </c>
      <c r="BF8" t="s">
        <v>333</v>
      </c>
      <c r="BG8" s="1">
        <v>1</v>
      </c>
      <c r="BH8" s="1">
        <v>1</v>
      </c>
      <c r="BI8" s="1">
        <v>1</v>
      </c>
      <c r="BJ8" s="1">
        <v>3</v>
      </c>
      <c r="BK8" s="1">
        <v>1</v>
      </c>
      <c r="BL8" s="1">
        <v>1</v>
      </c>
      <c r="BM8" s="1">
        <v>1</v>
      </c>
      <c r="BN8" s="1">
        <v>1</v>
      </c>
      <c r="BO8" s="1">
        <v>1</v>
      </c>
      <c r="BP8" s="1">
        <v>1</v>
      </c>
      <c r="BQ8" s="1">
        <v>1</v>
      </c>
      <c r="BR8" s="1">
        <v>1</v>
      </c>
      <c r="BS8" s="1">
        <v>1</v>
      </c>
      <c r="BT8" s="1">
        <v>0</v>
      </c>
      <c r="BU8" s="1">
        <v>0</v>
      </c>
      <c r="BV8" s="1">
        <v>1</v>
      </c>
      <c r="BW8" s="1">
        <v>1</v>
      </c>
      <c r="BX8" s="1">
        <v>0</v>
      </c>
      <c r="BY8" t="s">
        <v>334</v>
      </c>
      <c r="BZ8" s="1">
        <v>1</v>
      </c>
      <c r="CA8" s="1">
        <v>1</v>
      </c>
      <c r="CB8" s="1">
        <v>1</v>
      </c>
      <c r="CC8" s="1">
        <v>1</v>
      </c>
      <c r="CD8" s="1">
        <v>1</v>
      </c>
      <c r="CE8" s="1">
        <v>1</v>
      </c>
      <c r="CF8" s="1">
        <v>1</v>
      </c>
      <c r="CG8" s="1">
        <v>1</v>
      </c>
      <c r="CH8" s="1">
        <v>1</v>
      </c>
      <c r="CI8" s="1">
        <v>1</v>
      </c>
      <c r="CJ8" s="1">
        <v>1</v>
      </c>
      <c r="CK8" s="1">
        <v>1</v>
      </c>
      <c r="CL8" s="1">
        <v>1</v>
      </c>
      <c r="CM8" s="1">
        <v>0</v>
      </c>
      <c r="CN8" t="s">
        <v>335</v>
      </c>
      <c r="CO8" s="1">
        <v>1</v>
      </c>
      <c r="CP8" s="1">
        <v>1</v>
      </c>
      <c r="CQ8" s="1">
        <v>1</v>
      </c>
      <c r="CR8" s="1">
        <v>1</v>
      </c>
      <c r="CS8" s="1">
        <v>3</v>
      </c>
      <c r="CT8" s="1">
        <v>1</v>
      </c>
      <c r="CU8" s="1">
        <v>1</v>
      </c>
      <c r="CV8" t="s">
        <v>287</v>
      </c>
      <c r="CW8" s="1">
        <v>2</v>
      </c>
      <c r="CX8" t="s">
        <v>336</v>
      </c>
      <c r="CY8" s="1">
        <v>1</v>
      </c>
      <c r="CZ8" s="1">
        <v>1</v>
      </c>
      <c r="DA8" s="1">
        <v>1</v>
      </c>
      <c r="DB8" t="s">
        <v>287</v>
      </c>
      <c r="DC8" t="s">
        <v>287</v>
      </c>
      <c r="DD8" s="1">
        <v>1</v>
      </c>
      <c r="DE8" t="s">
        <v>337</v>
      </c>
      <c r="DF8" t="s">
        <v>338</v>
      </c>
      <c r="DG8" t="s">
        <v>339</v>
      </c>
      <c r="DH8" t="s">
        <v>290</v>
      </c>
      <c r="DI8" t="s">
        <v>315</v>
      </c>
      <c r="DJ8" t="s">
        <v>303</v>
      </c>
      <c r="DK8" t="s">
        <v>340</v>
      </c>
      <c r="DL8" t="s">
        <v>341</v>
      </c>
      <c r="DM8" t="s">
        <v>342</v>
      </c>
      <c r="DN8" t="s">
        <v>343</v>
      </c>
      <c r="DO8" s="1">
        <v>0</v>
      </c>
      <c r="DP8" s="1">
        <v>0</v>
      </c>
      <c r="DQ8" s="1">
        <v>0</v>
      </c>
      <c r="DR8" s="1">
        <v>1</v>
      </c>
      <c r="DS8" s="1">
        <v>0</v>
      </c>
    </row>
    <row r="9" spans="1:123" x14ac:dyDescent="0.35">
      <c r="A9" s="1">
        <v>1</v>
      </c>
      <c r="B9" s="1">
        <v>1</v>
      </c>
      <c r="C9" s="1">
        <v>5</v>
      </c>
      <c r="D9" s="1">
        <v>3</v>
      </c>
      <c r="E9" s="1">
        <v>1</v>
      </c>
      <c r="F9" s="1">
        <v>1</v>
      </c>
      <c r="G9" s="1">
        <v>1</v>
      </c>
      <c r="H9" s="1">
        <v>4</v>
      </c>
      <c r="I9" s="1">
        <v>0</v>
      </c>
      <c r="J9" s="1">
        <v>0</v>
      </c>
      <c r="K9" s="1">
        <v>0</v>
      </c>
      <c r="L9" s="1">
        <v>1</v>
      </c>
      <c r="M9" s="1">
        <v>0</v>
      </c>
      <c r="N9" s="1">
        <v>1</v>
      </c>
      <c r="O9" s="1">
        <v>1</v>
      </c>
      <c r="P9" s="1">
        <v>0</v>
      </c>
      <c r="Q9" s="1">
        <v>1</v>
      </c>
      <c r="R9" s="1">
        <v>1</v>
      </c>
      <c r="S9" s="1">
        <v>1</v>
      </c>
      <c r="T9" s="1">
        <v>1</v>
      </c>
      <c r="U9" s="1">
        <v>1</v>
      </c>
      <c r="V9" s="1">
        <v>1</v>
      </c>
      <c r="W9" s="1">
        <v>0</v>
      </c>
      <c r="X9" t="s">
        <v>287</v>
      </c>
      <c r="Y9" s="1">
        <v>3</v>
      </c>
      <c r="Z9" s="1">
        <v>1</v>
      </c>
      <c r="AA9" t="s">
        <v>344</v>
      </c>
      <c r="AB9" s="1">
        <v>3</v>
      </c>
      <c r="AC9" s="1">
        <v>0</v>
      </c>
      <c r="AD9" s="1">
        <v>0</v>
      </c>
      <c r="AE9" s="1">
        <v>0</v>
      </c>
      <c r="AF9" s="1">
        <v>0</v>
      </c>
      <c r="AG9" s="1">
        <v>0</v>
      </c>
      <c r="AH9" s="1">
        <v>1</v>
      </c>
      <c r="AI9" s="1">
        <v>1</v>
      </c>
      <c r="AJ9" s="1">
        <v>2</v>
      </c>
      <c r="AK9" s="1">
        <v>1</v>
      </c>
      <c r="AL9" s="1">
        <v>1</v>
      </c>
      <c r="AM9" s="1">
        <v>1</v>
      </c>
      <c r="AN9" s="1">
        <v>0</v>
      </c>
      <c r="AO9" s="1">
        <v>0</v>
      </c>
      <c r="AP9" s="1">
        <v>0</v>
      </c>
      <c r="AQ9" s="1">
        <v>1</v>
      </c>
      <c r="AR9" s="1">
        <v>1</v>
      </c>
      <c r="AS9" s="1">
        <v>0</v>
      </c>
      <c r="AT9" s="1">
        <v>0</v>
      </c>
      <c r="AU9" s="1">
        <v>0</v>
      </c>
      <c r="AV9" t="s">
        <v>287</v>
      </c>
      <c r="AW9" s="1">
        <v>0</v>
      </c>
      <c r="AX9" s="1">
        <v>0</v>
      </c>
      <c r="AY9" s="1">
        <v>0</v>
      </c>
      <c r="AZ9" s="1">
        <v>1</v>
      </c>
      <c r="BA9" s="1">
        <v>1</v>
      </c>
      <c r="BB9" s="1">
        <v>0</v>
      </c>
      <c r="BC9" s="1">
        <v>0</v>
      </c>
      <c r="BD9" s="1">
        <v>0</v>
      </c>
      <c r="BE9" t="s">
        <v>287</v>
      </c>
      <c r="BF9" t="s">
        <v>287</v>
      </c>
      <c r="BG9" s="1">
        <v>1</v>
      </c>
      <c r="BH9" s="1">
        <v>1</v>
      </c>
      <c r="BI9" s="1">
        <v>2</v>
      </c>
      <c r="BJ9" s="1">
        <v>3</v>
      </c>
      <c r="BK9" s="1">
        <v>1</v>
      </c>
      <c r="BL9" s="1">
        <v>1</v>
      </c>
      <c r="BM9" s="1">
        <v>1</v>
      </c>
      <c r="BN9" s="1">
        <v>1</v>
      </c>
      <c r="BO9" s="1">
        <v>1</v>
      </c>
      <c r="BP9" s="1">
        <v>1</v>
      </c>
      <c r="BQ9" s="1">
        <v>1</v>
      </c>
      <c r="BR9" s="1">
        <v>1</v>
      </c>
      <c r="BS9" s="1">
        <v>1</v>
      </c>
      <c r="BT9" s="1">
        <v>0</v>
      </c>
      <c r="BU9" s="1">
        <v>0</v>
      </c>
      <c r="BV9" s="1">
        <v>1</v>
      </c>
      <c r="BW9" s="1">
        <v>1</v>
      </c>
      <c r="BX9" s="1">
        <v>0</v>
      </c>
      <c r="BY9" t="s">
        <v>345</v>
      </c>
      <c r="BZ9" s="1">
        <v>1</v>
      </c>
      <c r="CA9" s="1">
        <v>1</v>
      </c>
      <c r="CB9" s="1">
        <v>1</v>
      </c>
      <c r="CC9" s="1">
        <v>1</v>
      </c>
      <c r="CD9" s="1">
        <v>1</v>
      </c>
      <c r="CE9" s="1">
        <v>1</v>
      </c>
      <c r="CF9" s="1">
        <v>1</v>
      </c>
      <c r="CG9" s="1">
        <v>1</v>
      </c>
      <c r="CH9" s="1">
        <v>1</v>
      </c>
      <c r="CI9" s="1">
        <v>1</v>
      </c>
      <c r="CJ9" s="1">
        <v>1</v>
      </c>
      <c r="CK9" s="1">
        <v>1</v>
      </c>
      <c r="CL9" s="1">
        <v>1</v>
      </c>
      <c r="CM9" s="1">
        <v>0</v>
      </c>
      <c r="CN9" t="s">
        <v>346</v>
      </c>
      <c r="CO9" s="1">
        <v>1</v>
      </c>
      <c r="CP9" s="1">
        <v>1</v>
      </c>
      <c r="CQ9" s="1">
        <v>1</v>
      </c>
      <c r="CR9" s="1">
        <v>1</v>
      </c>
      <c r="CS9" s="1">
        <v>1</v>
      </c>
      <c r="CT9" s="1">
        <v>1</v>
      </c>
      <c r="CU9" s="1">
        <v>1</v>
      </c>
      <c r="CV9" t="s">
        <v>287</v>
      </c>
      <c r="CW9" s="1">
        <v>1</v>
      </c>
      <c r="CX9" t="s">
        <v>287</v>
      </c>
      <c r="CY9" s="1">
        <v>1</v>
      </c>
      <c r="CZ9" s="1">
        <v>2</v>
      </c>
      <c r="DA9" s="1">
        <v>1</v>
      </c>
      <c r="DB9" t="s">
        <v>287</v>
      </c>
      <c r="DC9" t="s">
        <v>287</v>
      </c>
      <c r="DD9" s="1">
        <v>1</v>
      </c>
      <c r="DE9" t="s">
        <v>347</v>
      </c>
      <c r="DF9" t="s">
        <v>348</v>
      </c>
      <c r="DG9" t="s">
        <v>349</v>
      </c>
      <c r="DH9" t="s">
        <v>290</v>
      </c>
      <c r="DI9" t="s">
        <v>315</v>
      </c>
      <c r="DJ9" t="s">
        <v>303</v>
      </c>
      <c r="DK9" t="s">
        <v>350</v>
      </c>
      <c r="DL9" t="s">
        <v>294</v>
      </c>
      <c r="DM9" t="s">
        <v>351</v>
      </c>
      <c r="DN9" t="s">
        <v>352</v>
      </c>
      <c r="DO9" s="1">
        <v>0</v>
      </c>
      <c r="DP9" s="1">
        <v>0</v>
      </c>
      <c r="DQ9" s="1">
        <v>0</v>
      </c>
      <c r="DR9" s="1">
        <v>1</v>
      </c>
      <c r="DS9" s="1">
        <v>0</v>
      </c>
    </row>
    <row r="10" spans="1:123" x14ac:dyDescent="0.35">
      <c r="A10" s="1">
        <v>1</v>
      </c>
      <c r="B10" s="1">
        <v>1</v>
      </c>
      <c r="C10" s="1">
        <v>3</v>
      </c>
      <c r="D10" s="1">
        <v>3</v>
      </c>
      <c r="E10" s="1">
        <v>1</v>
      </c>
      <c r="F10" s="1">
        <v>1</v>
      </c>
      <c r="G10" s="1">
        <v>1</v>
      </c>
      <c r="H10" s="1">
        <v>4</v>
      </c>
      <c r="I10" s="1">
        <v>1</v>
      </c>
      <c r="J10" s="1">
        <v>0</v>
      </c>
      <c r="K10" s="1">
        <v>1</v>
      </c>
      <c r="L10" s="1">
        <v>1</v>
      </c>
      <c r="M10" s="1">
        <v>0</v>
      </c>
      <c r="N10" s="1">
        <v>1</v>
      </c>
      <c r="O10" s="1">
        <v>0</v>
      </c>
      <c r="P10" s="1">
        <v>0</v>
      </c>
      <c r="Q10" s="1">
        <v>1</v>
      </c>
      <c r="R10" s="1">
        <v>0</v>
      </c>
      <c r="S10" s="1">
        <v>0</v>
      </c>
      <c r="T10" s="1">
        <v>0</v>
      </c>
      <c r="U10" s="1">
        <v>0</v>
      </c>
      <c r="V10" s="1">
        <v>0</v>
      </c>
      <c r="W10" s="1">
        <v>0</v>
      </c>
      <c r="X10" t="s">
        <v>287</v>
      </c>
      <c r="Y10" s="1">
        <v>5</v>
      </c>
      <c r="Z10" s="1">
        <v>2</v>
      </c>
      <c r="AA10" t="s">
        <v>287</v>
      </c>
      <c r="AB10" s="1">
        <v>1</v>
      </c>
      <c r="AC10" s="1">
        <v>0</v>
      </c>
      <c r="AD10" s="1">
        <v>0</v>
      </c>
      <c r="AE10" s="1">
        <v>0</v>
      </c>
      <c r="AF10" s="1">
        <v>0</v>
      </c>
      <c r="AG10" s="1">
        <v>0</v>
      </c>
      <c r="AH10" t="s">
        <v>287</v>
      </c>
      <c r="AI10" t="s">
        <v>287</v>
      </c>
      <c r="AJ10" t="s">
        <v>287</v>
      </c>
      <c r="AK10" t="s">
        <v>287</v>
      </c>
      <c r="AL10" s="1">
        <v>2</v>
      </c>
      <c r="AM10" s="1">
        <v>2</v>
      </c>
      <c r="AN10" s="1">
        <v>0</v>
      </c>
      <c r="AO10" s="1">
        <v>0</v>
      </c>
      <c r="AP10" s="1">
        <v>0</v>
      </c>
      <c r="AQ10" s="1">
        <v>1</v>
      </c>
      <c r="AR10" s="1">
        <v>1</v>
      </c>
      <c r="AS10" s="1">
        <v>0</v>
      </c>
      <c r="AT10" s="1">
        <v>0</v>
      </c>
      <c r="AU10" s="1">
        <v>0</v>
      </c>
      <c r="AV10" t="s">
        <v>287</v>
      </c>
      <c r="AW10" s="1">
        <v>0</v>
      </c>
      <c r="AX10" s="1">
        <v>0</v>
      </c>
      <c r="AY10" s="1">
        <v>0</v>
      </c>
      <c r="AZ10" s="1">
        <v>1</v>
      </c>
      <c r="BA10" s="1">
        <v>1</v>
      </c>
      <c r="BB10" s="1">
        <v>0</v>
      </c>
      <c r="BC10" s="1">
        <v>0</v>
      </c>
      <c r="BD10" s="1">
        <v>0</v>
      </c>
      <c r="BE10" t="s">
        <v>287</v>
      </c>
      <c r="BF10" t="s">
        <v>287</v>
      </c>
      <c r="BG10" s="1">
        <v>1</v>
      </c>
      <c r="BH10" s="1">
        <v>1</v>
      </c>
      <c r="BI10" s="1">
        <v>2</v>
      </c>
      <c r="BJ10" s="1">
        <v>2</v>
      </c>
      <c r="BK10" s="1">
        <v>1</v>
      </c>
      <c r="BL10" s="1">
        <v>1</v>
      </c>
      <c r="BM10" s="1">
        <v>1</v>
      </c>
      <c r="BN10" s="1">
        <v>1</v>
      </c>
      <c r="BO10" s="1">
        <v>1</v>
      </c>
      <c r="BP10" s="1">
        <v>1</v>
      </c>
      <c r="BQ10" s="1">
        <v>1</v>
      </c>
      <c r="BR10" s="1">
        <v>1</v>
      </c>
      <c r="BS10" s="1">
        <v>1</v>
      </c>
      <c r="BT10" s="1">
        <v>0</v>
      </c>
      <c r="BU10" s="1">
        <v>1</v>
      </c>
      <c r="BV10" s="1">
        <v>1</v>
      </c>
      <c r="BW10" s="1">
        <v>0</v>
      </c>
      <c r="BX10" s="1">
        <v>0</v>
      </c>
      <c r="BY10" t="s">
        <v>287</v>
      </c>
      <c r="BZ10" s="1">
        <v>1</v>
      </c>
      <c r="CA10" s="1">
        <v>1</v>
      </c>
      <c r="CB10" s="1">
        <v>1</v>
      </c>
      <c r="CC10" s="1">
        <v>1</v>
      </c>
      <c r="CD10" s="1">
        <v>1</v>
      </c>
      <c r="CE10" s="1">
        <v>1</v>
      </c>
      <c r="CF10" s="1">
        <v>1</v>
      </c>
      <c r="CG10" s="1">
        <v>1</v>
      </c>
      <c r="CH10" s="1">
        <v>1</v>
      </c>
      <c r="CI10" s="1">
        <v>1</v>
      </c>
      <c r="CJ10" s="1">
        <v>0</v>
      </c>
      <c r="CK10" s="1">
        <v>0</v>
      </c>
      <c r="CL10" s="1">
        <v>0</v>
      </c>
      <c r="CM10" s="1">
        <v>0</v>
      </c>
      <c r="CN10" t="s">
        <v>287</v>
      </c>
      <c r="CO10" s="1">
        <v>1</v>
      </c>
      <c r="CP10" s="1">
        <v>2</v>
      </c>
      <c r="CQ10" s="1">
        <v>1</v>
      </c>
      <c r="CR10" s="1">
        <v>2</v>
      </c>
      <c r="CS10" s="1">
        <v>3</v>
      </c>
      <c r="CT10" s="1">
        <v>3</v>
      </c>
      <c r="CU10" s="1">
        <v>2</v>
      </c>
      <c r="CV10" t="s">
        <v>287</v>
      </c>
      <c r="CW10" s="1">
        <v>2</v>
      </c>
      <c r="CX10" t="s">
        <v>287</v>
      </c>
      <c r="CY10" s="1">
        <v>2</v>
      </c>
      <c r="CZ10" t="s">
        <v>287</v>
      </c>
      <c r="DA10" s="1">
        <v>2</v>
      </c>
      <c r="DB10" s="1">
        <v>2</v>
      </c>
      <c r="DC10" t="s">
        <v>287</v>
      </c>
      <c r="DD10" t="s">
        <v>287</v>
      </c>
      <c r="DE10" t="s">
        <v>287</v>
      </c>
      <c r="DF10" t="s">
        <v>353</v>
      </c>
      <c r="DG10" t="s">
        <v>354</v>
      </c>
      <c r="DH10" t="s">
        <v>290</v>
      </c>
      <c r="DI10" t="s">
        <v>315</v>
      </c>
      <c r="DJ10" t="s">
        <v>303</v>
      </c>
      <c r="DK10" t="s">
        <v>355</v>
      </c>
      <c r="DL10" t="s">
        <v>294</v>
      </c>
      <c r="DM10" t="s">
        <v>356</v>
      </c>
      <c r="DN10" t="s">
        <v>357</v>
      </c>
      <c r="DO10" s="1">
        <v>0</v>
      </c>
      <c r="DP10" s="1">
        <v>0</v>
      </c>
      <c r="DQ10" s="1">
        <v>0</v>
      </c>
      <c r="DR10" s="1">
        <v>1</v>
      </c>
      <c r="DS10" s="1">
        <v>0</v>
      </c>
    </row>
    <row r="11" spans="1:123" x14ac:dyDescent="0.35">
      <c r="A11" s="1">
        <v>1</v>
      </c>
      <c r="B11" s="1">
        <v>1</v>
      </c>
      <c r="C11" s="1">
        <v>1</v>
      </c>
      <c r="D11" s="1">
        <v>4</v>
      </c>
      <c r="E11" s="1">
        <v>1</v>
      </c>
      <c r="F11" s="1">
        <v>2</v>
      </c>
      <c r="G11" s="1">
        <v>5</v>
      </c>
      <c r="H11" s="1">
        <v>4</v>
      </c>
      <c r="I11" s="1">
        <v>1</v>
      </c>
      <c r="J11" s="1">
        <v>1</v>
      </c>
      <c r="K11" s="1">
        <v>1</v>
      </c>
      <c r="L11" s="1">
        <v>1</v>
      </c>
      <c r="M11" s="1">
        <v>0</v>
      </c>
      <c r="N11" s="1">
        <v>1</v>
      </c>
      <c r="O11" s="1">
        <v>1</v>
      </c>
      <c r="P11" s="1">
        <v>0</v>
      </c>
      <c r="Q11" s="1">
        <v>1</v>
      </c>
      <c r="R11" s="1">
        <v>1</v>
      </c>
      <c r="S11" s="1">
        <v>1</v>
      </c>
      <c r="T11" s="1">
        <v>1</v>
      </c>
      <c r="U11" s="1">
        <v>1</v>
      </c>
      <c r="V11" s="1">
        <v>1</v>
      </c>
      <c r="W11" s="1">
        <v>0</v>
      </c>
      <c r="X11" t="s">
        <v>287</v>
      </c>
      <c r="Y11" s="1">
        <v>5</v>
      </c>
      <c r="Z11" s="1">
        <v>3</v>
      </c>
      <c r="AA11" t="s">
        <v>358</v>
      </c>
      <c r="AB11" s="1">
        <v>1</v>
      </c>
      <c r="AC11" s="1">
        <v>0</v>
      </c>
      <c r="AD11" s="1">
        <v>0</v>
      </c>
      <c r="AE11" s="1">
        <v>0</v>
      </c>
      <c r="AF11" s="1">
        <v>0</v>
      </c>
      <c r="AG11" s="1">
        <v>0</v>
      </c>
      <c r="AH11" t="s">
        <v>287</v>
      </c>
      <c r="AI11" t="s">
        <v>287</v>
      </c>
      <c r="AJ11" t="s">
        <v>287</v>
      </c>
      <c r="AK11" t="s">
        <v>287</v>
      </c>
      <c r="AL11" s="1">
        <v>2</v>
      </c>
      <c r="AM11" s="1">
        <v>2</v>
      </c>
      <c r="AN11" s="1">
        <v>0</v>
      </c>
      <c r="AO11" s="1">
        <v>1</v>
      </c>
      <c r="AP11" s="1">
        <v>0</v>
      </c>
      <c r="AQ11" s="1">
        <v>1</v>
      </c>
      <c r="AR11" s="1">
        <v>0</v>
      </c>
      <c r="AS11" s="1">
        <v>0</v>
      </c>
      <c r="AT11" s="1">
        <v>0</v>
      </c>
      <c r="AU11" s="1">
        <v>0</v>
      </c>
      <c r="AV11" t="s">
        <v>287</v>
      </c>
      <c r="AW11" s="1">
        <v>0</v>
      </c>
      <c r="AX11" s="1">
        <v>0</v>
      </c>
      <c r="AY11" s="1">
        <v>0</v>
      </c>
      <c r="AZ11" s="1">
        <v>0</v>
      </c>
      <c r="BA11" s="1">
        <v>1</v>
      </c>
      <c r="BB11" s="1">
        <v>0</v>
      </c>
      <c r="BC11" s="1">
        <v>0</v>
      </c>
      <c r="BD11" s="1">
        <v>0</v>
      </c>
      <c r="BE11" t="s">
        <v>287</v>
      </c>
      <c r="BF11" t="s">
        <v>287</v>
      </c>
      <c r="BG11" s="1">
        <v>1</v>
      </c>
      <c r="BH11" s="1">
        <v>1</v>
      </c>
      <c r="BI11" s="1">
        <v>1</v>
      </c>
      <c r="BJ11" s="1">
        <v>5</v>
      </c>
      <c r="BK11" s="1">
        <v>1</v>
      </c>
      <c r="BL11" s="1">
        <v>1</v>
      </c>
      <c r="BM11" s="1">
        <v>1</v>
      </c>
      <c r="BN11" s="1">
        <v>1</v>
      </c>
      <c r="BO11" s="1">
        <v>1</v>
      </c>
      <c r="BP11" s="1">
        <v>1</v>
      </c>
      <c r="BQ11" s="1">
        <v>1</v>
      </c>
      <c r="BR11" s="1">
        <v>1</v>
      </c>
      <c r="BS11" s="1">
        <v>1</v>
      </c>
      <c r="BT11" s="1">
        <v>1</v>
      </c>
      <c r="BU11" s="1">
        <v>1</v>
      </c>
      <c r="BV11" s="1">
        <v>1</v>
      </c>
      <c r="BW11" s="1">
        <v>0</v>
      </c>
      <c r="BX11" s="1">
        <v>0</v>
      </c>
      <c r="BY11" t="s">
        <v>287</v>
      </c>
      <c r="BZ11" s="1">
        <v>1</v>
      </c>
      <c r="CA11" s="1">
        <v>1</v>
      </c>
      <c r="CB11" s="1">
        <v>1</v>
      </c>
      <c r="CC11" s="1">
        <v>1</v>
      </c>
      <c r="CD11" s="1">
        <v>1</v>
      </c>
      <c r="CE11" s="1">
        <v>1</v>
      </c>
      <c r="CF11" s="1">
        <v>1</v>
      </c>
      <c r="CG11" s="1">
        <v>1</v>
      </c>
      <c r="CH11" s="1">
        <v>1</v>
      </c>
      <c r="CI11" s="1">
        <v>1</v>
      </c>
      <c r="CJ11" s="1">
        <v>1</v>
      </c>
      <c r="CK11" s="1">
        <v>1</v>
      </c>
      <c r="CL11" s="1">
        <v>0</v>
      </c>
      <c r="CM11" s="1">
        <v>0</v>
      </c>
      <c r="CN11" t="s">
        <v>287</v>
      </c>
      <c r="CO11" s="1">
        <v>1</v>
      </c>
      <c r="CP11" s="1">
        <v>1</v>
      </c>
      <c r="CQ11" s="1">
        <v>1</v>
      </c>
      <c r="CR11" s="1">
        <v>1</v>
      </c>
      <c r="CS11" s="1">
        <v>4</v>
      </c>
      <c r="CT11" s="1">
        <v>2</v>
      </c>
      <c r="CU11" s="1">
        <v>2</v>
      </c>
      <c r="CV11" t="s">
        <v>287</v>
      </c>
      <c r="CW11" s="1">
        <v>2</v>
      </c>
      <c r="CX11" t="s">
        <v>359</v>
      </c>
      <c r="CY11" s="1">
        <v>2</v>
      </c>
      <c r="CZ11" t="s">
        <v>287</v>
      </c>
      <c r="DA11" s="1">
        <v>2</v>
      </c>
      <c r="DB11" s="1">
        <v>2</v>
      </c>
      <c r="DC11" t="s">
        <v>287</v>
      </c>
      <c r="DD11" t="s">
        <v>287</v>
      </c>
      <c r="DE11" t="s">
        <v>360</v>
      </c>
      <c r="DF11" t="s">
        <v>361</v>
      </c>
      <c r="DG11" t="s">
        <v>362</v>
      </c>
      <c r="DH11" t="s">
        <v>301</v>
      </c>
      <c r="DI11" t="s">
        <v>302</v>
      </c>
      <c r="DJ11" t="s">
        <v>303</v>
      </c>
      <c r="DK11" t="s">
        <v>363</v>
      </c>
      <c r="DL11" t="s">
        <v>294</v>
      </c>
      <c r="DM11" t="s">
        <v>364</v>
      </c>
      <c r="DN11" t="s">
        <v>365</v>
      </c>
      <c r="DO11" s="1">
        <v>0</v>
      </c>
      <c r="DP11" s="1">
        <v>0</v>
      </c>
      <c r="DQ11" s="1">
        <v>0</v>
      </c>
      <c r="DR11" s="1">
        <v>1</v>
      </c>
      <c r="DS11" s="1">
        <v>0</v>
      </c>
    </row>
    <row r="12" spans="1:123" x14ac:dyDescent="0.35">
      <c r="A12" s="1">
        <v>1</v>
      </c>
      <c r="B12" s="1">
        <v>1</v>
      </c>
      <c r="C12" s="1">
        <v>7</v>
      </c>
      <c r="D12" s="1">
        <v>5</v>
      </c>
      <c r="E12" s="1">
        <v>5</v>
      </c>
      <c r="F12" s="1">
        <v>5</v>
      </c>
      <c r="G12" s="1">
        <v>5</v>
      </c>
      <c r="H12" s="1">
        <v>5</v>
      </c>
      <c r="I12" s="1">
        <v>1</v>
      </c>
      <c r="J12" s="1">
        <v>0</v>
      </c>
      <c r="K12" s="1">
        <v>0</v>
      </c>
      <c r="L12" s="1">
        <v>0</v>
      </c>
      <c r="M12" s="1">
        <v>0</v>
      </c>
      <c r="N12" s="1">
        <v>1</v>
      </c>
      <c r="O12" s="1">
        <v>1</v>
      </c>
      <c r="P12" s="1">
        <v>0</v>
      </c>
      <c r="Q12" s="1">
        <v>2</v>
      </c>
      <c r="R12" s="1">
        <v>1</v>
      </c>
      <c r="S12" s="1">
        <v>1</v>
      </c>
      <c r="T12" s="1">
        <v>1</v>
      </c>
      <c r="U12" s="1">
        <v>1</v>
      </c>
      <c r="V12" s="1">
        <v>1</v>
      </c>
      <c r="W12" s="1">
        <v>0</v>
      </c>
      <c r="X12" t="s">
        <v>287</v>
      </c>
      <c r="Y12" s="1">
        <v>5</v>
      </c>
      <c r="Z12" s="1">
        <v>1</v>
      </c>
      <c r="AA12" t="s">
        <v>366</v>
      </c>
      <c r="AB12" s="1">
        <v>2</v>
      </c>
      <c r="AC12" s="1">
        <v>1</v>
      </c>
      <c r="AD12" s="1">
        <v>1</v>
      </c>
      <c r="AE12" s="1">
        <v>0</v>
      </c>
      <c r="AF12" s="1">
        <v>0</v>
      </c>
      <c r="AG12" s="1">
        <v>0</v>
      </c>
      <c r="AH12" t="s">
        <v>287</v>
      </c>
      <c r="AI12" t="s">
        <v>287</v>
      </c>
      <c r="AJ12" t="s">
        <v>287</v>
      </c>
      <c r="AK12" t="s">
        <v>287</v>
      </c>
      <c r="AL12" s="1">
        <v>2</v>
      </c>
      <c r="AM12" s="1">
        <v>2</v>
      </c>
      <c r="AN12" s="1">
        <v>0</v>
      </c>
      <c r="AO12" s="1">
        <v>0</v>
      </c>
      <c r="AP12" s="1">
        <v>0</v>
      </c>
      <c r="AQ12" s="1">
        <v>0</v>
      </c>
      <c r="AR12" s="1">
        <v>0</v>
      </c>
      <c r="AS12" s="1">
        <v>0</v>
      </c>
      <c r="AT12" s="1">
        <v>0</v>
      </c>
      <c r="AU12" s="1">
        <v>1</v>
      </c>
      <c r="AV12" t="s">
        <v>287</v>
      </c>
      <c r="AW12" s="1">
        <v>0</v>
      </c>
      <c r="AX12" s="1">
        <v>0</v>
      </c>
      <c r="AY12" s="1">
        <v>0</v>
      </c>
      <c r="AZ12" s="1">
        <v>0</v>
      </c>
      <c r="BA12" s="1">
        <v>0</v>
      </c>
      <c r="BB12" s="1">
        <v>0</v>
      </c>
      <c r="BC12" s="1">
        <v>0</v>
      </c>
      <c r="BD12" s="1">
        <v>1</v>
      </c>
      <c r="BE12" t="s">
        <v>287</v>
      </c>
      <c r="BF12" t="s">
        <v>287</v>
      </c>
      <c r="BG12" s="1">
        <v>3</v>
      </c>
      <c r="BH12" t="s">
        <v>287</v>
      </c>
      <c r="BI12" t="s">
        <v>287</v>
      </c>
      <c r="BJ12" t="s">
        <v>287</v>
      </c>
      <c r="BK12" s="1">
        <v>0</v>
      </c>
      <c r="BL12" s="1">
        <v>0</v>
      </c>
      <c r="BM12" s="1">
        <v>0</v>
      </c>
      <c r="BN12" s="1">
        <v>0</v>
      </c>
      <c r="BO12" s="1">
        <v>0</v>
      </c>
      <c r="BP12" s="1">
        <v>0</v>
      </c>
      <c r="BQ12" s="1">
        <v>0</v>
      </c>
      <c r="BR12" s="1">
        <v>0</v>
      </c>
      <c r="BS12" s="1">
        <v>0</v>
      </c>
      <c r="BT12" s="1">
        <v>0</v>
      </c>
      <c r="BU12" s="1">
        <v>0</v>
      </c>
      <c r="BV12" s="1">
        <v>0</v>
      </c>
      <c r="BW12" s="1">
        <v>0</v>
      </c>
      <c r="BX12" s="1">
        <v>0</v>
      </c>
      <c r="BY12" t="s">
        <v>287</v>
      </c>
      <c r="BZ12" s="1">
        <v>0</v>
      </c>
      <c r="CA12" s="1">
        <v>0</v>
      </c>
      <c r="CB12" s="1">
        <v>0</v>
      </c>
      <c r="CC12" s="1">
        <v>0</v>
      </c>
      <c r="CD12" s="1">
        <v>0</v>
      </c>
      <c r="CE12" s="1">
        <v>0</v>
      </c>
      <c r="CF12" s="1">
        <v>0</v>
      </c>
      <c r="CG12" s="1">
        <v>0</v>
      </c>
      <c r="CH12" s="1">
        <v>0</v>
      </c>
      <c r="CI12" s="1">
        <v>0</v>
      </c>
      <c r="CJ12" s="1">
        <v>0</v>
      </c>
      <c r="CK12" s="1">
        <v>0</v>
      </c>
      <c r="CL12" s="1">
        <v>0</v>
      </c>
      <c r="CM12" s="1">
        <v>0</v>
      </c>
      <c r="CN12" t="s">
        <v>287</v>
      </c>
      <c r="CO12" t="s">
        <v>287</v>
      </c>
      <c r="CP12" t="s">
        <v>287</v>
      </c>
      <c r="CQ12" t="s">
        <v>287</v>
      </c>
      <c r="CR12" t="s">
        <v>287</v>
      </c>
      <c r="CS12" t="s">
        <v>287</v>
      </c>
      <c r="CT12" t="s">
        <v>287</v>
      </c>
      <c r="CU12" t="s">
        <v>287</v>
      </c>
      <c r="CV12" t="s">
        <v>287</v>
      </c>
      <c r="CW12" s="1">
        <v>3</v>
      </c>
      <c r="CX12" t="s">
        <v>287</v>
      </c>
      <c r="CY12" s="1">
        <v>3</v>
      </c>
      <c r="CZ12" s="1">
        <v>3</v>
      </c>
      <c r="DA12" s="1">
        <v>3</v>
      </c>
      <c r="DB12" t="s">
        <v>287</v>
      </c>
      <c r="DC12" t="s">
        <v>287</v>
      </c>
      <c r="DD12" t="s">
        <v>287</v>
      </c>
      <c r="DE12" t="s">
        <v>287</v>
      </c>
      <c r="DF12" t="s">
        <v>367</v>
      </c>
      <c r="DG12" t="s">
        <v>368</v>
      </c>
      <c r="DH12" t="s">
        <v>290</v>
      </c>
      <c r="DI12" t="s">
        <v>315</v>
      </c>
      <c r="DJ12" t="s">
        <v>303</v>
      </c>
      <c r="DK12" t="s">
        <v>369</v>
      </c>
      <c r="DL12" t="s">
        <v>370</v>
      </c>
      <c r="DM12" t="s">
        <v>371</v>
      </c>
      <c r="DN12" t="s">
        <v>372</v>
      </c>
      <c r="DO12" s="1">
        <v>0</v>
      </c>
      <c r="DP12" s="1">
        <v>0</v>
      </c>
      <c r="DQ12" s="1">
        <v>0</v>
      </c>
      <c r="DR12" s="1">
        <v>1</v>
      </c>
      <c r="DS12" s="1">
        <v>0</v>
      </c>
    </row>
    <row r="13" spans="1:123" x14ac:dyDescent="0.35">
      <c r="A13" s="1">
        <v>1</v>
      </c>
      <c r="B13" s="1">
        <v>1</v>
      </c>
      <c r="C13" s="1">
        <v>1</v>
      </c>
      <c r="D13" s="1">
        <v>4</v>
      </c>
      <c r="E13" s="1">
        <v>1</v>
      </c>
      <c r="F13" s="1">
        <v>2</v>
      </c>
      <c r="G13" s="1">
        <v>2</v>
      </c>
      <c r="H13" s="1">
        <v>4</v>
      </c>
      <c r="I13" s="1">
        <v>0</v>
      </c>
      <c r="J13" s="1">
        <v>0</v>
      </c>
      <c r="K13" s="1">
        <v>1</v>
      </c>
      <c r="L13" s="1">
        <v>0</v>
      </c>
      <c r="M13" s="1">
        <v>0</v>
      </c>
      <c r="N13" s="1">
        <v>0</v>
      </c>
      <c r="O13" s="1">
        <v>1</v>
      </c>
      <c r="P13" s="1">
        <v>0</v>
      </c>
      <c r="Q13" s="1">
        <v>2</v>
      </c>
      <c r="R13" s="1">
        <v>0</v>
      </c>
      <c r="S13" s="1">
        <v>0</v>
      </c>
      <c r="T13" s="1">
        <v>0</v>
      </c>
      <c r="U13" s="1">
        <v>0</v>
      </c>
      <c r="V13" s="1">
        <v>0</v>
      </c>
      <c r="W13" s="1">
        <v>1</v>
      </c>
      <c r="X13" t="s">
        <v>287</v>
      </c>
      <c r="Y13" s="1">
        <v>6</v>
      </c>
      <c r="Z13" s="1">
        <v>1</v>
      </c>
      <c r="AA13" t="s">
        <v>287</v>
      </c>
      <c r="AB13" s="1">
        <v>2</v>
      </c>
      <c r="AC13" s="1">
        <v>1</v>
      </c>
      <c r="AD13" s="1">
        <v>0</v>
      </c>
      <c r="AE13" s="1">
        <v>0</v>
      </c>
      <c r="AF13" s="1">
        <v>1</v>
      </c>
      <c r="AG13" s="1">
        <v>0</v>
      </c>
      <c r="AH13" t="s">
        <v>287</v>
      </c>
      <c r="AI13" t="s">
        <v>287</v>
      </c>
      <c r="AJ13" t="s">
        <v>287</v>
      </c>
      <c r="AK13" t="s">
        <v>287</v>
      </c>
      <c r="AL13" s="1">
        <v>1</v>
      </c>
      <c r="AM13" s="1">
        <v>2</v>
      </c>
      <c r="AN13" s="1">
        <v>0</v>
      </c>
      <c r="AO13" s="1">
        <v>0</v>
      </c>
      <c r="AP13" s="1">
        <v>0</v>
      </c>
      <c r="AQ13" s="1">
        <v>0</v>
      </c>
      <c r="AR13" s="1">
        <v>1</v>
      </c>
      <c r="AS13" s="1">
        <v>0</v>
      </c>
      <c r="AT13" s="1">
        <v>0</v>
      </c>
      <c r="AU13" s="1">
        <v>0</v>
      </c>
      <c r="AV13" t="s">
        <v>287</v>
      </c>
      <c r="AW13" s="1">
        <v>0</v>
      </c>
      <c r="AX13" s="1">
        <v>1</v>
      </c>
      <c r="AY13" s="1">
        <v>0</v>
      </c>
      <c r="AZ13" s="1">
        <v>1</v>
      </c>
      <c r="BA13" s="1">
        <v>0</v>
      </c>
      <c r="BB13" s="1">
        <v>0</v>
      </c>
      <c r="BC13" s="1">
        <v>0</v>
      </c>
      <c r="BD13" s="1">
        <v>0</v>
      </c>
      <c r="BE13" t="s">
        <v>287</v>
      </c>
      <c r="BF13" t="s">
        <v>287</v>
      </c>
      <c r="BG13" s="1">
        <v>1</v>
      </c>
      <c r="BH13" s="1">
        <v>1</v>
      </c>
      <c r="BI13" s="1">
        <v>2</v>
      </c>
      <c r="BJ13" s="1">
        <v>3</v>
      </c>
      <c r="BK13" s="1">
        <v>1</v>
      </c>
      <c r="BL13" s="1">
        <v>1</v>
      </c>
      <c r="BM13" s="1">
        <v>1</v>
      </c>
      <c r="BN13" s="1">
        <v>1</v>
      </c>
      <c r="BO13" s="1">
        <v>1</v>
      </c>
      <c r="BP13" s="1">
        <v>1</v>
      </c>
      <c r="BQ13" s="1">
        <v>1</v>
      </c>
      <c r="BR13" s="1">
        <v>1</v>
      </c>
      <c r="BS13" s="1">
        <v>0</v>
      </c>
      <c r="BT13" s="1">
        <v>0</v>
      </c>
      <c r="BU13" s="1">
        <v>1</v>
      </c>
      <c r="BV13" s="1">
        <v>1</v>
      </c>
      <c r="BW13" s="1">
        <v>0</v>
      </c>
      <c r="BX13" s="1">
        <v>0</v>
      </c>
      <c r="BY13" t="s">
        <v>287</v>
      </c>
      <c r="BZ13" s="1">
        <v>1</v>
      </c>
      <c r="CA13" s="1">
        <v>1</v>
      </c>
      <c r="CB13" s="1">
        <v>1</v>
      </c>
      <c r="CC13" s="1">
        <v>1</v>
      </c>
      <c r="CD13" s="1">
        <v>1</v>
      </c>
      <c r="CE13" s="1">
        <v>1</v>
      </c>
      <c r="CF13" s="1">
        <v>1</v>
      </c>
      <c r="CG13" s="1">
        <v>1</v>
      </c>
      <c r="CH13" s="1">
        <v>1</v>
      </c>
      <c r="CI13" s="1">
        <v>1</v>
      </c>
      <c r="CJ13" s="1">
        <v>1</v>
      </c>
      <c r="CK13" s="1">
        <v>1</v>
      </c>
      <c r="CL13" s="1">
        <v>0</v>
      </c>
      <c r="CM13" s="1">
        <v>0</v>
      </c>
      <c r="CN13" t="s">
        <v>287</v>
      </c>
      <c r="CO13" s="1">
        <v>2</v>
      </c>
      <c r="CP13" s="1">
        <v>2</v>
      </c>
      <c r="CQ13" s="1">
        <v>2</v>
      </c>
      <c r="CR13" t="s">
        <v>287</v>
      </c>
      <c r="CS13" s="1">
        <v>3</v>
      </c>
      <c r="CT13" s="1">
        <v>2</v>
      </c>
      <c r="CU13" s="1">
        <v>2</v>
      </c>
      <c r="CV13" t="s">
        <v>287</v>
      </c>
      <c r="CW13" s="1">
        <v>3</v>
      </c>
      <c r="CX13" t="s">
        <v>287</v>
      </c>
      <c r="CY13" s="1">
        <v>2</v>
      </c>
      <c r="CZ13" t="s">
        <v>287</v>
      </c>
      <c r="DA13" s="1">
        <v>2</v>
      </c>
      <c r="DB13" s="1">
        <v>2</v>
      </c>
      <c r="DC13" t="s">
        <v>287</v>
      </c>
      <c r="DD13" t="s">
        <v>287</v>
      </c>
      <c r="DE13" t="s">
        <v>287</v>
      </c>
      <c r="DF13" t="s">
        <v>373</v>
      </c>
      <c r="DG13" t="s">
        <v>374</v>
      </c>
      <c r="DH13" t="s">
        <v>290</v>
      </c>
      <c r="DI13" t="s">
        <v>315</v>
      </c>
      <c r="DJ13" t="s">
        <v>303</v>
      </c>
      <c r="DK13" t="s">
        <v>375</v>
      </c>
      <c r="DL13" t="s">
        <v>294</v>
      </c>
      <c r="DM13" t="s">
        <v>376</v>
      </c>
      <c r="DN13" t="s">
        <v>377</v>
      </c>
      <c r="DO13" s="1">
        <v>0</v>
      </c>
      <c r="DP13" s="1">
        <v>0</v>
      </c>
      <c r="DQ13" s="1">
        <v>0</v>
      </c>
      <c r="DR13" s="1">
        <v>1</v>
      </c>
      <c r="DS13" s="1">
        <v>0</v>
      </c>
    </row>
    <row r="14" spans="1:123" x14ac:dyDescent="0.35">
      <c r="A14" s="1">
        <v>1</v>
      </c>
      <c r="B14" s="1">
        <v>1</v>
      </c>
      <c r="C14" s="1">
        <v>3</v>
      </c>
      <c r="D14" s="1">
        <v>3</v>
      </c>
      <c r="E14" s="1">
        <v>1</v>
      </c>
      <c r="F14" s="1">
        <v>4</v>
      </c>
      <c r="G14" s="1">
        <v>3</v>
      </c>
      <c r="H14" s="1">
        <v>4</v>
      </c>
      <c r="I14" s="1">
        <v>1</v>
      </c>
      <c r="J14" s="1">
        <v>1</v>
      </c>
      <c r="K14" s="1">
        <v>0</v>
      </c>
      <c r="L14" s="1">
        <v>0</v>
      </c>
      <c r="M14" s="1">
        <v>0</v>
      </c>
      <c r="N14" s="1">
        <v>0</v>
      </c>
      <c r="O14" s="1">
        <v>1</v>
      </c>
      <c r="P14" s="1">
        <v>0</v>
      </c>
      <c r="Q14" s="1">
        <v>2</v>
      </c>
      <c r="R14" s="1">
        <v>0</v>
      </c>
      <c r="S14" s="1">
        <v>0</v>
      </c>
      <c r="T14" s="1">
        <v>0</v>
      </c>
      <c r="U14" s="1">
        <v>0</v>
      </c>
      <c r="V14" s="1">
        <v>0</v>
      </c>
      <c r="W14" s="1">
        <v>1</v>
      </c>
      <c r="X14" t="s">
        <v>287</v>
      </c>
      <c r="Y14" s="1">
        <v>3</v>
      </c>
      <c r="Z14" s="1">
        <v>4</v>
      </c>
      <c r="AA14" t="s">
        <v>378</v>
      </c>
      <c r="AB14" s="1">
        <v>3</v>
      </c>
      <c r="AC14" s="1">
        <v>0</v>
      </c>
      <c r="AD14" s="1">
        <v>0</v>
      </c>
      <c r="AE14" s="1">
        <v>0</v>
      </c>
      <c r="AF14" s="1">
        <v>0</v>
      </c>
      <c r="AG14" s="1">
        <v>0</v>
      </c>
      <c r="AH14" s="1">
        <v>1</v>
      </c>
      <c r="AI14" s="1">
        <v>4</v>
      </c>
      <c r="AJ14" s="1">
        <v>2</v>
      </c>
      <c r="AK14" s="1">
        <v>1</v>
      </c>
      <c r="AL14" s="1">
        <v>3</v>
      </c>
      <c r="AM14" s="1">
        <v>3</v>
      </c>
      <c r="AN14" s="1">
        <v>0</v>
      </c>
      <c r="AO14" s="1">
        <v>1</v>
      </c>
      <c r="AP14" s="1">
        <v>0</v>
      </c>
      <c r="AQ14" s="1">
        <v>1</v>
      </c>
      <c r="AR14" s="1">
        <v>1</v>
      </c>
      <c r="AS14" s="1">
        <v>1</v>
      </c>
      <c r="AT14" s="1">
        <v>0</v>
      </c>
      <c r="AU14" s="1">
        <v>0</v>
      </c>
      <c r="AV14" t="s">
        <v>287</v>
      </c>
      <c r="AW14" s="1">
        <v>0</v>
      </c>
      <c r="AX14" s="1">
        <v>1</v>
      </c>
      <c r="AY14" s="1">
        <v>0</v>
      </c>
      <c r="AZ14" s="1">
        <v>1</v>
      </c>
      <c r="BA14" s="1">
        <v>1</v>
      </c>
      <c r="BB14" s="1">
        <v>1</v>
      </c>
      <c r="BC14" s="1">
        <v>0</v>
      </c>
      <c r="BD14" s="1">
        <v>0</v>
      </c>
      <c r="BE14" t="s">
        <v>287</v>
      </c>
      <c r="BF14" t="s">
        <v>287</v>
      </c>
      <c r="BG14" s="1">
        <v>2</v>
      </c>
      <c r="BH14" t="s">
        <v>287</v>
      </c>
      <c r="BI14" t="s">
        <v>287</v>
      </c>
      <c r="BJ14" t="s">
        <v>287</v>
      </c>
      <c r="BK14" s="1">
        <v>0</v>
      </c>
      <c r="BL14" s="1">
        <v>0</v>
      </c>
      <c r="BM14" s="1">
        <v>0</v>
      </c>
      <c r="BN14" s="1">
        <v>0</v>
      </c>
      <c r="BO14" s="1">
        <v>0</v>
      </c>
      <c r="BP14" s="1">
        <v>0</v>
      </c>
      <c r="BQ14" s="1">
        <v>0</v>
      </c>
      <c r="BR14" s="1">
        <v>0</v>
      </c>
      <c r="BS14" s="1">
        <v>0</v>
      </c>
      <c r="BT14" s="1">
        <v>0</v>
      </c>
      <c r="BU14" s="1">
        <v>0</v>
      </c>
      <c r="BV14" s="1">
        <v>0</v>
      </c>
      <c r="BW14" s="1">
        <v>0</v>
      </c>
      <c r="BX14" s="1">
        <v>0</v>
      </c>
      <c r="BY14" t="s">
        <v>287</v>
      </c>
      <c r="BZ14" s="1">
        <v>0</v>
      </c>
      <c r="CA14" s="1">
        <v>0</v>
      </c>
      <c r="CB14" s="1">
        <v>0</v>
      </c>
      <c r="CC14" s="1">
        <v>0</v>
      </c>
      <c r="CD14" s="1">
        <v>0</v>
      </c>
      <c r="CE14" s="1">
        <v>0</v>
      </c>
      <c r="CF14" s="1">
        <v>0</v>
      </c>
      <c r="CG14" s="1">
        <v>0</v>
      </c>
      <c r="CH14" s="1">
        <v>0</v>
      </c>
      <c r="CI14" s="1">
        <v>0</v>
      </c>
      <c r="CJ14" s="1">
        <v>0</v>
      </c>
      <c r="CK14" s="1">
        <v>0</v>
      </c>
      <c r="CL14" s="1">
        <v>0</v>
      </c>
      <c r="CM14" s="1">
        <v>0</v>
      </c>
      <c r="CN14" t="s">
        <v>287</v>
      </c>
      <c r="CO14" t="s">
        <v>287</v>
      </c>
      <c r="CP14" t="s">
        <v>287</v>
      </c>
      <c r="CQ14" t="s">
        <v>287</v>
      </c>
      <c r="CR14" t="s">
        <v>287</v>
      </c>
      <c r="CS14" t="s">
        <v>287</v>
      </c>
      <c r="CT14" t="s">
        <v>287</v>
      </c>
      <c r="CU14" t="s">
        <v>287</v>
      </c>
      <c r="CV14" t="s">
        <v>379</v>
      </c>
      <c r="CW14" s="1">
        <v>3</v>
      </c>
      <c r="CX14" t="s">
        <v>287</v>
      </c>
      <c r="CY14" s="1">
        <v>1</v>
      </c>
      <c r="CZ14" s="1">
        <v>1</v>
      </c>
      <c r="DA14" s="1">
        <v>2</v>
      </c>
      <c r="DB14" s="1">
        <v>1</v>
      </c>
      <c r="DC14" t="s">
        <v>287</v>
      </c>
      <c r="DD14" t="s">
        <v>287</v>
      </c>
      <c r="DE14" t="s">
        <v>287</v>
      </c>
      <c r="DF14" t="s">
        <v>380</v>
      </c>
      <c r="DG14" t="s">
        <v>381</v>
      </c>
      <c r="DH14" t="s">
        <v>290</v>
      </c>
      <c r="DI14" t="s">
        <v>315</v>
      </c>
      <c r="DJ14" t="s">
        <v>303</v>
      </c>
      <c r="DK14" t="s">
        <v>382</v>
      </c>
      <c r="DL14" t="s">
        <v>330</v>
      </c>
      <c r="DM14" t="s">
        <v>383</v>
      </c>
      <c r="DN14" t="s">
        <v>384</v>
      </c>
      <c r="DO14" s="1">
        <v>0</v>
      </c>
      <c r="DP14" s="1">
        <v>0</v>
      </c>
      <c r="DQ14" s="1">
        <v>0</v>
      </c>
      <c r="DR14" s="1">
        <v>1</v>
      </c>
      <c r="DS14" s="1">
        <v>0</v>
      </c>
    </row>
    <row r="15" spans="1:123" x14ac:dyDescent="0.35">
      <c r="A15" s="1">
        <v>1</v>
      </c>
      <c r="B15" s="1">
        <v>1</v>
      </c>
      <c r="C15" s="1">
        <v>1</v>
      </c>
      <c r="D15" s="1">
        <v>3</v>
      </c>
      <c r="E15" s="1">
        <v>1</v>
      </c>
      <c r="F15" s="1">
        <v>3</v>
      </c>
      <c r="G15" s="1">
        <v>2</v>
      </c>
      <c r="H15" s="1">
        <v>4</v>
      </c>
      <c r="I15" s="1">
        <v>1</v>
      </c>
      <c r="J15" s="1">
        <v>1</v>
      </c>
      <c r="K15" s="1">
        <v>1</v>
      </c>
      <c r="L15" s="1">
        <v>1</v>
      </c>
      <c r="M15" s="1">
        <v>1</v>
      </c>
      <c r="N15" s="1">
        <v>1</v>
      </c>
      <c r="O15" s="1">
        <v>1</v>
      </c>
      <c r="P15" s="1">
        <v>0</v>
      </c>
      <c r="Q15" s="1">
        <v>2</v>
      </c>
      <c r="R15" s="1">
        <v>1</v>
      </c>
      <c r="S15" s="1">
        <v>0</v>
      </c>
      <c r="T15" s="1">
        <v>1</v>
      </c>
      <c r="U15" s="1">
        <v>1</v>
      </c>
      <c r="V15" s="1">
        <v>1</v>
      </c>
      <c r="W15" s="1">
        <v>0</v>
      </c>
      <c r="X15" t="s">
        <v>287</v>
      </c>
      <c r="Y15" s="1">
        <v>5</v>
      </c>
      <c r="Z15" s="1">
        <v>4</v>
      </c>
      <c r="AA15" t="s">
        <v>287</v>
      </c>
      <c r="AB15" s="1">
        <v>2</v>
      </c>
      <c r="AC15" s="1">
        <v>1</v>
      </c>
      <c r="AD15" s="1">
        <v>0</v>
      </c>
      <c r="AE15" s="1">
        <v>0</v>
      </c>
      <c r="AF15" s="1">
        <v>1</v>
      </c>
      <c r="AG15" s="1">
        <v>0</v>
      </c>
      <c r="AH15" t="s">
        <v>287</v>
      </c>
      <c r="AI15" t="s">
        <v>287</v>
      </c>
      <c r="AJ15" t="s">
        <v>287</v>
      </c>
      <c r="AK15" t="s">
        <v>287</v>
      </c>
      <c r="AL15" s="1">
        <v>1</v>
      </c>
      <c r="AM15" s="1">
        <v>2</v>
      </c>
      <c r="AN15" s="1">
        <v>0</v>
      </c>
      <c r="AO15" s="1">
        <v>0</v>
      </c>
      <c r="AP15" s="1">
        <v>0</v>
      </c>
      <c r="AQ15" s="1">
        <v>0</v>
      </c>
      <c r="AR15" s="1">
        <v>0</v>
      </c>
      <c r="AS15" s="1">
        <v>0</v>
      </c>
      <c r="AT15" s="1">
        <v>0</v>
      </c>
      <c r="AU15" s="1">
        <v>1</v>
      </c>
      <c r="AV15" t="s">
        <v>287</v>
      </c>
      <c r="AW15" s="1">
        <v>0</v>
      </c>
      <c r="AX15" s="1">
        <v>0</v>
      </c>
      <c r="AY15" s="1">
        <v>0</v>
      </c>
      <c r="AZ15" s="1">
        <v>0</v>
      </c>
      <c r="BA15" s="1">
        <v>0</v>
      </c>
      <c r="BB15" s="1">
        <v>0</v>
      </c>
      <c r="BC15" s="1">
        <v>0</v>
      </c>
      <c r="BD15" s="1">
        <v>1</v>
      </c>
      <c r="BE15" t="s">
        <v>287</v>
      </c>
      <c r="BF15" t="s">
        <v>287</v>
      </c>
      <c r="BG15" s="1">
        <v>1</v>
      </c>
      <c r="BH15" s="1">
        <v>1</v>
      </c>
      <c r="BI15" s="1">
        <v>3</v>
      </c>
      <c r="BJ15" s="1">
        <v>1</v>
      </c>
      <c r="BK15" s="1">
        <v>1</v>
      </c>
      <c r="BL15" s="1">
        <v>1</v>
      </c>
      <c r="BM15" s="1">
        <v>1</v>
      </c>
      <c r="BN15" s="1">
        <v>1</v>
      </c>
      <c r="BO15" s="1">
        <v>1</v>
      </c>
      <c r="BP15" s="1">
        <v>1</v>
      </c>
      <c r="BQ15" s="1">
        <v>1</v>
      </c>
      <c r="BR15" s="1">
        <v>1</v>
      </c>
      <c r="BS15" s="1">
        <v>1</v>
      </c>
      <c r="BT15" s="1">
        <v>1</v>
      </c>
      <c r="BU15" s="1">
        <v>1</v>
      </c>
      <c r="BV15" s="1">
        <v>1</v>
      </c>
      <c r="BW15" s="1">
        <v>0</v>
      </c>
      <c r="BX15" s="1">
        <v>0</v>
      </c>
      <c r="BY15" t="s">
        <v>287</v>
      </c>
      <c r="BZ15" s="1">
        <v>1</v>
      </c>
      <c r="CA15" s="1">
        <v>1</v>
      </c>
      <c r="CB15" s="1">
        <v>1</v>
      </c>
      <c r="CC15" s="1">
        <v>1</v>
      </c>
      <c r="CD15" s="1">
        <v>1</v>
      </c>
      <c r="CE15" s="1">
        <v>1</v>
      </c>
      <c r="CF15" s="1">
        <v>1</v>
      </c>
      <c r="CG15" s="1">
        <v>1</v>
      </c>
      <c r="CH15" s="1">
        <v>1</v>
      </c>
      <c r="CI15" s="1">
        <v>1</v>
      </c>
      <c r="CJ15" s="1">
        <v>1</v>
      </c>
      <c r="CK15" s="1">
        <v>1</v>
      </c>
      <c r="CL15" s="1">
        <v>0</v>
      </c>
      <c r="CM15" s="1">
        <v>0</v>
      </c>
      <c r="CN15" t="s">
        <v>287</v>
      </c>
      <c r="CO15" s="1">
        <v>3</v>
      </c>
      <c r="CP15" s="1">
        <v>3</v>
      </c>
      <c r="CQ15" s="1">
        <v>1</v>
      </c>
      <c r="CR15" s="1">
        <v>1</v>
      </c>
      <c r="CS15" s="1">
        <v>4</v>
      </c>
      <c r="CT15" s="1">
        <v>4</v>
      </c>
      <c r="CU15" s="1">
        <v>2</v>
      </c>
      <c r="CV15" t="s">
        <v>287</v>
      </c>
      <c r="CW15" s="1">
        <v>3</v>
      </c>
      <c r="CX15" t="s">
        <v>287</v>
      </c>
      <c r="CY15" s="1">
        <v>2</v>
      </c>
      <c r="CZ15" t="s">
        <v>287</v>
      </c>
      <c r="DA15" s="1">
        <v>2</v>
      </c>
      <c r="DB15" s="1">
        <v>2</v>
      </c>
      <c r="DC15" t="s">
        <v>287</v>
      </c>
      <c r="DD15" t="s">
        <v>287</v>
      </c>
      <c r="DE15" t="s">
        <v>287</v>
      </c>
      <c r="DF15" t="s">
        <v>385</v>
      </c>
      <c r="DG15" t="s">
        <v>386</v>
      </c>
      <c r="DH15" t="s">
        <v>290</v>
      </c>
      <c r="DI15" t="s">
        <v>315</v>
      </c>
      <c r="DJ15" t="s">
        <v>303</v>
      </c>
      <c r="DK15" t="s">
        <v>387</v>
      </c>
      <c r="DL15" t="s">
        <v>305</v>
      </c>
      <c r="DM15" t="s">
        <v>388</v>
      </c>
      <c r="DN15" t="s">
        <v>389</v>
      </c>
      <c r="DO15" s="1">
        <v>0</v>
      </c>
      <c r="DP15" s="1">
        <v>0</v>
      </c>
      <c r="DQ15" s="1">
        <v>0</v>
      </c>
      <c r="DR15" s="1">
        <v>1</v>
      </c>
      <c r="DS15" s="1">
        <v>0</v>
      </c>
    </row>
    <row r="16" spans="1:123" x14ac:dyDescent="0.35">
      <c r="A16" s="1">
        <v>1</v>
      </c>
      <c r="B16" s="1">
        <v>1</v>
      </c>
      <c r="C16" s="1">
        <v>1</v>
      </c>
      <c r="D16" s="1">
        <v>3</v>
      </c>
      <c r="E16" s="1">
        <v>2</v>
      </c>
      <c r="F16" s="1">
        <v>2</v>
      </c>
      <c r="G16" s="1">
        <v>1</v>
      </c>
      <c r="H16" s="1">
        <v>4</v>
      </c>
      <c r="I16" s="1">
        <v>1</v>
      </c>
      <c r="J16" s="1">
        <v>1</v>
      </c>
      <c r="K16" s="1">
        <v>1</v>
      </c>
      <c r="L16" s="1">
        <v>1</v>
      </c>
      <c r="M16" s="1">
        <v>1</v>
      </c>
      <c r="N16" s="1">
        <v>1</v>
      </c>
      <c r="O16" s="1">
        <v>1</v>
      </c>
      <c r="P16" s="1">
        <v>0</v>
      </c>
      <c r="Q16" s="1">
        <v>1</v>
      </c>
      <c r="R16" s="1">
        <v>1</v>
      </c>
      <c r="S16" s="1">
        <v>1</v>
      </c>
      <c r="T16" s="1">
        <v>1</v>
      </c>
      <c r="U16" s="1">
        <v>0</v>
      </c>
      <c r="V16" s="1">
        <v>1</v>
      </c>
      <c r="W16" s="1">
        <v>0</v>
      </c>
      <c r="X16" t="s">
        <v>287</v>
      </c>
      <c r="Y16" s="1">
        <v>5</v>
      </c>
      <c r="Z16" s="1">
        <v>2</v>
      </c>
      <c r="AA16" t="s">
        <v>287</v>
      </c>
      <c r="AB16" s="1">
        <v>3</v>
      </c>
      <c r="AC16" s="1">
        <v>0</v>
      </c>
      <c r="AD16" s="1">
        <v>0</v>
      </c>
      <c r="AE16" s="1">
        <v>0</v>
      </c>
      <c r="AF16" s="1">
        <v>0</v>
      </c>
      <c r="AG16" s="1">
        <v>0</v>
      </c>
      <c r="AH16" s="1">
        <v>3</v>
      </c>
      <c r="AI16" s="1">
        <v>1</v>
      </c>
      <c r="AJ16" s="1">
        <v>2</v>
      </c>
      <c r="AK16" s="1">
        <v>1</v>
      </c>
      <c r="AL16" s="1">
        <v>1</v>
      </c>
      <c r="AM16" s="1">
        <v>1</v>
      </c>
      <c r="AN16" s="1">
        <v>0</v>
      </c>
      <c r="AO16" s="1">
        <v>0</v>
      </c>
      <c r="AP16" s="1">
        <v>1</v>
      </c>
      <c r="AQ16" s="1">
        <v>1</v>
      </c>
      <c r="AR16" s="1">
        <v>1</v>
      </c>
      <c r="AS16" s="1">
        <v>0</v>
      </c>
      <c r="AT16" s="1">
        <v>0</v>
      </c>
      <c r="AU16" s="1">
        <v>0</v>
      </c>
      <c r="AV16" t="s">
        <v>287</v>
      </c>
      <c r="AW16" s="1">
        <v>0</v>
      </c>
      <c r="AX16" s="1">
        <v>0</v>
      </c>
      <c r="AY16" s="1">
        <v>0</v>
      </c>
      <c r="AZ16" s="1">
        <v>0</v>
      </c>
      <c r="BA16" s="1">
        <v>1</v>
      </c>
      <c r="BB16" s="1">
        <v>0</v>
      </c>
      <c r="BC16" s="1">
        <v>0</v>
      </c>
      <c r="BD16" s="1">
        <v>0</v>
      </c>
      <c r="BE16" t="s">
        <v>287</v>
      </c>
      <c r="BF16" t="s">
        <v>287</v>
      </c>
      <c r="BG16" s="1">
        <v>1</v>
      </c>
      <c r="BH16" s="1">
        <v>1</v>
      </c>
      <c r="BI16" s="1">
        <v>1</v>
      </c>
      <c r="BJ16" s="1">
        <v>3</v>
      </c>
      <c r="BK16" s="1">
        <v>1</v>
      </c>
      <c r="BL16" s="1">
        <v>1</v>
      </c>
      <c r="BM16" s="1">
        <v>1</v>
      </c>
      <c r="BN16" s="1">
        <v>1</v>
      </c>
      <c r="BO16" s="1">
        <v>1</v>
      </c>
      <c r="BP16" s="1">
        <v>0</v>
      </c>
      <c r="BQ16" s="1">
        <v>0</v>
      </c>
      <c r="BR16" s="1">
        <v>0</v>
      </c>
      <c r="BS16" s="1">
        <v>0</v>
      </c>
      <c r="BT16" s="1">
        <v>0</v>
      </c>
      <c r="BU16" s="1">
        <v>1</v>
      </c>
      <c r="BV16" s="1">
        <v>1</v>
      </c>
      <c r="BW16" s="1">
        <v>0</v>
      </c>
      <c r="BX16" s="1">
        <v>0</v>
      </c>
      <c r="BY16" t="s">
        <v>287</v>
      </c>
      <c r="BZ16" s="1">
        <v>1</v>
      </c>
      <c r="CA16" s="1">
        <v>1</v>
      </c>
      <c r="CB16" s="1">
        <v>1</v>
      </c>
      <c r="CC16" s="1">
        <v>1</v>
      </c>
      <c r="CD16" s="1">
        <v>1</v>
      </c>
      <c r="CE16" s="1">
        <v>1</v>
      </c>
      <c r="CF16" s="1">
        <v>0</v>
      </c>
      <c r="CG16" s="1">
        <v>0</v>
      </c>
      <c r="CH16" s="1">
        <v>1</v>
      </c>
      <c r="CI16" s="1">
        <v>1</v>
      </c>
      <c r="CJ16" s="1">
        <v>0</v>
      </c>
      <c r="CK16" s="1">
        <v>0</v>
      </c>
      <c r="CL16" s="1">
        <v>0</v>
      </c>
      <c r="CM16" s="1">
        <v>0</v>
      </c>
      <c r="CN16" t="s">
        <v>287</v>
      </c>
      <c r="CO16" s="1">
        <v>1</v>
      </c>
      <c r="CP16" s="1">
        <v>1</v>
      </c>
      <c r="CQ16" s="1">
        <v>1</v>
      </c>
      <c r="CR16" s="1">
        <v>1</v>
      </c>
      <c r="CS16" s="1">
        <v>1</v>
      </c>
      <c r="CT16" s="1">
        <v>1</v>
      </c>
      <c r="CU16" s="1">
        <v>1</v>
      </c>
      <c r="CV16" t="s">
        <v>287</v>
      </c>
      <c r="CW16" s="1">
        <v>2</v>
      </c>
      <c r="CX16" t="s">
        <v>287</v>
      </c>
      <c r="CY16" s="1">
        <v>1</v>
      </c>
      <c r="CZ16" s="1">
        <v>1</v>
      </c>
      <c r="DA16" s="1">
        <v>1</v>
      </c>
      <c r="DB16" t="s">
        <v>287</v>
      </c>
      <c r="DC16" t="s">
        <v>287</v>
      </c>
      <c r="DD16" s="1">
        <v>1</v>
      </c>
      <c r="DE16" t="s">
        <v>390</v>
      </c>
      <c r="DF16" t="s">
        <v>391</v>
      </c>
      <c r="DG16" t="s">
        <v>392</v>
      </c>
      <c r="DH16" t="s">
        <v>290</v>
      </c>
      <c r="DI16" t="s">
        <v>302</v>
      </c>
      <c r="DJ16" t="s">
        <v>303</v>
      </c>
      <c r="DK16" t="s">
        <v>304</v>
      </c>
      <c r="DL16" t="s">
        <v>305</v>
      </c>
      <c r="DM16" t="s">
        <v>393</v>
      </c>
      <c r="DN16" t="s">
        <v>394</v>
      </c>
      <c r="DO16" s="1">
        <v>0</v>
      </c>
      <c r="DP16" s="1">
        <v>0</v>
      </c>
      <c r="DQ16" s="1">
        <v>0</v>
      </c>
      <c r="DR16" s="1">
        <v>1</v>
      </c>
      <c r="DS16" s="1">
        <v>0</v>
      </c>
    </row>
    <row r="17" spans="1:123" x14ac:dyDescent="0.35">
      <c r="A17" s="1">
        <v>1</v>
      </c>
      <c r="B17" s="1">
        <v>1</v>
      </c>
      <c r="C17" s="1">
        <v>3</v>
      </c>
      <c r="D17" s="1">
        <v>2</v>
      </c>
      <c r="E17" s="1">
        <v>1</v>
      </c>
      <c r="F17" s="1">
        <v>1</v>
      </c>
      <c r="G17" s="1">
        <v>2</v>
      </c>
      <c r="H17" s="1">
        <v>4</v>
      </c>
      <c r="I17" s="1">
        <v>1</v>
      </c>
      <c r="J17" s="1">
        <v>1</v>
      </c>
      <c r="K17" s="1">
        <v>0</v>
      </c>
      <c r="L17" s="1">
        <v>1</v>
      </c>
      <c r="M17" s="1">
        <v>1</v>
      </c>
      <c r="N17" s="1">
        <v>1</v>
      </c>
      <c r="O17" s="1">
        <v>1</v>
      </c>
      <c r="P17" s="1">
        <v>0</v>
      </c>
      <c r="Q17" s="1">
        <v>1</v>
      </c>
      <c r="R17" s="1">
        <v>1</v>
      </c>
      <c r="S17" s="1">
        <v>0</v>
      </c>
      <c r="T17" s="1">
        <v>1</v>
      </c>
      <c r="U17" s="1">
        <v>1</v>
      </c>
      <c r="V17" s="1">
        <v>1</v>
      </c>
      <c r="W17" s="1">
        <v>0</v>
      </c>
      <c r="X17" t="s">
        <v>287</v>
      </c>
      <c r="Y17" s="1">
        <v>5</v>
      </c>
      <c r="Z17" s="1">
        <v>2</v>
      </c>
      <c r="AA17" t="s">
        <v>287</v>
      </c>
      <c r="AB17" s="1">
        <v>3</v>
      </c>
      <c r="AC17" s="1">
        <v>0</v>
      </c>
      <c r="AD17" s="1">
        <v>0</v>
      </c>
      <c r="AE17" s="1">
        <v>0</v>
      </c>
      <c r="AF17" s="1">
        <v>0</v>
      </c>
      <c r="AG17" s="1">
        <v>0</v>
      </c>
      <c r="AH17" s="1">
        <v>1</v>
      </c>
      <c r="AI17" s="1">
        <v>2</v>
      </c>
      <c r="AJ17" s="1">
        <v>1</v>
      </c>
      <c r="AK17" s="1">
        <v>1</v>
      </c>
      <c r="AL17" s="1">
        <v>2</v>
      </c>
      <c r="AM17" s="1">
        <v>2</v>
      </c>
      <c r="AN17" s="1">
        <v>0</v>
      </c>
      <c r="AO17" s="1">
        <v>0</v>
      </c>
      <c r="AP17" s="1">
        <v>1</v>
      </c>
      <c r="AQ17" s="1">
        <v>1</v>
      </c>
      <c r="AR17" s="1">
        <v>0</v>
      </c>
      <c r="AS17" s="1">
        <v>0</v>
      </c>
      <c r="AT17" s="1">
        <v>0</v>
      </c>
      <c r="AU17" s="1">
        <v>0</v>
      </c>
      <c r="AV17" t="s">
        <v>287</v>
      </c>
      <c r="AW17" s="1">
        <v>0</v>
      </c>
      <c r="AX17" s="1">
        <v>0</v>
      </c>
      <c r="AY17" s="1">
        <v>1</v>
      </c>
      <c r="AZ17" s="1">
        <v>1</v>
      </c>
      <c r="BA17" s="1">
        <v>0</v>
      </c>
      <c r="BB17" s="1">
        <v>0</v>
      </c>
      <c r="BC17" s="1">
        <v>0</v>
      </c>
      <c r="BD17" s="1">
        <v>0</v>
      </c>
      <c r="BE17" t="s">
        <v>287</v>
      </c>
      <c r="BF17" t="s">
        <v>287</v>
      </c>
      <c r="BG17" s="1">
        <v>1</v>
      </c>
      <c r="BH17" s="1">
        <v>1</v>
      </c>
      <c r="BI17" s="1">
        <v>1</v>
      </c>
      <c r="BJ17" s="1">
        <v>3</v>
      </c>
      <c r="BK17" s="1">
        <v>1</v>
      </c>
      <c r="BL17" s="1">
        <v>1</v>
      </c>
      <c r="BM17" s="1">
        <v>1</v>
      </c>
      <c r="BN17" s="1">
        <v>1</v>
      </c>
      <c r="BO17" s="1">
        <v>1</v>
      </c>
      <c r="BP17" s="1">
        <v>1</v>
      </c>
      <c r="BQ17" s="1">
        <v>1</v>
      </c>
      <c r="BR17" s="1">
        <v>1</v>
      </c>
      <c r="BS17" s="1">
        <v>1</v>
      </c>
      <c r="BT17" s="1">
        <v>1</v>
      </c>
      <c r="BU17" s="1">
        <v>1</v>
      </c>
      <c r="BV17" s="1">
        <v>1</v>
      </c>
      <c r="BW17" s="1">
        <v>0</v>
      </c>
      <c r="BX17" s="1">
        <v>0</v>
      </c>
      <c r="BY17" t="s">
        <v>287</v>
      </c>
      <c r="BZ17" s="1">
        <v>1</v>
      </c>
      <c r="CA17" s="1">
        <v>1</v>
      </c>
      <c r="CB17" s="1">
        <v>1</v>
      </c>
      <c r="CC17" s="1">
        <v>1</v>
      </c>
      <c r="CD17" s="1">
        <v>1</v>
      </c>
      <c r="CE17" s="1">
        <v>1</v>
      </c>
      <c r="CF17" s="1">
        <v>1</v>
      </c>
      <c r="CG17" s="1">
        <v>1</v>
      </c>
      <c r="CH17" s="1">
        <v>1</v>
      </c>
      <c r="CI17" s="1">
        <v>1</v>
      </c>
      <c r="CJ17" s="1">
        <v>1</v>
      </c>
      <c r="CK17" s="1">
        <v>1</v>
      </c>
      <c r="CL17" s="1">
        <v>0</v>
      </c>
      <c r="CM17" s="1">
        <v>0</v>
      </c>
      <c r="CN17" t="s">
        <v>287</v>
      </c>
      <c r="CO17" s="1">
        <v>1</v>
      </c>
      <c r="CP17" s="1">
        <v>1</v>
      </c>
      <c r="CQ17" s="1">
        <v>1</v>
      </c>
      <c r="CR17" s="1">
        <v>1</v>
      </c>
      <c r="CS17" s="1">
        <v>1</v>
      </c>
      <c r="CT17" s="1">
        <v>2</v>
      </c>
      <c r="CU17" s="1">
        <v>1</v>
      </c>
      <c r="CV17" t="s">
        <v>287</v>
      </c>
      <c r="CW17" s="1">
        <v>2</v>
      </c>
      <c r="CX17" t="s">
        <v>287</v>
      </c>
      <c r="CY17" s="1">
        <v>1</v>
      </c>
      <c r="CZ17" s="1">
        <v>1</v>
      </c>
      <c r="DA17" s="1">
        <v>2</v>
      </c>
      <c r="DB17" s="1">
        <v>2</v>
      </c>
      <c r="DC17" t="s">
        <v>287</v>
      </c>
      <c r="DD17" t="s">
        <v>287</v>
      </c>
      <c r="DE17" t="s">
        <v>287</v>
      </c>
      <c r="DF17" t="s">
        <v>395</v>
      </c>
      <c r="DG17" t="s">
        <v>396</v>
      </c>
      <c r="DH17" t="s">
        <v>301</v>
      </c>
      <c r="DI17" t="s">
        <v>302</v>
      </c>
      <c r="DJ17" t="s">
        <v>303</v>
      </c>
      <c r="DK17" t="s">
        <v>397</v>
      </c>
      <c r="DL17" t="s">
        <v>305</v>
      </c>
      <c r="DM17" t="s">
        <v>398</v>
      </c>
      <c r="DN17" t="s">
        <v>399</v>
      </c>
      <c r="DO17" s="1">
        <v>0</v>
      </c>
      <c r="DP17" s="1">
        <v>0</v>
      </c>
      <c r="DQ17" s="1">
        <v>0</v>
      </c>
      <c r="DR17" s="1">
        <v>1</v>
      </c>
      <c r="DS17" s="1">
        <v>0</v>
      </c>
    </row>
    <row r="18" spans="1:123" x14ac:dyDescent="0.35">
      <c r="A18" s="1">
        <v>1</v>
      </c>
      <c r="B18" s="1">
        <v>1</v>
      </c>
      <c r="C18" s="1">
        <v>1</v>
      </c>
      <c r="D18" s="1">
        <v>3</v>
      </c>
      <c r="E18" s="1">
        <v>1</v>
      </c>
      <c r="F18" s="1">
        <v>1</v>
      </c>
      <c r="G18" s="1">
        <v>2</v>
      </c>
      <c r="H18" s="1">
        <v>4</v>
      </c>
      <c r="I18" s="1">
        <v>1</v>
      </c>
      <c r="J18" s="1">
        <v>0</v>
      </c>
      <c r="K18" s="1">
        <v>0</v>
      </c>
      <c r="L18" s="1">
        <v>0</v>
      </c>
      <c r="M18" s="1">
        <v>0</v>
      </c>
      <c r="N18" s="1">
        <v>0</v>
      </c>
      <c r="O18" s="1">
        <v>1</v>
      </c>
      <c r="P18" s="1">
        <v>0</v>
      </c>
      <c r="Q18" s="1">
        <v>1</v>
      </c>
      <c r="R18" s="1">
        <v>0</v>
      </c>
      <c r="S18" s="1">
        <v>0</v>
      </c>
      <c r="T18" s="1">
        <v>0</v>
      </c>
      <c r="U18" s="1">
        <v>0</v>
      </c>
      <c r="V18" s="1">
        <v>0</v>
      </c>
      <c r="W18" s="1">
        <v>1</v>
      </c>
      <c r="X18" t="s">
        <v>287</v>
      </c>
      <c r="Y18" s="1">
        <v>1</v>
      </c>
      <c r="Z18" s="1">
        <v>1</v>
      </c>
      <c r="AA18" t="s">
        <v>287</v>
      </c>
      <c r="AB18" s="1">
        <v>4</v>
      </c>
      <c r="AC18" s="1">
        <v>0</v>
      </c>
      <c r="AD18" s="1">
        <v>0</v>
      </c>
      <c r="AE18" s="1">
        <v>0</v>
      </c>
      <c r="AF18" s="1">
        <v>0</v>
      </c>
      <c r="AG18" s="1">
        <v>0</v>
      </c>
      <c r="AH18" t="s">
        <v>287</v>
      </c>
      <c r="AI18" t="s">
        <v>287</v>
      </c>
      <c r="AJ18" t="s">
        <v>287</v>
      </c>
      <c r="AK18" t="s">
        <v>287</v>
      </c>
      <c r="AL18" s="1">
        <v>1</v>
      </c>
      <c r="AM18" s="1">
        <v>1</v>
      </c>
      <c r="AN18" s="1">
        <v>0</v>
      </c>
      <c r="AO18" s="1">
        <v>1</v>
      </c>
      <c r="AP18" s="1">
        <v>1</v>
      </c>
      <c r="AQ18" s="1">
        <v>0</v>
      </c>
      <c r="AR18" s="1">
        <v>0</v>
      </c>
      <c r="AS18" s="1">
        <v>1</v>
      </c>
      <c r="AT18" s="1">
        <v>0</v>
      </c>
      <c r="AU18" s="1">
        <v>0</v>
      </c>
      <c r="AV18" t="s">
        <v>287</v>
      </c>
      <c r="AW18" s="1">
        <v>0</v>
      </c>
      <c r="AX18" s="1">
        <v>0</v>
      </c>
      <c r="AY18" s="1">
        <v>0</v>
      </c>
      <c r="AZ18" s="1">
        <v>1</v>
      </c>
      <c r="BA18" s="1">
        <v>0</v>
      </c>
      <c r="BB18" s="1">
        <v>0</v>
      </c>
      <c r="BC18" s="1">
        <v>0</v>
      </c>
      <c r="BD18" s="1">
        <v>0</v>
      </c>
      <c r="BE18" t="s">
        <v>287</v>
      </c>
      <c r="BF18" t="s">
        <v>287</v>
      </c>
      <c r="BG18" s="1">
        <v>1</v>
      </c>
      <c r="BH18" s="1">
        <v>1</v>
      </c>
      <c r="BI18" s="1">
        <v>3</v>
      </c>
      <c r="BJ18" s="1">
        <v>1</v>
      </c>
      <c r="BK18" s="1">
        <v>0</v>
      </c>
      <c r="BL18" s="1">
        <v>1</v>
      </c>
      <c r="BM18" s="1">
        <v>1</v>
      </c>
      <c r="BN18" s="1">
        <v>1</v>
      </c>
      <c r="BO18" s="1">
        <v>1</v>
      </c>
      <c r="BP18" s="1">
        <v>1</v>
      </c>
      <c r="BQ18" s="1">
        <v>0</v>
      </c>
      <c r="BR18" s="1">
        <v>0</v>
      </c>
      <c r="BS18" s="1">
        <v>1</v>
      </c>
      <c r="BT18" s="1">
        <v>0</v>
      </c>
      <c r="BU18" s="1">
        <v>0</v>
      </c>
      <c r="BV18" s="1">
        <v>0</v>
      </c>
      <c r="BW18" s="1">
        <v>0</v>
      </c>
      <c r="BX18" s="1">
        <v>0</v>
      </c>
      <c r="BY18" t="s">
        <v>287</v>
      </c>
      <c r="BZ18" s="1">
        <v>0</v>
      </c>
      <c r="CA18" s="1">
        <v>0</v>
      </c>
      <c r="CB18" s="1">
        <v>1</v>
      </c>
      <c r="CC18" s="1">
        <v>1</v>
      </c>
      <c r="CD18" s="1">
        <v>0</v>
      </c>
      <c r="CE18" s="1">
        <v>0</v>
      </c>
      <c r="CF18" s="1">
        <v>1</v>
      </c>
      <c r="CG18" s="1">
        <v>0</v>
      </c>
      <c r="CH18" s="1">
        <v>0</v>
      </c>
      <c r="CI18" s="1">
        <v>0</v>
      </c>
      <c r="CJ18" s="1">
        <v>0</v>
      </c>
      <c r="CK18" s="1">
        <v>0</v>
      </c>
      <c r="CL18" s="1">
        <v>0</v>
      </c>
      <c r="CM18" s="1">
        <v>0</v>
      </c>
      <c r="CN18" t="s">
        <v>287</v>
      </c>
      <c r="CO18" s="1">
        <v>3</v>
      </c>
      <c r="CP18" s="1">
        <v>3</v>
      </c>
      <c r="CQ18" s="1">
        <v>1</v>
      </c>
      <c r="CR18" s="1">
        <v>3</v>
      </c>
      <c r="CS18" s="1">
        <v>3</v>
      </c>
      <c r="CT18" s="1">
        <v>3</v>
      </c>
      <c r="CU18" s="1">
        <v>2</v>
      </c>
      <c r="CV18" t="s">
        <v>287</v>
      </c>
      <c r="CW18" s="1">
        <v>3</v>
      </c>
      <c r="CX18" t="s">
        <v>287</v>
      </c>
      <c r="CY18" s="1">
        <v>1</v>
      </c>
      <c r="CZ18" s="1">
        <v>3</v>
      </c>
      <c r="DA18" s="1">
        <v>3</v>
      </c>
      <c r="DB18" t="s">
        <v>287</v>
      </c>
      <c r="DC18" t="s">
        <v>287</v>
      </c>
      <c r="DD18" t="s">
        <v>287</v>
      </c>
      <c r="DE18" t="s">
        <v>287</v>
      </c>
      <c r="DF18" t="s">
        <v>400</v>
      </c>
      <c r="DG18" t="s">
        <v>401</v>
      </c>
      <c r="DH18" t="s">
        <v>290</v>
      </c>
      <c r="DI18" t="s">
        <v>302</v>
      </c>
      <c r="DJ18" t="s">
        <v>303</v>
      </c>
      <c r="DK18" t="s">
        <v>402</v>
      </c>
      <c r="DL18" t="s">
        <v>294</v>
      </c>
      <c r="DM18" t="s">
        <v>403</v>
      </c>
      <c r="DN18" t="s">
        <v>404</v>
      </c>
      <c r="DO18" s="1">
        <v>0</v>
      </c>
      <c r="DP18" s="1">
        <v>0</v>
      </c>
      <c r="DQ18" s="1">
        <v>0</v>
      </c>
      <c r="DR18" s="1">
        <v>1</v>
      </c>
      <c r="DS18" s="1">
        <v>0</v>
      </c>
    </row>
    <row r="19" spans="1:123" x14ac:dyDescent="0.35">
      <c r="A19" s="1">
        <v>1</v>
      </c>
      <c r="B19" s="1">
        <v>1</v>
      </c>
      <c r="C19" s="1">
        <v>1</v>
      </c>
      <c r="D19" s="1">
        <v>4</v>
      </c>
      <c r="E19" s="1">
        <v>1</v>
      </c>
      <c r="F19" s="1">
        <v>1</v>
      </c>
      <c r="G19" s="1">
        <v>4</v>
      </c>
      <c r="H19" s="1">
        <v>4</v>
      </c>
      <c r="I19" s="1">
        <v>1</v>
      </c>
      <c r="J19" s="1">
        <v>0</v>
      </c>
      <c r="K19" s="1">
        <v>1</v>
      </c>
      <c r="L19" s="1">
        <v>1</v>
      </c>
      <c r="M19" s="1">
        <v>0</v>
      </c>
      <c r="N19" s="1">
        <v>1</v>
      </c>
      <c r="O19" s="1">
        <v>1</v>
      </c>
      <c r="P19" s="1">
        <v>0</v>
      </c>
      <c r="Q19" s="1">
        <v>1</v>
      </c>
      <c r="R19" s="1">
        <v>1</v>
      </c>
      <c r="S19" s="1">
        <v>0</v>
      </c>
      <c r="T19" s="1">
        <v>0</v>
      </c>
      <c r="U19" s="1">
        <v>0</v>
      </c>
      <c r="V19" s="1">
        <v>0</v>
      </c>
      <c r="W19" s="1">
        <v>0</v>
      </c>
      <c r="X19" t="s">
        <v>287</v>
      </c>
      <c r="Y19" s="1">
        <v>6</v>
      </c>
      <c r="Z19" s="1">
        <v>1</v>
      </c>
      <c r="AA19" t="s">
        <v>287</v>
      </c>
      <c r="AB19" s="1">
        <v>2</v>
      </c>
      <c r="AC19" s="1">
        <v>0</v>
      </c>
      <c r="AD19" s="1">
        <v>1</v>
      </c>
      <c r="AE19" s="1">
        <v>0</v>
      </c>
      <c r="AF19" s="1">
        <v>0</v>
      </c>
      <c r="AG19" s="1">
        <v>0</v>
      </c>
      <c r="AH19" t="s">
        <v>287</v>
      </c>
      <c r="AI19" t="s">
        <v>287</v>
      </c>
      <c r="AJ19" t="s">
        <v>287</v>
      </c>
      <c r="AK19" t="s">
        <v>287</v>
      </c>
      <c r="AL19" s="1">
        <v>1</v>
      </c>
      <c r="AM19" s="1">
        <v>1</v>
      </c>
      <c r="AN19" s="1">
        <v>0</v>
      </c>
      <c r="AO19" s="1">
        <v>0</v>
      </c>
      <c r="AP19" s="1">
        <v>1</v>
      </c>
      <c r="AQ19" s="1">
        <v>0</v>
      </c>
      <c r="AR19" s="1">
        <v>0</v>
      </c>
      <c r="AS19" s="1">
        <v>0</v>
      </c>
      <c r="AT19" s="1">
        <v>0</v>
      </c>
      <c r="AU19" s="1">
        <v>0</v>
      </c>
      <c r="AV19" t="s">
        <v>287</v>
      </c>
      <c r="AW19" s="1">
        <v>0</v>
      </c>
      <c r="AX19" s="1">
        <v>0</v>
      </c>
      <c r="AY19" s="1">
        <v>1</v>
      </c>
      <c r="AZ19" s="1">
        <v>0</v>
      </c>
      <c r="BA19" s="1">
        <v>0</v>
      </c>
      <c r="BB19" s="1">
        <v>0</v>
      </c>
      <c r="BC19" s="1">
        <v>0</v>
      </c>
      <c r="BD19" s="1">
        <v>0</v>
      </c>
      <c r="BE19" t="s">
        <v>287</v>
      </c>
      <c r="BF19" t="s">
        <v>287</v>
      </c>
      <c r="BG19" s="1">
        <v>1</v>
      </c>
      <c r="BH19" s="1">
        <v>1</v>
      </c>
      <c r="BI19" s="1">
        <v>2</v>
      </c>
      <c r="BJ19" s="1">
        <v>3</v>
      </c>
      <c r="BK19" s="1">
        <v>0</v>
      </c>
      <c r="BL19" s="1">
        <v>1</v>
      </c>
      <c r="BM19" s="1">
        <v>1</v>
      </c>
      <c r="BN19" s="1">
        <v>1</v>
      </c>
      <c r="BO19" s="1">
        <v>1</v>
      </c>
      <c r="BP19" s="1">
        <v>1</v>
      </c>
      <c r="BQ19" s="1">
        <v>1</v>
      </c>
      <c r="BR19" s="1">
        <v>0</v>
      </c>
      <c r="BS19" s="1">
        <v>0</v>
      </c>
      <c r="BT19" s="1">
        <v>0</v>
      </c>
      <c r="BU19" s="1">
        <v>0</v>
      </c>
      <c r="BV19" s="1">
        <v>0</v>
      </c>
      <c r="BW19" s="1">
        <v>0</v>
      </c>
      <c r="BX19" s="1">
        <v>0</v>
      </c>
      <c r="BY19" t="s">
        <v>287</v>
      </c>
      <c r="BZ19" s="1">
        <v>0</v>
      </c>
      <c r="CA19" s="1">
        <v>0</v>
      </c>
      <c r="CB19" s="1">
        <v>0</v>
      </c>
      <c r="CC19" s="1">
        <v>1</v>
      </c>
      <c r="CD19" s="1">
        <v>0</v>
      </c>
      <c r="CE19" s="1">
        <v>1</v>
      </c>
      <c r="CF19" s="1">
        <v>0</v>
      </c>
      <c r="CG19" s="1">
        <v>0</v>
      </c>
      <c r="CH19" s="1">
        <v>1</v>
      </c>
      <c r="CI19" s="1">
        <v>1</v>
      </c>
      <c r="CJ19" s="1">
        <v>1</v>
      </c>
      <c r="CK19" s="1">
        <v>0</v>
      </c>
      <c r="CL19" s="1">
        <v>0</v>
      </c>
      <c r="CM19" s="1">
        <v>0</v>
      </c>
      <c r="CN19" t="s">
        <v>287</v>
      </c>
      <c r="CO19" s="1">
        <v>1</v>
      </c>
      <c r="CP19" s="1">
        <v>1</v>
      </c>
      <c r="CQ19" s="1">
        <v>1</v>
      </c>
      <c r="CR19" s="1">
        <v>3</v>
      </c>
      <c r="CS19" s="1">
        <v>4</v>
      </c>
      <c r="CT19" s="1">
        <v>1</v>
      </c>
      <c r="CU19" s="1">
        <v>5</v>
      </c>
      <c r="CV19" t="s">
        <v>287</v>
      </c>
      <c r="CW19" s="1">
        <v>2</v>
      </c>
      <c r="CX19" t="s">
        <v>287</v>
      </c>
      <c r="CY19" s="1">
        <v>3</v>
      </c>
      <c r="CZ19" s="1">
        <v>2</v>
      </c>
      <c r="DA19" s="1">
        <v>2</v>
      </c>
      <c r="DB19" s="1">
        <v>6</v>
      </c>
      <c r="DC19" t="s">
        <v>405</v>
      </c>
      <c r="DD19" t="s">
        <v>287</v>
      </c>
      <c r="DE19" t="s">
        <v>287</v>
      </c>
      <c r="DF19" t="s">
        <v>406</v>
      </c>
      <c r="DG19" t="s">
        <v>407</v>
      </c>
      <c r="DH19" t="s">
        <v>301</v>
      </c>
      <c r="DI19" t="s">
        <v>302</v>
      </c>
      <c r="DJ19" t="s">
        <v>303</v>
      </c>
      <c r="DK19" t="s">
        <v>363</v>
      </c>
      <c r="DL19" t="s">
        <v>294</v>
      </c>
      <c r="DM19" t="s">
        <v>408</v>
      </c>
      <c r="DN19" t="s">
        <v>409</v>
      </c>
      <c r="DO19" s="1">
        <v>0</v>
      </c>
      <c r="DP19" s="1">
        <v>0</v>
      </c>
      <c r="DQ19" s="1">
        <v>0</v>
      </c>
      <c r="DR19" s="1">
        <v>1</v>
      </c>
      <c r="DS19" s="1">
        <v>0</v>
      </c>
    </row>
    <row r="20" spans="1:123" x14ac:dyDescent="0.35">
      <c r="A20" s="1">
        <v>2</v>
      </c>
      <c r="B20" t="s">
        <v>287</v>
      </c>
      <c r="C20" t="s">
        <v>287</v>
      </c>
      <c r="D20" t="s">
        <v>287</v>
      </c>
      <c r="E20" t="s">
        <v>287</v>
      </c>
      <c r="F20" t="s">
        <v>287</v>
      </c>
      <c r="G20" t="s">
        <v>287</v>
      </c>
      <c r="H20" t="s">
        <v>287</v>
      </c>
      <c r="I20" s="1">
        <v>0</v>
      </c>
      <c r="J20" s="1">
        <v>0</v>
      </c>
      <c r="K20" s="1">
        <v>0</v>
      </c>
      <c r="L20" s="1">
        <v>0</v>
      </c>
      <c r="M20" s="1">
        <v>0</v>
      </c>
      <c r="N20" s="1">
        <v>0</v>
      </c>
      <c r="O20" s="1">
        <v>0</v>
      </c>
      <c r="P20" s="1">
        <v>0</v>
      </c>
      <c r="Q20" t="s">
        <v>287</v>
      </c>
      <c r="R20" s="1">
        <v>0</v>
      </c>
      <c r="S20" s="1">
        <v>0</v>
      </c>
      <c r="T20" s="1">
        <v>0</v>
      </c>
      <c r="U20" s="1">
        <v>0</v>
      </c>
      <c r="V20" s="1">
        <v>0</v>
      </c>
      <c r="W20" s="1">
        <v>0</v>
      </c>
      <c r="X20" t="s">
        <v>410</v>
      </c>
      <c r="Y20" s="1">
        <v>3</v>
      </c>
      <c r="Z20" s="1">
        <v>2</v>
      </c>
      <c r="AA20" t="s">
        <v>411</v>
      </c>
      <c r="AB20" s="1">
        <v>2</v>
      </c>
      <c r="AC20" s="1">
        <v>1</v>
      </c>
      <c r="AD20" s="1">
        <v>0</v>
      </c>
      <c r="AE20" s="1">
        <v>1</v>
      </c>
      <c r="AF20" s="1">
        <v>1</v>
      </c>
      <c r="AG20" s="1">
        <v>0</v>
      </c>
      <c r="AH20" t="s">
        <v>287</v>
      </c>
      <c r="AI20" t="s">
        <v>287</v>
      </c>
      <c r="AJ20" t="s">
        <v>287</v>
      </c>
      <c r="AK20" t="s">
        <v>287</v>
      </c>
      <c r="AL20" s="1">
        <v>1</v>
      </c>
      <c r="AM20" s="1">
        <v>1</v>
      </c>
      <c r="AN20" s="1">
        <v>0</v>
      </c>
      <c r="AO20" s="1">
        <v>1</v>
      </c>
      <c r="AP20" s="1">
        <v>1</v>
      </c>
      <c r="AQ20" s="1">
        <v>0</v>
      </c>
      <c r="AR20" s="1">
        <v>0</v>
      </c>
      <c r="AS20" s="1">
        <v>0</v>
      </c>
      <c r="AT20" s="1">
        <v>0</v>
      </c>
      <c r="AU20" s="1">
        <v>0</v>
      </c>
      <c r="AV20" t="s">
        <v>287</v>
      </c>
      <c r="AW20" s="1">
        <v>0</v>
      </c>
      <c r="AX20" s="1">
        <v>1</v>
      </c>
      <c r="AY20" s="1">
        <v>0</v>
      </c>
      <c r="AZ20" s="1">
        <v>0</v>
      </c>
      <c r="BA20" s="1">
        <v>0</v>
      </c>
      <c r="BB20" s="1">
        <v>0</v>
      </c>
      <c r="BC20" s="1">
        <v>0</v>
      </c>
      <c r="BD20" s="1">
        <v>0</v>
      </c>
      <c r="BE20" t="s">
        <v>287</v>
      </c>
      <c r="BF20" t="s">
        <v>287</v>
      </c>
      <c r="BG20" s="1">
        <v>1</v>
      </c>
      <c r="BH20" s="1">
        <v>1</v>
      </c>
      <c r="BI20" s="1">
        <v>2</v>
      </c>
      <c r="BJ20" s="1">
        <v>1</v>
      </c>
      <c r="BK20" s="1">
        <v>1</v>
      </c>
      <c r="BL20" s="1">
        <v>1</v>
      </c>
      <c r="BM20" s="1">
        <v>1</v>
      </c>
      <c r="BN20" s="1">
        <v>1</v>
      </c>
      <c r="BO20" s="1">
        <v>1</v>
      </c>
      <c r="BP20" s="1">
        <v>1</v>
      </c>
      <c r="BQ20" s="1">
        <v>1</v>
      </c>
      <c r="BR20" s="1">
        <v>1</v>
      </c>
      <c r="BS20" s="1">
        <v>0</v>
      </c>
      <c r="BT20" s="1">
        <v>0</v>
      </c>
      <c r="BU20" s="1">
        <v>1</v>
      </c>
      <c r="BV20" s="1">
        <v>1</v>
      </c>
      <c r="BW20" s="1">
        <v>0</v>
      </c>
      <c r="BX20" s="1">
        <v>0</v>
      </c>
      <c r="BY20" t="s">
        <v>287</v>
      </c>
      <c r="BZ20" s="1">
        <v>1</v>
      </c>
      <c r="CA20" s="1">
        <v>1</v>
      </c>
      <c r="CB20" s="1">
        <v>1</v>
      </c>
      <c r="CC20" s="1">
        <v>1</v>
      </c>
      <c r="CD20" s="1">
        <v>1</v>
      </c>
      <c r="CE20" s="1">
        <v>1</v>
      </c>
      <c r="CF20" s="1">
        <v>1</v>
      </c>
      <c r="CG20" s="1">
        <v>1</v>
      </c>
      <c r="CH20" s="1">
        <v>1</v>
      </c>
      <c r="CI20" s="1">
        <v>1</v>
      </c>
      <c r="CJ20" s="1">
        <v>0</v>
      </c>
      <c r="CK20" s="1">
        <v>0</v>
      </c>
      <c r="CL20" s="1">
        <v>0</v>
      </c>
      <c r="CM20" s="1">
        <v>0</v>
      </c>
      <c r="CN20" t="s">
        <v>287</v>
      </c>
      <c r="CO20" s="1">
        <v>1</v>
      </c>
      <c r="CP20" s="1">
        <v>1</v>
      </c>
      <c r="CQ20" s="1">
        <v>1</v>
      </c>
      <c r="CR20" s="1">
        <v>2</v>
      </c>
      <c r="CS20" s="1">
        <v>3</v>
      </c>
      <c r="CT20" s="1">
        <v>1</v>
      </c>
      <c r="CU20" s="1">
        <v>2</v>
      </c>
      <c r="CV20" t="s">
        <v>287</v>
      </c>
      <c r="CW20" s="1">
        <v>1</v>
      </c>
      <c r="CX20" t="s">
        <v>287</v>
      </c>
      <c r="CY20" s="1">
        <v>1</v>
      </c>
      <c r="CZ20" s="1">
        <v>1</v>
      </c>
      <c r="DA20" s="1">
        <v>1</v>
      </c>
      <c r="DB20" t="s">
        <v>287</v>
      </c>
      <c r="DC20" t="s">
        <v>287</v>
      </c>
      <c r="DD20" s="1">
        <v>2</v>
      </c>
      <c r="DE20" t="s">
        <v>287</v>
      </c>
      <c r="DF20" t="s">
        <v>412</v>
      </c>
      <c r="DG20" t="s">
        <v>413</v>
      </c>
      <c r="DH20" t="s">
        <v>290</v>
      </c>
      <c r="DI20" t="s">
        <v>315</v>
      </c>
      <c r="DJ20" t="s">
        <v>303</v>
      </c>
      <c r="DK20" t="s">
        <v>414</v>
      </c>
      <c r="DL20" t="s">
        <v>370</v>
      </c>
      <c r="DM20" t="s">
        <v>415</v>
      </c>
      <c r="DN20" t="s">
        <v>416</v>
      </c>
      <c r="DO20" s="1">
        <v>0</v>
      </c>
      <c r="DP20" s="1">
        <v>0</v>
      </c>
      <c r="DQ20" s="1">
        <v>0</v>
      </c>
      <c r="DR20" s="1">
        <v>1</v>
      </c>
      <c r="DS20" s="1">
        <v>0</v>
      </c>
    </row>
    <row r="21" spans="1:123" x14ac:dyDescent="0.35">
      <c r="A21" s="1">
        <v>3</v>
      </c>
      <c r="B21" t="s">
        <v>287</v>
      </c>
      <c r="C21" t="s">
        <v>287</v>
      </c>
      <c r="D21" t="s">
        <v>287</v>
      </c>
      <c r="E21" t="s">
        <v>287</v>
      </c>
      <c r="F21" t="s">
        <v>287</v>
      </c>
      <c r="G21" t="s">
        <v>287</v>
      </c>
      <c r="H21" t="s">
        <v>287</v>
      </c>
      <c r="I21" s="1">
        <v>0</v>
      </c>
      <c r="J21" s="1">
        <v>0</v>
      </c>
      <c r="K21" s="1">
        <v>0</v>
      </c>
      <c r="L21" s="1">
        <v>0</v>
      </c>
      <c r="M21" s="1">
        <v>0</v>
      </c>
      <c r="N21" s="1">
        <v>0</v>
      </c>
      <c r="O21" s="1">
        <v>0</v>
      </c>
      <c r="P21" s="1">
        <v>0</v>
      </c>
      <c r="Q21" t="s">
        <v>287</v>
      </c>
      <c r="R21" s="1">
        <v>0</v>
      </c>
      <c r="S21" s="1">
        <v>0</v>
      </c>
      <c r="T21" s="1">
        <v>0</v>
      </c>
      <c r="U21" s="1">
        <v>0</v>
      </c>
      <c r="V21" s="1">
        <v>0</v>
      </c>
      <c r="W21" s="1">
        <v>0</v>
      </c>
      <c r="X21" t="s">
        <v>287</v>
      </c>
      <c r="Y21" s="1">
        <v>3</v>
      </c>
      <c r="Z21" s="1">
        <v>3</v>
      </c>
      <c r="AA21" t="s">
        <v>287</v>
      </c>
      <c r="AB21" s="1">
        <v>1</v>
      </c>
      <c r="AC21" s="1">
        <v>0</v>
      </c>
      <c r="AD21" s="1">
        <v>0</v>
      </c>
      <c r="AE21" s="1">
        <v>0</v>
      </c>
      <c r="AF21" s="1">
        <v>0</v>
      </c>
      <c r="AG21" s="1">
        <v>0</v>
      </c>
      <c r="AH21" t="s">
        <v>287</v>
      </c>
      <c r="AI21" t="s">
        <v>287</v>
      </c>
      <c r="AJ21" t="s">
        <v>287</v>
      </c>
      <c r="AK21" t="s">
        <v>287</v>
      </c>
      <c r="AL21" s="1">
        <v>2</v>
      </c>
      <c r="AM21" s="1">
        <v>2</v>
      </c>
      <c r="AN21" s="1">
        <v>0</v>
      </c>
      <c r="AO21" s="1">
        <v>0</v>
      </c>
      <c r="AP21" s="1">
        <v>1</v>
      </c>
      <c r="AQ21" s="1">
        <v>0</v>
      </c>
      <c r="AR21" s="1">
        <v>0</v>
      </c>
      <c r="AS21" s="1">
        <v>0</v>
      </c>
      <c r="AT21" s="1">
        <v>0</v>
      </c>
      <c r="AU21" s="1">
        <v>0</v>
      </c>
      <c r="AV21" t="s">
        <v>287</v>
      </c>
      <c r="AW21" s="1">
        <v>0</v>
      </c>
      <c r="AX21" s="1">
        <v>0</v>
      </c>
      <c r="AY21" s="1">
        <v>1</v>
      </c>
      <c r="AZ21" s="1">
        <v>0</v>
      </c>
      <c r="BA21" s="1">
        <v>0</v>
      </c>
      <c r="BB21" s="1">
        <v>0</v>
      </c>
      <c r="BC21" s="1">
        <v>0</v>
      </c>
      <c r="BD21" s="1">
        <v>0</v>
      </c>
      <c r="BE21" t="s">
        <v>287</v>
      </c>
      <c r="BF21" t="s">
        <v>287</v>
      </c>
      <c r="BG21" s="1">
        <v>3</v>
      </c>
      <c r="BH21" t="s">
        <v>287</v>
      </c>
      <c r="BI21" t="s">
        <v>287</v>
      </c>
      <c r="BJ21" t="s">
        <v>287</v>
      </c>
      <c r="BK21" s="1">
        <v>0</v>
      </c>
      <c r="BL21" s="1">
        <v>0</v>
      </c>
      <c r="BM21" s="1">
        <v>0</v>
      </c>
      <c r="BN21" s="1">
        <v>0</v>
      </c>
      <c r="BO21" s="1">
        <v>0</v>
      </c>
      <c r="BP21" s="1">
        <v>0</v>
      </c>
      <c r="BQ21" s="1">
        <v>0</v>
      </c>
      <c r="BR21" s="1">
        <v>0</v>
      </c>
      <c r="BS21" s="1">
        <v>0</v>
      </c>
      <c r="BT21" s="1">
        <v>0</v>
      </c>
      <c r="BU21" s="1">
        <v>0</v>
      </c>
      <c r="BV21" s="1">
        <v>0</v>
      </c>
      <c r="BW21" s="1">
        <v>0</v>
      </c>
      <c r="BX21" s="1">
        <v>0</v>
      </c>
      <c r="BY21" t="s">
        <v>287</v>
      </c>
      <c r="BZ21" s="1">
        <v>0</v>
      </c>
      <c r="CA21" s="1">
        <v>0</v>
      </c>
      <c r="CB21" s="1">
        <v>0</v>
      </c>
      <c r="CC21" s="1">
        <v>0</v>
      </c>
      <c r="CD21" s="1">
        <v>0</v>
      </c>
      <c r="CE21" s="1">
        <v>0</v>
      </c>
      <c r="CF21" s="1">
        <v>0</v>
      </c>
      <c r="CG21" s="1">
        <v>0</v>
      </c>
      <c r="CH21" s="1">
        <v>0</v>
      </c>
      <c r="CI21" s="1">
        <v>0</v>
      </c>
      <c r="CJ21" s="1">
        <v>0</v>
      </c>
      <c r="CK21" s="1">
        <v>0</v>
      </c>
      <c r="CL21" s="1">
        <v>0</v>
      </c>
      <c r="CM21" s="1">
        <v>0</v>
      </c>
      <c r="CN21" t="s">
        <v>287</v>
      </c>
      <c r="CO21" t="s">
        <v>287</v>
      </c>
      <c r="CP21" t="s">
        <v>287</v>
      </c>
      <c r="CQ21" t="s">
        <v>287</v>
      </c>
      <c r="CR21" t="s">
        <v>287</v>
      </c>
      <c r="CS21" t="s">
        <v>287</v>
      </c>
      <c r="CT21" t="s">
        <v>287</v>
      </c>
      <c r="CU21" t="s">
        <v>287</v>
      </c>
      <c r="CV21" t="s">
        <v>287</v>
      </c>
      <c r="CW21" s="1">
        <v>3</v>
      </c>
      <c r="CX21" t="s">
        <v>287</v>
      </c>
      <c r="CY21" s="1">
        <v>3</v>
      </c>
      <c r="CZ21" s="1">
        <v>3</v>
      </c>
      <c r="DA21" s="1">
        <v>3</v>
      </c>
      <c r="DB21" t="s">
        <v>287</v>
      </c>
      <c r="DC21" t="s">
        <v>287</v>
      </c>
      <c r="DD21" t="s">
        <v>287</v>
      </c>
      <c r="DE21" t="s">
        <v>287</v>
      </c>
      <c r="DF21" t="s">
        <v>417</v>
      </c>
      <c r="DG21" t="s">
        <v>418</v>
      </c>
      <c r="DH21" t="s">
        <v>290</v>
      </c>
      <c r="DI21" t="s">
        <v>419</v>
      </c>
      <c r="DJ21" t="s">
        <v>292</v>
      </c>
      <c r="DK21" t="s">
        <v>420</v>
      </c>
      <c r="DL21" t="s">
        <v>330</v>
      </c>
      <c r="DM21" t="s">
        <v>421</v>
      </c>
      <c r="DN21" t="s">
        <v>422</v>
      </c>
      <c r="DO21" s="1">
        <v>0</v>
      </c>
      <c r="DP21" s="1">
        <v>0</v>
      </c>
      <c r="DQ21" s="1">
        <v>0</v>
      </c>
      <c r="DR21" s="1">
        <v>1</v>
      </c>
      <c r="DS21" s="1">
        <v>0</v>
      </c>
    </row>
    <row r="22" spans="1:123" x14ac:dyDescent="0.35">
      <c r="A22" s="1">
        <v>1</v>
      </c>
      <c r="B22" s="1">
        <v>1</v>
      </c>
      <c r="C22" s="1">
        <v>5</v>
      </c>
      <c r="D22" s="1">
        <v>1</v>
      </c>
      <c r="E22" s="1">
        <v>1</v>
      </c>
      <c r="F22" s="1">
        <v>1</v>
      </c>
      <c r="G22" s="1">
        <v>1</v>
      </c>
      <c r="H22" s="1">
        <v>4</v>
      </c>
      <c r="I22" s="1">
        <v>1</v>
      </c>
      <c r="J22" s="1">
        <v>1</v>
      </c>
      <c r="K22" s="1">
        <v>0</v>
      </c>
      <c r="L22" s="1">
        <v>1</v>
      </c>
      <c r="M22" s="1">
        <v>1</v>
      </c>
      <c r="N22" s="1">
        <v>1</v>
      </c>
      <c r="O22" s="1">
        <v>1</v>
      </c>
      <c r="P22" s="1">
        <v>0</v>
      </c>
      <c r="Q22" s="1">
        <v>2</v>
      </c>
      <c r="R22" s="1">
        <v>1</v>
      </c>
      <c r="S22" s="1">
        <v>1</v>
      </c>
      <c r="T22" s="1">
        <v>1</v>
      </c>
      <c r="U22" s="1">
        <v>1</v>
      </c>
      <c r="V22" s="1">
        <v>1</v>
      </c>
      <c r="W22" s="1">
        <v>0</v>
      </c>
      <c r="X22" t="s">
        <v>287</v>
      </c>
      <c r="Y22" s="1">
        <v>5</v>
      </c>
      <c r="Z22" s="1">
        <v>1</v>
      </c>
      <c r="AA22" t="s">
        <v>287</v>
      </c>
      <c r="AB22" s="1">
        <v>2</v>
      </c>
      <c r="AC22" s="1">
        <v>1</v>
      </c>
      <c r="AD22" s="1">
        <v>0</v>
      </c>
      <c r="AE22" s="1">
        <v>1</v>
      </c>
      <c r="AF22" s="1">
        <v>1</v>
      </c>
      <c r="AG22" s="1">
        <v>0</v>
      </c>
      <c r="AH22" t="s">
        <v>287</v>
      </c>
      <c r="AI22" t="s">
        <v>287</v>
      </c>
      <c r="AJ22" t="s">
        <v>287</v>
      </c>
      <c r="AK22" t="s">
        <v>287</v>
      </c>
      <c r="AL22" s="1">
        <v>2</v>
      </c>
      <c r="AM22" s="1">
        <v>2</v>
      </c>
      <c r="AN22" s="1">
        <v>0</v>
      </c>
      <c r="AO22" s="1">
        <v>0</v>
      </c>
      <c r="AP22" s="1">
        <v>1</v>
      </c>
      <c r="AQ22" s="1">
        <v>1</v>
      </c>
      <c r="AR22" s="1">
        <v>0</v>
      </c>
      <c r="AS22" s="1">
        <v>0</v>
      </c>
      <c r="AT22" s="1">
        <v>0</v>
      </c>
      <c r="AU22" s="1">
        <v>0</v>
      </c>
      <c r="AV22" t="s">
        <v>287</v>
      </c>
      <c r="AW22" s="1">
        <v>0</v>
      </c>
      <c r="AX22" s="1">
        <v>0</v>
      </c>
      <c r="AY22" s="1">
        <v>1</v>
      </c>
      <c r="AZ22" s="1">
        <v>0</v>
      </c>
      <c r="BA22" s="1">
        <v>0</v>
      </c>
      <c r="BB22" s="1">
        <v>0</v>
      </c>
      <c r="BC22" s="1">
        <v>0</v>
      </c>
      <c r="BD22" s="1">
        <v>0</v>
      </c>
      <c r="BE22" t="s">
        <v>287</v>
      </c>
      <c r="BF22" t="s">
        <v>287</v>
      </c>
      <c r="BG22" s="1">
        <v>2</v>
      </c>
      <c r="BH22" t="s">
        <v>287</v>
      </c>
      <c r="BI22" t="s">
        <v>287</v>
      </c>
      <c r="BJ22" t="s">
        <v>287</v>
      </c>
      <c r="BK22" s="1">
        <v>0</v>
      </c>
      <c r="BL22" s="1">
        <v>0</v>
      </c>
      <c r="BM22" s="1">
        <v>0</v>
      </c>
      <c r="BN22" s="1">
        <v>0</v>
      </c>
      <c r="BO22" s="1">
        <v>0</v>
      </c>
      <c r="BP22" s="1">
        <v>0</v>
      </c>
      <c r="BQ22" s="1">
        <v>0</v>
      </c>
      <c r="BR22" s="1">
        <v>0</v>
      </c>
      <c r="BS22" s="1">
        <v>0</v>
      </c>
      <c r="BT22" s="1">
        <v>0</v>
      </c>
      <c r="BU22" s="1">
        <v>0</v>
      </c>
      <c r="BV22" s="1">
        <v>0</v>
      </c>
      <c r="BW22" s="1">
        <v>0</v>
      </c>
      <c r="BX22" s="1">
        <v>0</v>
      </c>
      <c r="BY22" t="s">
        <v>287</v>
      </c>
      <c r="BZ22" s="1">
        <v>0</v>
      </c>
      <c r="CA22" s="1">
        <v>0</v>
      </c>
      <c r="CB22" s="1">
        <v>0</v>
      </c>
      <c r="CC22" s="1">
        <v>0</v>
      </c>
      <c r="CD22" s="1">
        <v>0</v>
      </c>
      <c r="CE22" s="1">
        <v>0</v>
      </c>
      <c r="CF22" s="1">
        <v>0</v>
      </c>
      <c r="CG22" s="1">
        <v>0</v>
      </c>
      <c r="CH22" s="1">
        <v>0</v>
      </c>
      <c r="CI22" s="1">
        <v>0</v>
      </c>
      <c r="CJ22" s="1">
        <v>0</v>
      </c>
      <c r="CK22" s="1">
        <v>0</v>
      </c>
      <c r="CL22" s="1">
        <v>0</v>
      </c>
      <c r="CM22" s="1">
        <v>0</v>
      </c>
      <c r="CN22" t="s">
        <v>287</v>
      </c>
      <c r="CO22" t="s">
        <v>287</v>
      </c>
      <c r="CP22" t="s">
        <v>287</v>
      </c>
      <c r="CQ22" t="s">
        <v>287</v>
      </c>
      <c r="CR22" t="s">
        <v>287</v>
      </c>
      <c r="CS22" t="s">
        <v>287</v>
      </c>
      <c r="CT22" t="s">
        <v>287</v>
      </c>
      <c r="CU22" t="s">
        <v>287</v>
      </c>
      <c r="CV22" t="s">
        <v>423</v>
      </c>
      <c r="CW22" s="1">
        <v>2</v>
      </c>
      <c r="CX22" t="s">
        <v>287</v>
      </c>
      <c r="CY22" s="1">
        <v>1</v>
      </c>
      <c r="CZ22" s="1">
        <v>3</v>
      </c>
      <c r="DA22" s="1">
        <v>3</v>
      </c>
      <c r="DB22" t="s">
        <v>287</v>
      </c>
      <c r="DC22" t="s">
        <v>287</v>
      </c>
      <c r="DD22" t="s">
        <v>287</v>
      </c>
      <c r="DE22" t="s">
        <v>424</v>
      </c>
      <c r="DF22" t="s">
        <v>425</v>
      </c>
      <c r="DG22" t="s">
        <v>426</v>
      </c>
      <c r="DH22" t="s">
        <v>301</v>
      </c>
      <c r="DI22" t="s">
        <v>315</v>
      </c>
      <c r="DJ22" t="s">
        <v>303</v>
      </c>
      <c r="DK22" t="s">
        <v>427</v>
      </c>
      <c r="DL22" t="s">
        <v>330</v>
      </c>
      <c r="DM22" t="s">
        <v>428</v>
      </c>
      <c r="DN22" t="s">
        <v>429</v>
      </c>
      <c r="DO22" s="1">
        <v>0</v>
      </c>
      <c r="DP22" s="1">
        <v>0</v>
      </c>
      <c r="DQ22" s="1">
        <v>0</v>
      </c>
      <c r="DR22" s="1">
        <v>1</v>
      </c>
      <c r="DS22" s="1">
        <v>0</v>
      </c>
    </row>
    <row r="23" spans="1:123" x14ac:dyDescent="0.35">
      <c r="A23" s="1">
        <v>1</v>
      </c>
      <c r="B23" s="1">
        <v>1</v>
      </c>
      <c r="C23" s="1">
        <v>6</v>
      </c>
      <c r="D23" s="1">
        <v>2</v>
      </c>
      <c r="E23" s="1">
        <v>1</v>
      </c>
      <c r="F23" s="1">
        <v>2</v>
      </c>
      <c r="G23" s="1">
        <v>3</v>
      </c>
      <c r="H23" s="1">
        <v>4</v>
      </c>
      <c r="I23" s="1">
        <v>1</v>
      </c>
      <c r="J23" s="1">
        <v>1</v>
      </c>
      <c r="K23" s="1">
        <v>1</v>
      </c>
      <c r="L23" s="1">
        <v>1</v>
      </c>
      <c r="M23" s="1">
        <v>1</v>
      </c>
      <c r="N23" s="1">
        <v>1</v>
      </c>
      <c r="O23" s="1">
        <v>1</v>
      </c>
      <c r="P23" s="1">
        <v>0</v>
      </c>
      <c r="Q23" s="1">
        <v>1</v>
      </c>
      <c r="R23" s="1">
        <v>1</v>
      </c>
      <c r="S23" s="1">
        <v>1</v>
      </c>
      <c r="T23" s="1">
        <v>1</v>
      </c>
      <c r="U23" s="1">
        <v>1</v>
      </c>
      <c r="V23" s="1">
        <v>1</v>
      </c>
      <c r="W23" s="1">
        <v>0</v>
      </c>
      <c r="X23" t="s">
        <v>287</v>
      </c>
      <c r="Y23" s="1">
        <v>3</v>
      </c>
      <c r="Z23" s="1">
        <v>1</v>
      </c>
      <c r="AA23" t="s">
        <v>430</v>
      </c>
      <c r="AB23" s="1">
        <v>3</v>
      </c>
      <c r="AC23" s="1">
        <v>0</v>
      </c>
      <c r="AD23" s="1">
        <v>0</v>
      </c>
      <c r="AE23" s="1">
        <v>0</v>
      </c>
      <c r="AF23" s="1">
        <v>0</v>
      </c>
      <c r="AG23" s="1">
        <v>0</v>
      </c>
      <c r="AH23" s="1">
        <v>1</v>
      </c>
      <c r="AI23" s="1">
        <v>2</v>
      </c>
      <c r="AJ23" s="1">
        <v>3</v>
      </c>
      <c r="AK23" s="1">
        <v>2</v>
      </c>
      <c r="AL23" s="1">
        <v>2</v>
      </c>
      <c r="AM23" s="1">
        <v>1</v>
      </c>
      <c r="AN23" s="1">
        <v>0</v>
      </c>
      <c r="AO23" s="1">
        <v>0</v>
      </c>
      <c r="AP23" s="1">
        <v>0</v>
      </c>
      <c r="AQ23" s="1">
        <v>0</v>
      </c>
      <c r="AR23" s="1">
        <v>1</v>
      </c>
      <c r="AS23" s="1">
        <v>0</v>
      </c>
      <c r="AT23" s="1">
        <v>0</v>
      </c>
      <c r="AU23" s="1">
        <v>0</v>
      </c>
      <c r="AV23" t="s">
        <v>287</v>
      </c>
      <c r="AW23" s="1">
        <v>0</v>
      </c>
      <c r="AX23" s="1">
        <v>0</v>
      </c>
      <c r="AY23" s="1">
        <v>0</v>
      </c>
      <c r="AZ23" s="1">
        <v>0</v>
      </c>
      <c r="BA23" s="1">
        <v>1</v>
      </c>
      <c r="BB23" s="1">
        <v>0</v>
      </c>
      <c r="BC23" s="1">
        <v>0</v>
      </c>
      <c r="BD23" s="1">
        <v>0</v>
      </c>
      <c r="BE23" t="s">
        <v>287</v>
      </c>
      <c r="BF23" t="s">
        <v>287</v>
      </c>
      <c r="BG23" s="1">
        <v>1</v>
      </c>
      <c r="BH23" s="1">
        <v>1</v>
      </c>
      <c r="BI23" s="1">
        <v>1</v>
      </c>
      <c r="BJ23" s="1">
        <v>3</v>
      </c>
      <c r="BK23" s="1">
        <v>1</v>
      </c>
      <c r="BL23" s="1">
        <v>1</v>
      </c>
      <c r="BM23" s="1">
        <v>1</v>
      </c>
      <c r="BN23" s="1">
        <v>1</v>
      </c>
      <c r="BO23" s="1">
        <v>1</v>
      </c>
      <c r="BP23" s="1">
        <v>1</v>
      </c>
      <c r="BQ23" s="1">
        <v>1</v>
      </c>
      <c r="BR23" s="1">
        <v>1</v>
      </c>
      <c r="BS23" s="1">
        <v>1</v>
      </c>
      <c r="BT23" s="1">
        <v>1</v>
      </c>
      <c r="BU23" s="1">
        <v>1</v>
      </c>
      <c r="BV23" s="1">
        <v>0</v>
      </c>
      <c r="BW23" s="1">
        <v>0</v>
      </c>
      <c r="BX23" s="1">
        <v>0</v>
      </c>
      <c r="BY23" t="s">
        <v>287</v>
      </c>
      <c r="BZ23" s="1">
        <v>0</v>
      </c>
      <c r="CA23" s="1">
        <v>0</v>
      </c>
      <c r="CB23" s="1">
        <v>1</v>
      </c>
      <c r="CC23" s="1">
        <v>1</v>
      </c>
      <c r="CD23" s="1">
        <v>1</v>
      </c>
      <c r="CE23" s="1">
        <v>1</v>
      </c>
      <c r="CF23" s="1">
        <v>1</v>
      </c>
      <c r="CG23" s="1">
        <v>0</v>
      </c>
      <c r="CH23" s="1">
        <v>1</v>
      </c>
      <c r="CI23" s="1">
        <v>1</v>
      </c>
      <c r="CJ23" s="1">
        <v>1</v>
      </c>
      <c r="CK23" s="1">
        <v>1</v>
      </c>
      <c r="CL23" s="1">
        <v>0</v>
      </c>
      <c r="CM23" s="1">
        <v>0</v>
      </c>
      <c r="CN23" t="s">
        <v>287</v>
      </c>
      <c r="CO23" s="1">
        <v>1</v>
      </c>
      <c r="CP23" s="1">
        <v>1</v>
      </c>
      <c r="CQ23" s="1">
        <v>1</v>
      </c>
      <c r="CR23" s="1">
        <v>3</v>
      </c>
      <c r="CS23" s="1">
        <v>3</v>
      </c>
      <c r="CT23" s="1">
        <v>1</v>
      </c>
      <c r="CU23" s="1">
        <v>2</v>
      </c>
      <c r="CV23" t="s">
        <v>287</v>
      </c>
      <c r="CW23" s="1">
        <v>2</v>
      </c>
      <c r="CX23" t="s">
        <v>287</v>
      </c>
      <c r="CY23" s="1">
        <v>1</v>
      </c>
      <c r="CZ23" s="1">
        <v>1</v>
      </c>
      <c r="DA23" s="1">
        <v>1</v>
      </c>
      <c r="DB23" t="s">
        <v>287</v>
      </c>
      <c r="DC23" t="s">
        <v>287</v>
      </c>
      <c r="DD23" s="1">
        <v>3</v>
      </c>
      <c r="DE23" t="s">
        <v>431</v>
      </c>
      <c r="DF23" t="s">
        <v>432</v>
      </c>
      <c r="DG23" t="s">
        <v>433</v>
      </c>
      <c r="DH23" t="s">
        <v>301</v>
      </c>
      <c r="DI23" t="s">
        <v>302</v>
      </c>
      <c r="DJ23" t="s">
        <v>303</v>
      </c>
      <c r="DK23" t="s">
        <v>387</v>
      </c>
      <c r="DL23" t="s">
        <v>305</v>
      </c>
      <c r="DM23" t="s">
        <v>434</v>
      </c>
      <c r="DN23" t="s">
        <v>435</v>
      </c>
      <c r="DO23" s="1">
        <v>0</v>
      </c>
      <c r="DP23" s="1">
        <v>0</v>
      </c>
      <c r="DQ23" s="1">
        <v>0</v>
      </c>
      <c r="DR23" s="1">
        <v>1</v>
      </c>
      <c r="DS23" s="1">
        <v>0</v>
      </c>
    </row>
    <row r="24" spans="1:123" x14ac:dyDescent="0.35">
      <c r="A24" s="1">
        <v>1</v>
      </c>
      <c r="B24" s="1">
        <v>2</v>
      </c>
      <c r="C24" s="1">
        <v>2</v>
      </c>
      <c r="D24" s="1">
        <v>3</v>
      </c>
      <c r="E24" s="1">
        <v>1</v>
      </c>
      <c r="F24" s="1">
        <v>2</v>
      </c>
      <c r="G24" s="1">
        <v>2</v>
      </c>
      <c r="H24" s="1">
        <v>4</v>
      </c>
      <c r="I24" s="1">
        <v>0</v>
      </c>
      <c r="J24" s="1">
        <v>0</v>
      </c>
      <c r="K24" s="1">
        <v>1</v>
      </c>
      <c r="L24" s="1">
        <v>0</v>
      </c>
      <c r="M24" s="1">
        <v>1</v>
      </c>
      <c r="N24" s="1">
        <v>1</v>
      </c>
      <c r="O24" s="1">
        <v>1</v>
      </c>
      <c r="P24" s="1">
        <v>0</v>
      </c>
      <c r="Q24" s="1">
        <v>2</v>
      </c>
      <c r="R24" s="1">
        <v>1</v>
      </c>
      <c r="S24" s="1">
        <v>1</v>
      </c>
      <c r="T24" s="1">
        <v>1</v>
      </c>
      <c r="U24" s="1">
        <v>0</v>
      </c>
      <c r="V24" s="1">
        <v>0</v>
      </c>
      <c r="W24" s="1">
        <v>0</v>
      </c>
      <c r="X24" t="s">
        <v>287</v>
      </c>
      <c r="Y24" s="1">
        <v>4</v>
      </c>
      <c r="Z24" s="1">
        <v>1</v>
      </c>
      <c r="AA24" t="s">
        <v>287</v>
      </c>
      <c r="AB24" s="1">
        <v>3</v>
      </c>
      <c r="AC24" s="1">
        <v>0</v>
      </c>
      <c r="AD24" s="1">
        <v>0</v>
      </c>
      <c r="AE24" s="1">
        <v>0</v>
      </c>
      <c r="AF24" s="1">
        <v>0</v>
      </c>
      <c r="AG24" s="1">
        <v>0</v>
      </c>
      <c r="AH24" s="1">
        <v>2</v>
      </c>
      <c r="AI24" s="1">
        <v>1</v>
      </c>
      <c r="AJ24" s="1">
        <v>3</v>
      </c>
      <c r="AK24" s="1">
        <v>1</v>
      </c>
      <c r="AL24" s="1">
        <v>2</v>
      </c>
      <c r="AM24" s="1">
        <v>2</v>
      </c>
      <c r="AN24" s="1">
        <v>0</v>
      </c>
      <c r="AO24" s="1">
        <v>0</v>
      </c>
      <c r="AP24" s="1">
        <v>1</v>
      </c>
      <c r="AQ24" s="1">
        <v>0</v>
      </c>
      <c r="AR24" s="1">
        <v>1</v>
      </c>
      <c r="AS24" s="1">
        <v>0</v>
      </c>
      <c r="AT24" s="1">
        <v>0</v>
      </c>
      <c r="AU24" s="1">
        <v>0</v>
      </c>
      <c r="AV24" t="s">
        <v>287</v>
      </c>
      <c r="AW24" s="1">
        <v>0</v>
      </c>
      <c r="AX24" s="1">
        <v>0</v>
      </c>
      <c r="AY24" s="1">
        <v>1</v>
      </c>
      <c r="AZ24" s="1">
        <v>1</v>
      </c>
      <c r="BA24" s="1">
        <v>1</v>
      </c>
      <c r="BB24" s="1">
        <v>0</v>
      </c>
      <c r="BC24" s="1">
        <v>0</v>
      </c>
      <c r="BD24" s="1">
        <v>0</v>
      </c>
      <c r="BE24" t="s">
        <v>287</v>
      </c>
      <c r="BF24" t="s">
        <v>287</v>
      </c>
      <c r="BG24" s="1">
        <v>1</v>
      </c>
      <c r="BH24" s="1">
        <v>1</v>
      </c>
      <c r="BI24" s="1">
        <v>1</v>
      </c>
      <c r="BJ24" s="1">
        <v>1</v>
      </c>
      <c r="BK24" s="1">
        <v>0</v>
      </c>
      <c r="BL24" s="1">
        <v>1</v>
      </c>
      <c r="BM24" s="1">
        <v>1</v>
      </c>
      <c r="BN24" s="1">
        <v>1</v>
      </c>
      <c r="BO24" s="1">
        <v>1</v>
      </c>
      <c r="BP24" s="1">
        <v>1</v>
      </c>
      <c r="BQ24" s="1">
        <v>1</v>
      </c>
      <c r="BR24" s="1">
        <v>0</v>
      </c>
      <c r="BS24" s="1">
        <v>1</v>
      </c>
      <c r="BT24" s="1">
        <v>0</v>
      </c>
      <c r="BU24" s="1">
        <v>0</v>
      </c>
      <c r="BV24" s="1">
        <v>1</v>
      </c>
      <c r="BW24" s="1">
        <v>0</v>
      </c>
      <c r="BX24" s="1">
        <v>0</v>
      </c>
      <c r="BY24" t="s">
        <v>287</v>
      </c>
      <c r="BZ24" s="1">
        <v>1</v>
      </c>
      <c r="CA24" s="1">
        <v>1</v>
      </c>
      <c r="CB24" s="1">
        <v>1</v>
      </c>
      <c r="CC24" s="1">
        <v>1</v>
      </c>
      <c r="CD24" s="1">
        <v>1</v>
      </c>
      <c r="CE24" s="1">
        <v>1</v>
      </c>
      <c r="CF24" s="1">
        <v>1</v>
      </c>
      <c r="CG24" s="1">
        <v>0</v>
      </c>
      <c r="CH24" s="1">
        <v>1</v>
      </c>
      <c r="CI24" s="1">
        <v>1</v>
      </c>
      <c r="CJ24" s="1">
        <v>0</v>
      </c>
      <c r="CK24" s="1">
        <v>0</v>
      </c>
      <c r="CL24" s="1">
        <v>0</v>
      </c>
      <c r="CM24" s="1">
        <v>0</v>
      </c>
      <c r="CN24" t="s">
        <v>287</v>
      </c>
      <c r="CO24" s="1">
        <v>1</v>
      </c>
      <c r="CP24" s="1">
        <v>1</v>
      </c>
      <c r="CQ24" s="1">
        <v>1</v>
      </c>
      <c r="CR24" s="1">
        <v>1</v>
      </c>
      <c r="CS24" s="1">
        <v>2</v>
      </c>
      <c r="CT24" s="1">
        <v>1</v>
      </c>
      <c r="CU24" s="1">
        <v>2</v>
      </c>
      <c r="CV24" t="s">
        <v>287</v>
      </c>
      <c r="CW24" s="1">
        <v>1</v>
      </c>
      <c r="CX24" t="s">
        <v>287</v>
      </c>
      <c r="CY24" s="1">
        <v>2</v>
      </c>
      <c r="CZ24" t="s">
        <v>287</v>
      </c>
      <c r="DA24" s="1">
        <v>2</v>
      </c>
      <c r="DB24" s="1">
        <v>2</v>
      </c>
      <c r="DC24" t="s">
        <v>287</v>
      </c>
      <c r="DD24" t="s">
        <v>287</v>
      </c>
      <c r="DE24" t="s">
        <v>287</v>
      </c>
      <c r="DF24" t="s">
        <v>436</v>
      </c>
      <c r="DG24" t="s">
        <v>437</v>
      </c>
      <c r="DH24" t="s">
        <v>290</v>
      </c>
      <c r="DI24" t="s">
        <v>302</v>
      </c>
      <c r="DJ24" t="s">
        <v>303</v>
      </c>
      <c r="DK24" t="s">
        <v>321</v>
      </c>
      <c r="DL24" t="s">
        <v>294</v>
      </c>
      <c r="DM24" t="s">
        <v>438</v>
      </c>
      <c r="DN24" t="s">
        <v>439</v>
      </c>
      <c r="DO24" s="1">
        <v>0</v>
      </c>
      <c r="DP24" s="1">
        <v>0</v>
      </c>
      <c r="DQ24" s="1">
        <v>0</v>
      </c>
      <c r="DR24" s="1">
        <v>1</v>
      </c>
      <c r="DS24" s="1">
        <v>0</v>
      </c>
    </row>
    <row r="25" spans="1:123" x14ac:dyDescent="0.35">
      <c r="A25" s="1">
        <v>1</v>
      </c>
      <c r="B25" s="1">
        <v>1</v>
      </c>
      <c r="C25" s="1">
        <v>4</v>
      </c>
      <c r="D25" s="1">
        <v>3</v>
      </c>
      <c r="E25" s="1">
        <v>1</v>
      </c>
      <c r="F25" s="1">
        <v>1</v>
      </c>
      <c r="G25" s="1">
        <v>1</v>
      </c>
      <c r="H25" s="1">
        <v>4</v>
      </c>
      <c r="I25" s="1">
        <v>1</v>
      </c>
      <c r="J25" s="1">
        <v>1</v>
      </c>
      <c r="K25" s="1">
        <v>0</v>
      </c>
      <c r="L25" s="1">
        <v>0</v>
      </c>
      <c r="M25" s="1">
        <v>1</v>
      </c>
      <c r="N25" s="1">
        <v>1</v>
      </c>
      <c r="O25" s="1">
        <v>1</v>
      </c>
      <c r="P25" s="1">
        <v>0</v>
      </c>
      <c r="Q25" s="1">
        <v>1</v>
      </c>
      <c r="R25" s="1">
        <v>0</v>
      </c>
      <c r="S25" s="1">
        <v>1</v>
      </c>
      <c r="T25" s="1">
        <v>0</v>
      </c>
      <c r="U25" s="1">
        <v>0</v>
      </c>
      <c r="V25" s="1">
        <v>0</v>
      </c>
      <c r="W25" s="1">
        <v>0</v>
      </c>
      <c r="X25" t="s">
        <v>287</v>
      </c>
      <c r="Y25" s="1">
        <v>5</v>
      </c>
      <c r="Z25" s="1">
        <v>1</v>
      </c>
      <c r="AA25" t="s">
        <v>287</v>
      </c>
      <c r="AB25" s="1">
        <v>3</v>
      </c>
      <c r="AC25" s="1">
        <v>0</v>
      </c>
      <c r="AD25" s="1">
        <v>0</v>
      </c>
      <c r="AE25" s="1">
        <v>0</v>
      </c>
      <c r="AF25" s="1">
        <v>0</v>
      </c>
      <c r="AG25" s="1">
        <v>0</v>
      </c>
      <c r="AH25" s="1">
        <v>2</v>
      </c>
      <c r="AI25" s="1">
        <v>2</v>
      </c>
      <c r="AJ25" s="1">
        <v>2</v>
      </c>
      <c r="AK25" s="1">
        <v>2</v>
      </c>
      <c r="AL25" s="1">
        <v>2</v>
      </c>
      <c r="AM25" s="1">
        <v>2</v>
      </c>
      <c r="AN25" s="1">
        <v>0</v>
      </c>
      <c r="AO25" s="1">
        <v>1</v>
      </c>
      <c r="AP25" s="1">
        <v>0</v>
      </c>
      <c r="AQ25" s="1">
        <v>1</v>
      </c>
      <c r="AR25" s="1">
        <v>0</v>
      </c>
      <c r="AS25" s="1">
        <v>1</v>
      </c>
      <c r="AT25" s="1">
        <v>0</v>
      </c>
      <c r="AU25" s="1">
        <v>0</v>
      </c>
      <c r="AV25" t="s">
        <v>287</v>
      </c>
      <c r="AW25" s="1">
        <v>0</v>
      </c>
      <c r="AX25" s="1">
        <v>0</v>
      </c>
      <c r="AY25" s="1">
        <v>0</v>
      </c>
      <c r="AZ25" s="1">
        <v>0</v>
      </c>
      <c r="BA25" s="1">
        <v>1</v>
      </c>
      <c r="BB25" s="1">
        <v>0</v>
      </c>
      <c r="BC25" s="1">
        <v>1</v>
      </c>
      <c r="BD25" s="1">
        <v>0</v>
      </c>
      <c r="BE25" t="s">
        <v>440</v>
      </c>
      <c r="BF25" t="s">
        <v>287</v>
      </c>
      <c r="BG25" s="1">
        <v>1</v>
      </c>
      <c r="BH25" s="1">
        <v>2</v>
      </c>
      <c r="BI25" s="1">
        <v>2</v>
      </c>
      <c r="BJ25" s="1">
        <v>3</v>
      </c>
      <c r="BK25" s="1">
        <v>1</v>
      </c>
      <c r="BL25" s="1">
        <v>1</v>
      </c>
      <c r="BM25" s="1">
        <v>0</v>
      </c>
      <c r="BN25" s="1">
        <v>0</v>
      </c>
      <c r="BO25" s="1">
        <v>1</v>
      </c>
      <c r="BP25" s="1">
        <v>1</v>
      </c>
      <c r="BQ25" s="1">
        <v>1</v>
      </c>
      <c r="BR25" s="1">
        <v>1</v>
      </c>
      <c r="BS25" s="1">
        <v>0</v>
      </c>
      <c r="BT25" s="1">
        <v>0</v>
      </c>
      <c r="BU25" s="1">
        <v>0</v>
      </c>
      <c r="BV25" s="1">
        <v>0</v>
      </c>
      <c r="BW25" s="1">
        <v>0</v>
      </c>
      <c r="BX25" s="1">
        <v>0</v>
      </c>
      <c r="BY25" t="s">
        <v>287</v>
      </c>
      <c r="BZ25" s="1">
        <v>0</v>
      </c>
      <c r="CA25" s="1">
        <v>0</v>
      </c>
      <c r="CB25" s="1">
        <v>0</v>
      </c>
      <c r="CC25" s="1">
        <v>1</v>
      </c>
      <c r="CD25" s="1">
        <v>0</v>
      </c>
      <c r="CE25" s="1">
        <v>1</v>
      </c>
      <c r="CF25" s="1">
        <v>1</v>
      </c>
      <c r="CG25" s="1">
        <v>0</v>
      </c>
      <c r="CH25" s="1">
        <v>1</v>
      </c>
      <c r="CI25" s="1">
        <v>0</v>
      </c>
      <c r="CJ25" s="1">
        <v>0</v>
      </c>
      <c r="CK25" s="1">
        <v>0</v>
      </c>
      <c r="CL25" s="1">
        <v>0</v>
      </c>
      <c r="CM25" s="1">
        <v>0</v>
      </c>
      <c r="CN25" t="s">
        <v>287</v>
      </c>
      <c r="CO25" s="1">
        <v>3</v>
      </c>
      <c r="CP25" s="1">
        <v>3</v>
      </c>
      <c r="CQ25" s="1">
        <v>3</v>
      </c>
      <c r="CR25" t="s">
        <v>287</v>
      </c>
      <c r="CS25" s="1">
        <v>2</v>
      </c>
      <c r="CT25" s="1">
        <v>1</v>
      </c>
      <c r="CU25" s="1">
        <v>2</v>
      </c>
      <c r="CV25" t="s">
        <v>287</v>
      </c>
      <c r="CW25" s="1">
        <v>4</v>
      </c>
      <c r="CX25" t="s">
        <v>441</v>
      </c>
      <c r="CY25" s="1">
        <v>2</v>
      </c>
      <c r="CZ25" t="s">
        <v>287</v>
      </c>
      <c r="DA25" s="1">
        <v>2</v>
      </c>
      <c r="DB25" s="1">
        <v>6</v>
      </c>
      <c r="DC25" t="s">
        <v>442</v>
      </c>
      <c r="DD25" t="s">
        <v>287</v>
      </c>
      <c r="DE25" t="s">
        <v>287</v>
      </c>
      <c r="DF25" t="s">
        <v>443</v>
      </c>
      <c r="DG25" t="s">
        <v>444</v>
      </c>
      <c r="DH25" t="s">
        <v>301</v>
      </c>
      <c r="DI25" t="s">
        <v>302</v>
      </c>
      <c r="DJ25" t="s">
        <v>303</v>
      </c>
      <c r="DK25" t="s">
        <v>445</v>
      </c>
      <c r="DL25" t="s">
        <v>370</v>
      </c>
      <c r="DM25" t="s">
        <v>446</v>
      </c>
      <c r="DN25" t="s">
        <v>447</v>
      </c>
      <c r="DO25" s="1">
        <v>0</v>
      </c>
      <c r="DP25" s="1">
        <v>0</v>
      </c>
      <c r="DQ25" s="1">
        <v>0</v>
      </c>
      <c r="DR25" s="1">
        <v>1</v>
      </c>
      <c r="DS25" s="1">
        <v>0</v>
      </c>
    </row>
    <row r="26" spans="1:123" x14ac:dyDescent="0.35">
      <c r="A26" s="1">
        <v>1</v>
      </c>
      <c r="B26" s="1">
        <v>1</v>
      </c>
      <c r="C26" s="1">
        <v>2</v>
      </c>
      <c r="D26" s="1">
        <v>4</v>
      </c>
      <c r="E26" s="1">
        <v>1</v>
      </c>
      <c r="F26" s="1">
        <v>1</v>
      </c>
      <c r="G26" s="1">
        <v>2</v>
      </c>
      <c r="H26" s="1">
        <v>4</v>
      </c>
      <c r="I26" s="1">
        <v>1</v>
      </c>
      <c r="J26" s="1">
        <v>0</v>
      </c>
      <c r="K26" s="1">
        <v>0</v>
      </c>
      <c r="L26" s="1">
        <v>0</v>
      </c>
      <c r="M26" s="1">
        <v>0</v>
      </c>
      <c r="N26" s="1">
        <v>1</v>
      </c>
      <c r="O26" s="1">
        <v>1</v>
      </c>
      <c r="P26" s="1">
        <v>0</v>
      </c>
      <c r="Q26" s="1">
        <v>1</v>
      </c>
      <c r="R26" s="1">
        <v>1</v>
      </c>
      <c r="S26" s="1">
        <v>0</v>
      </c>
      <c r="T26" s="1">
        <v>1</v>
      </c>
      <c r="U26" s="1">
        <v>0</v>
      </c>
      <c r="V26" s="1">
        <v>0</v>
      </c>
      <c r="W26" s="1">
        <v>0</v>
      </c>
      <c r="X26" t="s">
        <v>287</v>
      </c>
      <c r="Y26" s="1">
        <v>5</v>
      </c>
      <c r="Z26" s="1">
        <v>2</v>
      </c>
      <c r="AA26" t="s">
        <v>287</v>
      </c>
      <c r="AB26" s="1">
        <v>3</v>
      </c>
      <c r="AC26" s="1">
        <v>0</v>
      </c>
      <c r="AD26" s="1">
        <v>0</v>
      </c>
      <c r="AE26" s="1">
        <v>0</v>
      </c>
      <c r="AF26" s="1">
        <v>0</v>
      </c>
      <c r="AG26" s="1">
        <v>0</v>
      </c>
      <c r="AH26" s="1">
        <v>2</v>
      </c>
      <c r="AI26" s="1">
        <v>1</v>
      </c>
      <c r="AJ26" s="1">
        <v>5</v>
      </c>
      <c r="AK26" s="1">
        <v>1</v>
      </c>
      <c r="AL26" s="1">
        <v>1</v>
      </c>
      <c r="AM26" s="1">
        <v>1</v>
      </c>
      <c r="AN26" s="1">
        <v>0</v>
      </c>
      <c r="AO26" s="1">
        <v>0</v>
      </c>
      <c r="AP26" s="1">
        <v>0</v>
      </c>
      <c r="AQ26" s="1">
        <v>0</v>
      </c>
      <c r="AR26" s="1">
        <v>1</v>
      </c>
      <c r="AS26" s="1">
        <v>0</v>
      </c>
      <c r="AT26" s="1">
        <v>0</v>
      </c>
      <c r="AU26" s="1">
        <v>0</v>
      </c>
      <c r="AV26" t="s">
        <v>287</v>
      </c>
      <c r="AW26" s="1">
        <v>0</v>
      </c>
      <c r="AX26" s="1">
        <v>0</v>
      </c>
      <c r="AY26" s="1">
        <v>0</v>
      </c>
      <c r="AZ26" s="1">
        <v>0</v>
      </c>
      <c r="BA26" s="1">
        <v>1</v>
      </c>
      <c r="BB26" s="1">
        <v>0</v>
      </c>
      <c r="BC26" s="1">
        <v>0</v>
      </c>
      <c r="BD26" s="1">
        <v>0</v>
      </c>
      <c r="BE26" t="s">
        <v>287</v>
      </c>
      <c r="BF26" t="s">
        <v>287</v>
      </c>
      <c r="BG26" s="1">
        <v>1</v>
      </c>
      <c r="BH26" s="1">
        <v>1</v>
      </c>
      <c r="BI26" s="1">
        <v>2</v>
      </c>
      <c r="BJ26" s="1">
        <v>3</v>
      </c>
      <c r="BK26" s="1">
        <v>1</v>
      </c>
      <c r="BL26" s="1">
        <v>1</v>
      </c>
      <c r="BM26" s="1">
        <v>1</v>
      </c>
      <c r="BN26" s="1">
        <v>1</v>
      </c>
      <c r="BO26" s="1">
        <v>1</v>
      </c>
      <c r="BP26" s="1">
        <v>1</v>
      </c>
      <c r="BQ26" s="1">
        <v>1</v>
      </c>
      <c r="BR26" s="1">
        <v>1</v>
      </c>
      <c r="BS26" s="1">
        <v>1</v>
      </c>
      <c r="BT26" s="1">
        <v>1</v>
      </c>
      <c r="BU26" s="1">
        <v>1</v>
      </c>
      <c r="BV26" s="1">
        <v>0</v>
      </c>
      <c r="BW26" s="1">
        <v>0</v>
      </c>
      <c r="BX26" s="1">
        <v>0</v>
      </c>
      <c r="BY26" t="s">
        <v>287</v>
      </c>
      <c r="BZ26" s="1">
        <v>1</v>
      </c>
      <c r="CA26" s="1">
        <v>1</v>
      </c>
      <c r="CB26" s="1">
        <v>1</v>
      </c>
      <c r="CC26" s="1">
        <v>1</v>
      </c>
      <c r="CD26" s="1">
        <v>1</v>
      </c>
      <c r="CE26" s="1">
        <v>1</v>
      </c>
      <c r="CF26" s="1">
        <v>1</v>
      </c>
      <c r="CG26" s="1">
        <v>0</v>
      </c>
      <c r="CH26" s="1">
        <v>1</v>
      </c>
      <c r="CI26" s="1">
        <v>0</v>
      </c>
      <c r="CJ26" s="1">
        <v>0</v>
      </c>
      <c r="CK26" s="1">
        <v>0</v>
      </c>
      <c r="CL26" s="1">
        <v>0</v>
      </c>
      <c r="CM26" s="1">
        <v>0</v>
      </c>
      <c r="CN26" t="s">
        <v>287</v>
      </c>
      <c r="CO26" s="1">
        <v>1</v>
      </c>
      <c r="CP26" s="1">
        <v>1</v>
      </c>
      <c r="CQ26" s="1">
        <v>3</v>
      </c>
      <c r="CR26" t="s">
        <v>287</v>
      </c>
      <c r="CS26" s="1">
        <v>4</v>
      </c>
      <c r="CT26" s="1">
        <v>4</v>
      </c>
      <c r="CU26" s="1">
        <v>3</v>
      </c>
      <c r="CV26" t="s">
        <v>287</v>
      </c>
      <c r="CW26" s="1">
        <v>1</v>
      </c>
      <c r="CX26" t="s">
        <v>287</v>
      </c>
      <c r="CY26" s="1">
        <v>3</v>
      </c>
      <c r="CZ26" s="1">
        <v>3</v>
      </c>
      <c r="DA26" s="1">
        <v>2</v>
      </c>
      <c r="DB26" s="1">
        <v>2</v>
      </c>
      <c r="DC26" t="s">
        <v>287</v>
      </c>
      <c r="DD26" t="s">
        <v>287</v>
      </c>
      <c r="DE26" t="s">
        <v>287</v>
      </c>
      <c r="DF26" t="s">
        <v>448</v>
      </c>
      <c r="DG26" t="s">
        <v>449</v>
      </c>
      <c r="DH26" t="s">
        <v>290</v>
      </c>
      <c r="DI26" t="s">
        <v>302</v>
      </c>
      <c r="DJ26" t="s">
        <v>303</v>
      </c>
      <c r="DK26" t="s">
        <v>450</v>
      </c>
      <c r="DL26" t="s">
        <v>294</v>
      </c>
      <c r="DM26" t="s">
        <v>451</v>
      </c>
      <c r="DN26" t="s">
        <v>452</v>
      </c>
      <c r="DO26" s="1">
        <v>0</v>
      </c>
      <c r="DP26" s="1">
        <v>0</v>
      </c>
      <c r="DQ26" s="1">
        <v>0</v>
      </c>
      <c r="DR26" s="1">
        <v>1</v>
      </c>
      <c r="DS26" s="1">
        <v>0</v>
      </c>
    </row>
    <row r="27" spans="1:123" x14ac:dyDescent="0.35">
      <c r="A27" s="1">
        <v>1</v>
      </c>
      <c r="B27" s="1">
        <v>1</v>
      </c>
      <c r="C27" s="1">
        <v>4</v>
      </c>
      <c r="D27" s="1">
        <v>5</v>
      </c>
      <c r="E27" s="1">
        <v>5</v>
      </c>
      <c r="F27" s="1">
        <v>5</v>
      </c>
      <c r="G27" s="1">
        <v>5</v>
      </c>
      <c r="H27" s="1">
        <v>5</v>
      </c>
      <c r="I27" s="1">
        <v>1</v>
      </c>
      <c r="J27" s="1">
        <v>1</v>
      </c>
      <c r="K27" s="1">
        <v>1</v>
      </c>
      <c r="L27" s="1">
        <v>1</v>
      </c>
      <c r="M27" s="1">
        <v>1</v>
      </c>
      <c r="N27" s="1">
        <v>1</v>
      </c>
      <c r="O27" s="1">
        <v>1</v>
      </c>
      <c r="P27" s="1">
        <v>0</v>
      </c>
      <c r="Q27" s="1">
        <v>2</v>
      </c>
      <c r="R27" s="1">
        <v>1</v>
      </c>
      <c r="S27" s="1">
        <v>0</v>
      </c>
      <c r="T27" s="1">
        <v>1</v>
      </c>
      <c r="U27" s="1">
        <v>1</v>
      </c>
      <c r="V27" s="1">
        <v>1</v>
      </c>
      <c r="W27" s="1">
        <v>0</v>
      </c>
      <c r="X27" t="s">
        <v>287</v>
      </c>
      <c r="Y27" s="1">
        <v>4</v>
      </c>
      <c r="Z27" s="1">
        <v>3</v>
      </c>
      <c r="AA27" t="s">
        <v>287</v>
      </c>
      <c r="AB27" s="1">
        <v>2</v>
      </c>
      <c r="AC27" s="1">
        <v>1</v>
      </c>
      <c r="AD27" s="1">
        <v>1</v>
      </c>
      <c r="AE27" s="1">
        <v>1</v>
      </c>
      <c r="AF27" s="1">
        <v>1</v>
      </c>
      <c r="AG27" s="1">
        <v>0</v>
      </c>
      <c r="AH27" t="s">
        <v>287</v>
      </c>
      <c r="AI27" t="s">
        <v>287</v>
      </c>
      <c r="AJ27" t="s">
        <v>287</v>
      </c>
      <c r="AK27" t="s">
        <v>287</v>
      </c>
      <c r="AL27" s="1">
        <v>3</v>
      </c>
      <c r="AM27" s="1">
        <v>2</v>
      </c>
      <c r="AN27" s="1">
        <v>0</v>
      </c>
      <c r="AO27" s="1">
        <v>0</v>
      </c>
      <c r="AP27" s="1">
        <v>1</v>
      </c>
      <c r="AQ27" s="1">
        <v>1</v>
      </c>
      <c r="AR27" s="1">
        <v>1</v>
      </c>
      <c r="AS27" s="1">
        <v>0</v>
      </c>
      <c r="AT27" s="1">
        <v>0</v>
      </c>
      <c r="AU27" s="1">
        <v>0</v>
      </c>
      <c r="AV27" t="s">
        <v>287</v>
      </c>
      <c r="AW27" s="1">
        <v>0</v>
      </c>
      <c r="AX27" s="1">
        <v>0</v>
      </c>
      <c r="AY27" s="1">
        <v>1</v>
      </c>
      <c r="AZ27" s="1">
        <v>0</v>
      </c>
      <c r="BA27" s="1">
        <v>0</v>
      </c>
      <c r="BB27" s="1">
        <v>0</v>
      </c>
      <c r="BC27" s="1">
        <v>0</v>
      </c>
      <c r="BD27" s="1">
        <v>0</v>
      </c>
      <c r="BE27" t="s">
        <v>287</v>
      </c>
      <c r="BF27" t="s">
        <v>287</v>
      </c>
      <c r="BG27" s="1">
        <v>1</v>
      </c>
      <c r="BH27" s="1">
        <v>1</v>
      </c>
      <c r="BI27" s="1">
        <v>2</v>
      </c>
      <c r="BJ27" s="1">
        <v>3</v>
      </c>
      <c r="BK27" s="1">
        <v>1</v>
      </c>
      <c r="BL27" s="1">
        <v>1</v>
      </c>
      <c r="BM27" s="1">
        <v>1</v>
      </c>
      <c r="BN27" s="1">
        <v>1</v>
      </c>
      <c r="BO27" s="1">
        <v>1</v>
      </c>
      <c r="BP27" s="1">
        <v>1</v>
      </c>
      <c r="BQ27" s="1">
        <v>1</v>
      </c>
      <c r="BR27" s="1">
        <v>0</v>
      </c>
      <c r="BS27" s="1">
        <v>1</v>
      </c>
      <c r="BT27" s="1">
        <v>1</v>
      </c>
      <c r="BU27" s="1">
        <v>1</v>
      </c>
      <c r="BV27" s="1">
        <v>1</v>
      </c>
      <c r="BW27" s="1">
        <v>0</v>
      </c>
      <c r="BX27" s="1">
        <v>0</v>
      </c>
      <c r="BY27" t="s">
        <v>287</v>
      </c>
      <c r="BZ27" s="1">
        <v>0</v>
      </c>
      <c r="CA27" s="1">
        <v>1</v>
      </c>
      <c r="CB27" s="1">
        <v>0</v>
      </c>
      <c r="CC27" s="1">
        <v>1</v>
      </c>
      <c r="CD27" s="1">
        <v>0</v>
      </c>
      <c r="CE27" s="1">
        <v>1</v>
      </c>
      <c r="CF27" s="1">
        <v>1</v>
      </c>
      <c r="CG27" s="1">
        <v>0</v>
      </c>
      <c r="CH27" s="1">
        <v>1</v>
      </c>
      <c r="CI27" s="1">
        <v>0</v>
      </c>
      <c r="CJ27" s="1">
        <v>0</v>
      </c>
      <c r="CK27" s="1">
        <v>0</v>
      </c>
      <c r="CL27" s="1">
        <v>0</v>
      </c>
      <c r="CM27" s="1">
        <v>0</v>
      </c>
      <c r="CN27" t="s">
        <v>287</v>
      </c>
      <c r="CO27" s="1">
        <v>3</v>
      </c>
      <c r="CP27" s="1">
        <v>3</v>
      </c>
      <c r="CQ27" s="1">
        <v>1</v>
      </c>
      <c r="CR27" s="1">
        <v>3</v>
      </c>
      <c r="CS27" s="1">
        <v>4</v>
      </c>
      <c r="CT27" s="1">
        <v>1</v>
      </c>
      <c r="CU27" s="1">
        <v>1</v>
      </c>
      <c r="CV27" t="s">
        <v>287</v>
      </c>
      <c r="CW27" s="1">
        <v>2</v>
      </c>
      <c r="CX27" t="s">
        <v>287</v>
      </c>
      <c r="CY27" s="1">
        <v>1</v>
      </c>
      <c r="CZ27" s="1">
        <v>3</v>
      </c>
      <c r="DA27" s="1">
        <v>2</v>
      </c>
      <c r="DB27" s="1">
        <v>2</v>
      </c>
      <c r="DC27" t="s">
        <v>287</v>
      </c>
      <c r="DD27" t="s">
        <v>287</v>
      </c>
      <c r="DE27" t="s">
        <v>287</v>
      </c>
      <c r="DF27" t="s">
        <v>453</v>
      </c>
      <c r="DG27" t="s">
        <v>454</v>
      </c>
      <c r="DH27" t="s">
        <v>290</v>
      </c>
      <c r="DI27" t="s">
        <v>315</v>
      </c>
      <c r="DJ27" t="s">
        <v>303</v>
      </c>
      <c r="DK27" t="s">
        <v>455</v>
      </c>
      <c r="DL27" t="s">
        <v>330</v>
      </c>
      <c r="DM27" t="s">
        <v>456</v>
      </c>
      <c r="DN27" t="s">
        <v>457</v>
      </c>
      <c r="DO27" s="1">
        <v>0</v>
      </c>
      <c r="DP27" s="1">
        <v>0</v>
      </c>
      <c r="DQ27" s="1">
        <v>0</v>
      </c>
      <c r="DR27" s="1">
        <v>1</v>
      </c>
      <c r="DS27" s="1">
        <v>0</v>
      </c>
    </row>
    <row r="28" spans="1:123" x14ac:dyDescent="0.35">
      <c r="A28" s="1">
        <v>1</v>
      </c>
      <c r="B28" s="1">
        <v>1</v>
      </c>
      <c r="C28" s="1">
        <v>5</v>
      </c>
      <c r="D28" s="1">
        <v>2</v>
      </c>
      <c r="E28" s="1">
        <v>1</v>
      </c>
      <c r="F28" s="1">
        <v>3</v>
      </c>
      <c r="G28" s="1">
        <v>3</v>
      </c>
      <c r="H28" s="1">
        <v>4</v>
      </c>
      <c r="I28" s="1">
        <v>1</v>
      </c>
      <c r="J28" s="1">
        <v>1</v>
      </c>
      <c r="K28" s="1">
        <v>1</v>
      </c>
      <c r="L28" s="1">
        <v>1</v>
      </c>
      <c r="M28" s="1">
        <v>0</v>
      </c>
      <c r="N28" s="1">
        <v>1</v>
      </c>
      <c r="O28" s="1">
        <v>1</v>
      </c>
      <c r="P28" s="1">
        <v>0</v>
      </c>
      <c r="Q28" s="1">
        <v>1</v>
      </c>
      <c r="R28" s="1">
        <v>1</v>
      </c>
      <c r="S28" s="1">
        <v>1</v>
      </c>
      <c r="T28" s="1">
        <v>1</v>
      </c>
      <c r="U28" s="1">
        <v>0</v>
      </c>
      <c r="V28" s="1">
        <v>1</v>
      </c>
      <c r="W28" s="1">
        <v>0</v>
      </c>
      <c r="X28" t="s">
        <v>287</v>
      </c>
      <c r="Y28" s="1">
        <v>5</v>
      </c>
      <c r="Z28" s="1">
        <v>1</v>
      </c>
      <c r="AA28" t="s">
        <v>287</v>
      </c>
      <c r="AB28" s="1">
        <v>3</v>
      </c>
      <c r="AC28" s="1">
        <v>0</v>
      </c>
      <c r="AD28" s="1">
        <v>0</v>
      </c>
      <c r="AE28" s="1">
        <v>0</v>
      </c>
      <c r="AF28" s="1">
        <v>0</v>
      </c>
      <c r="AG28" s="1">
        <v>0</v>
      </c>
      <c r="AH28" s="1">
        <v>1</v>
      </c>
      <c r="AI28" s="1">
        <v>5</v>
      </c>
      <c r="AJ28" s="1">
        <v>5</v>
      </c>
      <c r="AK28" s="1">
        <v>1</v>
      </c>
      <c r="AL28" s="1">
        <v>2</v>
      </c>
      <c r="AM28" s="1">
        <v>1</v>
      </c>
      <c r="AN28" s="1">
        <v>0</v>
      </c>
      <c r="AO28" s="1">
        <v>0</v>
      </c>
      <c r="AP28" s="1">
        <v>1</v>
      </c>
      <c r="AQ28" s="1">
        <v>1</v>
      </c>
      <c r="AR28" s="1">
        <v>1</v>
      </c>
      <c r="AS28" s="1">
        <v>0</v>
      </c>
      <c r="AT28" s="1">
        <v>0</v>
      </c>
      <c r="AU28" s="1">
        <v>0</v>
      </c>
      <c r="AV28" t="s">
        <v>287</v>
      </c>
      <c r="AW28" s="1">
        <v>0</v>
      </c>
      <c r="AX28" s="1">
        <v>0</v>
      </c>
      <c r="AY28" s="1">
        <v>0</v>
      </c>
      <c r="AZ28" s="1">
        <v>1</v>
      </c>
      <c r="BA28" s="1">
        <v>1</v>
      </c>
      <c r="BB28" s="1">
        <v>0</v>
      </c>
      <c r="BC28" s="1">
        <v>0</v>
      </c>
      <c r="BD28" s="1">
        <v>0</v>
      </c>
      <c r="BE28" t="s">
        <v>287</v>
      </c>
      <c r="BF28" t="s">
        <v>287</v>
      </c>
      <c r="BG28" s="1">
        <v>1</v>
      </c>
      <c r="BH28" s="1">
        <v>1</v>
      </c>
      <c r="BI28" s="1">
        <v>2</v>
      </c>
      <c r="BJ28" s="1">
        <v>3</v>
      </c>
      <c r="BK28" s="1">
        <v>1</v>
      </c>
      <c r="BL28" s="1">
        <v>1</v>
      </c>
      <c r="BM28" s="1">
        <v>1</v>
      </c>
      <c r="BN28" s="1">
        <v>1</v>
      </c>
      <c r="BO28" s="1">
        <v>1</v>
      </c>
      <c r="BP28" s="1">
        <v>1</v>
      </c>
      <c r="BQ28" s="1">
        <v>1</v>
      </c>
      <c r="BR28" s="1">
        <v>0</v>
      </c>
      <c r="BS28" s="1">
        <v>0</v>
      </c>
      <c r="BT28" s="1">
        <v>0</v>
      </c>
      <c r="BU28" s="1">
        <v>0</v>
      </c>
      <c r="BV28" s="1">
        <v>1</v>
      </c>
      <c r="BW28" s="1">
        <v>0</v>
      </c>
      <c r="BX28" s="1">
        <v>0</v>
      </c>
      <c r="BY28" t="s">
        <v>287</v>
      </c>
      <c r="BZ28" s="1">
        <v>1</v>
      </c>
      <c r="CA28" s="1">
        <v>1</v>
      </c>
      <c r="CB28" s="1">
        <v>1</v>
      </c>
      <c r="CC28" s="1">
        <v>1</v>
      </c>
      <c r="CD28" s="1">
        <v>1</v>
      </c>
      <c r="CE28" s="1">
        <v>1</v>
      </c>
      <c r="CF28" s="1">
        <v>1</v>
      </c>
      <c r="CG28" s="1">
        <v>1</v>
      </c>
      <c r="CH28" s="1">
        <v>1</v>
      </c>
      <c r="CI28" s="1">
        <v>1</v>
      </c>
      <c r="CJ28" s="1">
        <v>0</v>
      </c>
      <c r="CK28" s="1">
        <v>0</v>
      </c>
      <c r="CL28" s="1">
        <v>1</v>
      </c>
      <c r="CM28" s="1">
        <v>0</v>
      </c>
      <c r="CN28" t="s">
        <v>458</v>
      </c>
      <c r="CO28" s="1">
        <v>1</v>
      </c>
      <c r="CP28" s="1">
        <v>1</v>
      </c>
      <c r="CQ28" s="1">
        <v>1</v>
      </c>
      <c r="CR28" s="1">
        <v>1</v>
      </c>
      <c r="CS28" s="1">
        <v>2</v>
      </c>
      <c r="CT28" s="1">
        <v>1</v>
      </c>
      <c r="CU28" s="1">
        <v>2</v>
      </c>
      <c r="CV28" t="s">
        <v>287</v>
      </c>
      <c r="CW28" s="1">
        <v>1</v>
      </c>
      <c r="CX28" t="s">
        <v>287</v>
      </c>
      <c r="CY28" s="1">
        <v>2</v>
      </c>
      <c r="CZ28" t="s">
        <v>287</v>
      </c>
      <c r="DA28" s="1">
        <v>2</v>
      </c>
      <c r="DB28" s="1">
        <v>2</v>
      </c>
      <c r="DC28" t="s">
        <v>287</v>
      </c>
      <c r="DD28" t="s">
        <v>287</v>
      </c>
      <c r="DE28" t="s">
        <v>287</v>
      </c>
      <c r="DF28" t="s">
        <v>459</v>
      </c>
      <c r="DG28" t="s">
        <v>460</v>
      </c>
      <c r="DH28" t="s">
        <v>290</v>
      </c>
      <c r="DI28" t="s">
        <v>315</v>
      </c>
      <c r="DJ28" t="s">
        <v>303</v>
      </c>
      <c r="DK28" t="s">
        <v>397</v>
      </c>
      <c r="DL28" t="s">
        <v>305</v>
      </c>
      <c r="DM28" t="s">
        <v>461</v>
      </c>
      <c r="DN28" t="s">
        <v>462</v>
      </c>
      <c r="DO28" s="1">
        <v>0</v>
      </c>
      <c r="DP28" s="1">
        <v>0</v>
      </c>
      <c r="DQ28" s="1">
        <v>0</v>
      </c>
      <c r="DR28" s="1">
        <v>1</v>
      </c>
      <c r="DS28" s="1">
        <v>0</v>
      </c>
    </row>
    <row r="29" spans="1:123" x14ac:dyDescent="0.35">
      <c r="A29" s="1">
        <v>1</v>
      </c>
      <c r="B29" s="1">
        <v>1</v>
      </c>
      <c r="C29" s="1">
        <v>5</v>
      </c>
      <c r="D29" s="1">
        <v>2</v>
      </c>
      <c r="E29" s="1">
        <v>1</v>
      </c>
      <c r="F29" s="1">
        <v>1</v>
      </c>
      <c r="G29" s="1">
        <v>1</v>
      </c>
      <c r="H29" s="1">
        <v>4</v>
      </c>
      <c r="I29" s="1">
        <v>1</v>
      </c>
      <c r="J29" s="1">
        <v>1</v>
      </c>
      <c r="K29" s="1">
        <v>0</v>
      </c>
      <c r="L29" s="1">
        <v>1</v>
      </c>
      <c r="M29" s="1">
        <v>0</v>
      </c>
      <c r="N29" s="1">
        <v>1</v>
      </c>
      <c r="O29" s="1">
        <v>1</v>
      </c>
      <c r="P29" s="1">
        <v>0</v>
      </c>
      <c r="Q29" s="1">
        <v>2</v>
      </c>
      <c r="R29" s="1">
        <v>1</v>
      </c>
      <c r="S29" s="1">
        <v>1</v>
      </c>
      <c r="T29" s="1">
        <v>1</v>
      </c>
      <c r="U29" s="1">
        <v>0</v>
      </c>
      <c r="V29" s="1">
        <v>1</v>
      </c>
      <c r="W29" s="1">
        <v>0</v>
      </c>
      <c r="X29" t="s">
        <v>287</v>
      </c>
      <c r="Y29" s="1">
        <v>5</v>
      </c>
      <c r="Z29" s="1">
        <v>3</v>
      </c>
      <c r="AA29" t="s">
        <v>287</v>
      </c>
      <c r="AB29" s="1">
        <v>2</v>
      </c>
      <c r="AC29" s="1">
        <v>1</v>
      </c>
      <c r="AD29" s="1">
        <v>1</v>
      </c>
      <c r="AE29" s="1">
        <v>1</v>
      </c>
      <c r="AF29" s="1">
        <v>1</v>
      </c>
      <c r="AG29" s="1">
        <v>0</v>
      </c>
      <c r="AH29" t="s">
        <v>287</v>
      </c>
      <c r="AI29" t="s">
        <v>287</v>
      </c>
      <c r="AJ29" t="s">
        <v>287</v>
      </c>
      <c r="AK29" t="s">
        <v>287</v>
      </c>
      <c r="AL29" s="1">
        <v>1</v>
      </c>
      <c r="AM29" s="1">
        <v>2</v>
      </c>
      <c r="AN29" s="1">
        <v>0</v>
      </c>
      <c r="AO29" s="1">
        <v>0</v>
      </c>
      <c r="AP29" s="1">
        <v>1</v>
      </c>
      <c r="AQ29" s="1">
        <v>0</v>
      </c>
      <c r="AR29" s="1">
        <v>0</v>
      </c>
      <c r="AS29" s="1">
        <v>0</v>
      </c>
      <c r="AT29" s="1">
        <v>0</v>
      </c>
      <c r="AU29" s="1">
        <v>1</v>
      </c>
      <c r="AV29" t="s">
        <v>287</v>
      </c>
      <c r="AW29" s="1">
        <v>0</v>
      </c>
      <c r="AX29" s="1">
        <v>0</v>
      </c>
      <c r="AY29" s="1">
        <v>1</v>
      </c>
      <c r="AZ29" s="1">
        <v>0</v>
      </c>
      <c r="BA29" s="1">
        <v>0</v>
      </c>
      <c r="BB29" s="1">
        <v>0</v>
      </c>
      <c r="BC29" s="1">
        <v>0</v>
      </c>
      <c r="BD29" s="1">
        <v>1</v>
      </c>
      <c r="BE29" t="s">
        <v>287</v>
      </c>
      <c r="BF29" t="s">
        <v>287</v>
      </c>
      <c r="BG29" s="1">
        <v>1</v>
      </c>
      <c r="BH29" s="1">
        <v>2</v>
      </c>
      <c r="BI29" s="1">
        <v>1</v>
      </c>
      <c r="BJ29" s="1">
        <v>3</v>
      </c>
      <c r="BK29" s="1">
        <v>1</v>
      </c>
      <c r="BL29" s="1">
        <v>1</v>
      </c>
      <c r="BM29" s="1">
        <v>1</v>
      </c>
      <c r="BN29" s="1">
        <v>1</v>
      </c>
      <c r="BO29" s="1">
        <v>1</v>
      </c>
      <c r="BP29" s="1">
        <v>1</v>
      </c>
      <c r="BQ29" s="1">
        <v>1</v>
      </c>
      <c r="BR29" s="1">
        <v>1</v>
      </c>
      <c r="BS29" s="1">
        <v>0</v>
      </c>
      <c r="BT29" s="1">
        <v>0</v>
      </c>
      <c r="BU29" s="1">
        <v>0</v>
      </c>
      <c r="BV29" s="1">
        <v>1</v>
      </c>
      <c r="BW29" s="1">
        <v>0</v>
      </c>
      <c r="BX29" s="1">
        <v>1</v>
      </c>
      <c r="BY29" t="s">
        <v>287</v>
      </c>
      <c r="BZ29" s="1">
        <v>1</v>
      </c>
      <c r="CA29" s="1">
        <v>1</v>
      </c>
      <c r="CB29" s="1">
        <v>1</v>
      </c>
      <c r="CC29" s="1">
        <v>1</v>
      </c>
      <c r="CD29" s="1">
        <v>1</v>
      </c>
      <c r="CE29" s="1">
        <v>1</v>
      </c>
      <c r="CF29" s="1">
        <v>1</v>
      </c>
      <c r="CG29" s="1">
        <v>1</v>
      </c>
      <c r="CH29" s="1">
        <v>1</v>
      </c>
      <c r="CI29" s="1">
        <v>0</v>
      </c>
      <c r="CJ29" s="1">
        <v>0</v>
      </c>
      <c r="CK29" s="1">
        <v>0</v>
      </c>
      <c r="CL29" s="1">
        <v>0</v>
      </c>
      <c r="CM29" s="1">
        <v>1</v>
      </c>
      <c r="CN29" t="s">
        <v>287</v>
      </c>
      <c r="CO29" t="s">
        <v>287</v>
      </c>
      <c r="CP29" t="s">
        <v>287</v>
      </c>
      <c r="CQ29" s="1">
        <v>1</v>
      </c>
      <c r="CR29" s="1">
        <v>2</v>
      </c>
      <c r="CS29" s="1">
        <v>4</v>
      </c>
      <c r="CT29" s="1">
        <v>4</v>
      </c>
      <c r="CU29" s="1">
        <v>2</v>
      </c>
      <c r="CV29" t="s">
        <v>287</v>
      </c>
      <c r="CW29" s="1">
        <v>2</v>
      </c>
      <c r="CX29" t="s">
        <v>287</v>
      </c>
      <c r="CY29" s="1">
        <v>2</v>
      </c>
      <c r="CZ29" t="s">
        <v>287</v>
      </c>
      <c r="DA29" s="1">
        <v>2</v>
      </c>
      <c r="DB29" s="1">
        <v>2</v>
      </c>
      <c r="DC29" t="s">
        <v>287</v>
      </c>
      <c r="DD29" t="s">
        <v>287</v>
      </c>
      <c r="DE29" t="s">
        <v>287</v>
      </c>
      <c r="DF29" t="s">
        <v>463</v>
      </c>
      <c r="DG29" t="s">
        <v>464</v>
      </c>
      <c r="DH29" t="s">
        <v>290</v>
      </c>
      <c r="DI29" t="s">
        <v>315</v>
      </c>
      <c r="DJ29" t="s">
        <v>303</v>
      </c>
      <c r="DK29" t="s">
        <v>363</v>
      </c>
      <c r="DL29" t="s">
        <v>294</v>
      </c>
      <c r="DM29" t="s">
        <v>465</v>
      </c>
      <c r="DN29" t="s">
        <v>466</v>
      </c>
      <c r="DO29" s="1">
        <v>0</v>
      </c>
      <c r="DP29" s="1">
        <v>0</v>
      </c>
      <c r="DQ29" s="1">
        <v>0</v>
      </c>
      <c r="DR29" s="1">
        <v>1</v>
      </c>
      <c r="DS29" s="1">
        <v>0</v>
      </c>
    </row>
    <row r="30" spans="1:123" x14ac:dyDescent="0.35">
      <c r="A30" s="1">
        <v>1</v>
      </c>
      <c r="B30" s="1">
        <v>1</v>
      </c>
      <c r="C30" s="1">
        <v>6</v>
      </c>
      <c r="D30" s="1">
        <v>1</v>
      </c>
      <c r="E30" s="1">
        <v>1</v>
      </c>
      <c r="F30" s="1">
        <v>1</v>
      </c>
      <c r="G30" s="1">
        <v>1</v>
      </c>
      <c r="H30" s="1">
        <v>4</v>
      </c>
      <c r="I30" s="1">
        <v>1</v>
      </c>
      <c r="J30" s="1">
        <v>1</v>
      </c>
      <c r="K30" s="1">
        <v>0</v>
      </c>
      <c r="L30" s="1">
        <v>1</v>
      </c>
      <c r="M30" s="1">
        <v>1</v>
      </c>
      <c r="N30" s="1">
        <v>1</v>
      </c>
      <c r="O30" s="1">
        <v>1</v>
      </c>
      <c r="P30" s="1">
        <v>0</v>
      </c>
      <c r="Q30" s="1">
        <v>2</v>
      </c>
      <c r="R30" s="1">
        <v>1</v>
      </c>
      <c r="S30" s="1">
        <v>1</v>
      </c>
      <c r="T30" s="1">
        <v>1</v>
      </c>
      <c r="U30" s="1">
        <v>1</v>
      </c>
      <c r="V30" s="1">
        <v>1</v>
      </c>
      <c r="W30" s="1">
        <v>0</v>
      </c>
      <c r="X30" t="s">
        <v>287</v>
      </c>
      <c r="Y30" s="1">
        <v>4</v>
      </c>
      <c r="Z30" s="1">
        <v>3</v>
      </c>
      <c r="AA30" t="s">
        <v>287</v>
      </c>
      <c r="AB30" s="1">
        <v>1</v>
      </c>
      <c r="AC30" s="1">
        <v>0</v>
      </c>
      <c r="AD30" s="1">
        <v>0</v>
      </c>
      <c r="AE30" s="1">
        <v>0</v>
      </c>
      <c r="AF30" s="1">
        <v>0</v>
      </c>
      <c r="AG30" s="1">
        <v>0</v>
      </c>
      <c r="AH30" t="s">
        <v>287</v>
      </c>
      <c r="AI30" t="s">
        <v>287</v>
      </c>
      <c r="AJ30" t="s">
        <v>287</v>
      </c>
      <c r="AK30" t="s">
        <v>287</v>
      </c>
      <c r="AL30" s="1">
        <v>1</v>
      </c>
      <c r="AM30" s="1">
        <v>1</v>
      </c>
      <c r="AN30" s="1">
        <v>0</v>
      </c>
      <c r="AO30" s="1">
        <v>0</v>
      </c>
      <c r="AP30" s="1">
        <v>0</v>
      </c>
      <c r="AQ30" s="1">
        <v>0</v>
      </c>
      <c r="AR30" s="1">
        <v>0</v>
      </c>
      <c r="AS30" s="1">
        <v>0</v>
      </c>
      <c r="AT30" s="1">
        <v>0</v>
      </c>
      <c r="AU30" s="1">
        <v>1</v>
      </c>
      <c r="AV30" t="s">
        <v>287</v>
      </c>
      <c r="AW30" s="1">
        <v>0</v>
      </c>
      <c r="AX30" s="1">
        <v>0</v>
      </c>
      <c r="AY30" s="1">
        <v>0</v>
      </c>
      <c r="AZ30" s="1">
        <v>0</v>
      </c>
      <c r="BA30" s="1">
        <v>0</v>
      </c>
      <c r="BB30" s="1">
        <v>0</v>
      </c>
      <c r="BC30" s="1">
        <v>0</v>
      </c>
      <c r="BD30" s="1">
        <v>1</v>
      </c>
      <c r="BE30" t="s">
        <v>287</v>
      </c>
      <c r="BF30" t="s">
        <v>287</v>
      </c>
      <c r="BG30" s="1">
        <v>1</v>
      </c>
      <c r="BH30" s="1">
        <v>2</v>
      </c>
      <c r="BI30" s="1">
        <v>2</v>
      </c>
      <c r="BJ30" s="1">
        <v>3</v>
      </c>
      <c r="BK30" s="1">
        <v>1</v>
      </c>
      <c r="BL30" s="1">
        <v>1</v>
      </c>
      <c r="BM30" s="1">
        <v>1</v>
      </c>
      <c r="BN30" s="1">
        <v>1</v>
      </c>
      <c r="BO30" s="1">
        <v>1</v>
      </c>
      <c r="BP30" s="1">
        <v>1</v>
      </c>
      <c r="BQ30" s="1">
        <v>1</v>
      </c>
      <c r="BR30" s="1">
        <v>0</v>
      </c>
      <c r="BS30" s="1">
        <v>0</v>
      </c>
      <c r="BT30" s="1">
        <v>0</v>
      </c>
      <c r="BU30" s="1">
        <v>0</v>
      </c>
      <c r="BV30" s="1">
        <v>1</v>
      </c>
      <c r="BW30" s="1">
        <v>0</v>
      </c>
      <c r="BX30" s="1">
        <v>0</v>
      </c>
      <c r="BY30" t="s">
        <v>287</v>
      </c>
      <c r="BZ30" s="1">
        <v>0</v>
      </c>
      <c r="CA30" s="1">
        <v>1</v>
      </c>
      <c r="CB30" s="1">
        <v>1</v>
      </c>
      <c r="CC30" s="1">
        <v>1</v>
      </c>
      <c r="CD30" s="1">
        <v>1</v>
      </c>
      <c r="CE30" s="1">
        <v>0</v>
      </c>
      <c r="CF30" s="1">
        <v>1</v>
      </c>
      <c r="CG30" s="1">
        <v>0</v>
      </c>
      <c r="CH30" s="1">
        <v>1</v>
      </c>
      <c r="CI30" s="1">
        <v>1</v>
      </c>
      <c r="CJ30" s="1">
        <v>0</v>
      </c>
      <c r="CK30" s="1">
        <v>0</v>
      </c>
      <c r="CL30" s="1">
        <v>0</v>
      </c>
      <c r="CM30" s="1">
        <v>0</v>
      </c>
      <c r="CN30" t="s">
        <v>287</v>
      </c>
      <c r="CO30" s="1">
        <v>1</v>
      </c>
      <c r="CP30" s="1">
        <v>1</v>
      </c>
      <c r="CQ30" s="1">
        <v>1</v>
      </c>
      <c r="CR30" s="1">
        <v>1</v>
      </c>
      <c r="CS30" s="1">
        <v>4</v>
      </c>
      <c r="CT30" s="1">
        <v>3</v>
      </c>
      <c r="CU30" s="1">
        <v>1</v>
      </c>
      <c r="CV30" t="s">
        <v>287</v>
      </c>
      <c r="CW30" s="1">
        <v>3</v>
      </c>
      <c r="CX30" t="s">
        <v>287</v>
      </c>
      <c r="CY30" s="1">
        <v>2</v>
      </c>
      <c r="CZ30" t="s">
        <v>287</v>
      </c>
      <c r="DA30" s="1">
        <v>2</v>
      </c>
      <c r="DB30" s="1">
        <v>2</v>
      </c>
      <c r="DC30" t="s">
        <v>287</v>
      </c>
      <c r="DD30" t="s">
        <v>287</v>
      </c>
      <c r="DE30" t="s">
        <v>287</v>
      </c>
      <c r="DF30" t="s">
        <v>467</v>
      </c>
      <c r="DG30" t="s">
        <v>468</v>
      </c>
      <c r="DH30" t="s">
        <v>301</v>
      </c>
      <c r="DI30" t="s">
        <v>315</v>
      </c>
      <c r="DJ30" t="s">
        <v>303</v>
      </c>
      <c r="DK30" t="s">
        <v>304</v>
      </c>
      <c r="DL30" t="s">
        <v>305</v>
      </c>
      <c r="DM30" t="s">
        <v>469</v>
      </c>
      <c r="DN30" t="s">
        <v>470</v>
      </c>
      <c r="DO30" s="1">
        <v>0</v>
      </c>
      <c r="DP30" s="1">
        <v>0</v>
      </c>
      <c r="DQ30" s="1">
        <v>0</v>
      </c>
      <c r="DR30" s="1">
        <v>1</v>
      </c>
      <c r="DS30" s="1">
        <v>0</v>
      </c>
    </row>
    <row r="31" spans="1:123" x14ac:dyDescent="0.35">
      <c r="A31" s="1">
        <v>1</v>
      </c>
      <c r="B31" s="1">
        <v>1</v>
      </c>
      <c r="C31" s="1">
        <v>3</v>
      </c>
      <c r="D31" s="1">
        <v>2</v>
      </c>
      <c r="E31" s="1">
        <v>1</v>
      </c>
      <c r="F31" s="1">
        <v>1</v>
      </c>
      <c r="G31" s="1">
        <v>1</v>
      </c>
      <c r="H31" s="1">
        <v>4</v>
      </c>
      <c r="I31" s="1">
        <v>1</v>
      </c>
      <c r="J31" s="1">
        <v>1</v>
      </c>
      <c r="K31" s="1">
        <v>0</v>
      </c>
      <c r="L31" s="1">
        <v>1</v>
      </c>
      <c r="M31" s="1">
        <v>1</v>
      </c>
      <c r="N31" s="1">
        <v>1</v>
      </c>
      <c r="O31" s="1">
        <v>1</v>
      </c>
      <c r="P31" s="1">
        <v>0</v>
      </c>
      <c r="Q31" s="1">
        <v>1</v>
      </c>
      <c r="R31" s="1">
        <v>1</v>
      </c>
      <c r="S31" s="1">
        <v>0</v>
      </c>
      <c r="T31" s="1">
        <v>1</v>
      </c>
      <c r="U31" s="1">
        <v>0</v>
      </c>
      <c r="V31" s="1">
        <v>1</v>
      </c>
      <c r="W31" s="1">
        <v>0</v>
      </c>
      <c r="X31" t="s">
        <v>287</v>
      </c>
      <c r="Y31" s="1">
        <v>6</v>
      </c>
      <c r="Z31" s="1">
        <v>1</v>
      </c>
      <c r="AA31" t="s">
        <v>287</v>
      </c>
      <c r="AB31" s="1">
        <v>1</v>
      </c>
      <c r="AC31" s="1">
        <v>0</v>
      </c>
      <c r="AD31" s="1">
        <v>0</v>
      </c>
      <c r="AE31" s="1">
        <v>0</v>
      </c>
      <c r="AF31" s="1">
        <v>0</v>
      </c>
      <c r="AG31" s="1">
        <v>0</v>
      </c>
      <c r="AH31" t="s">
        <v>287</v>
      </c>
      <c r="AI31" t="s">
        <v>287</v>
      </c>
      <c r="AJ31" t="s">
        <v>287</v>
      </c>
      <c r="AK31" t="s">
        <v>287</v>
      </c>
      <c r="AL31" s="1">
        <v>1</v>
      </c>
      <c r="AM31" s="1">
        <v>1</v>
      </c>
      <c r="AN31" s="1">
        <v>0</v>
      </c>
      <c r="AO31" s="1">
        <v>0</v>
      </c>
      <c r="AP31" s="1">
        <v>0</v>
      </c>
      <c r="AQ31" s="1">
        <v>0</v>
      </c>
      <c r="AR31" s="1">
        <v>0</v>
      </c>
      <c r="AS31" s="1">
        <v>0</v>
      </c>
      <c r="AT31" s="1">
        <v>0</v>
      </c>
      <c r="AU31" s="1">
        <v>1</v>
      </c>
      <c r="AV31" t="s">
        <v>287</v>
      </c>
      <c r="AW31" s="1">
        <v>0</v>
      </c>
      <c r="AX31" s="1">
        <v>0</v>
      </c>
      <c r="AY31" s="1">
        <v>0</v>
      </c>
      <c r="AZ31" s="1">
        <v>0</v>
      </c>
      <c r="BA31" s="1">
        <v>0</v>
      </c>
      <c r="BB31" s="1">
        <v>0</v>
      </c>
      <c r="BC31" s="1">
        <v>0</v>
      </c>
      <c r="BD31" s="1">
        <v>1</v>
      </c>
      <c r="BE31" t="s">
        <v>287</v>
      </c>
      <c r="BF31" t="s">
        <v>287</v>
      </c>
      <c r="BG31" s="1">
        <v>1</v>
      </c>
      <c r="BH31" s="1">
        <v>1</v>
      </c>
      <c r="BI31" s="1">
        <v>1</v>
      </c>
      <c r="BJ31" s="1">
        <v>3</v>
      </c>
      <c r="BK31" s="1">
        <v>1</v>
      </c>
      <c r="BL31" s="1">
        <v>1</v>
      </c>
      <c r="BM31" s="1">
        <v>1</v>
      </c>
      <c r="BN31" s="1">
        <v>1</v>
      </c>
      <c r="BO31" s="1">
        <v>1</v>
      </c>
      <c r="BP31" s="1">
        <v>1</v>
      </c>
      <c r="BQ31" s="1">
        <v>1</v>
      </c>
      <c r="BR31" s="1">
        <v>1</v>
      </c>
      <c r="BS31" s="1">
        <v>0</v>
      </c>
      <c r="BT31" s="1">
        <v>0</v>
      </c>
      <c r="BU31" s="1">
        <v>0</v>
      </c>
      <c r="BV31" s="1">
        <v>1</v>
      </c>
      <c r="BW31" s="1">
        <v>0</v>
      </c>
      <c r="BX31" s="1">
        <v>0</v>
      </c>
      <c r="BY31" t="s">
        <v>287</v>
      </c>
      <c r="BZ31" s="1">
        <v>1</v>
      </c>
      <c r="CA31" s="1">
        <v>1</v>
      </c>
      <c r="CB31" s="1">
        <v>1</v>
      </c>
      <c r="CC31" s="1">
        <v>1</v>
      </c>
      <c r="CD31" s="1">
        <v>1</v>
      </c>
      <c r="CE31" s="1">
        <v>1</v>
      </c>
      <c r="CF31" s="1">
        <v>1</v>
      </c>
      <c r="CG31" s="1">
        <v>1</v>
      </c>
      <c r="CH31" s="1">
        <v>1</v>
      </c>
      <c r="CI31" s="1">
        <v>1</v>
      </c>
      <c r="CJ31" s="1">
        <v>1</v>
      </c>
      <c r="CK31" s="1">
        <v>1</v>
      </c>
      <c r="CL31" s="1">
        <v>1</v>
      </c>
      <c r="CM31" s="1">
        <v>0</v>
      </c>
      <c r="CN31" t="s">
        <v>471</v>
      </c>
      <c r="CO31" s="1">
        <v>1</v>
      </c>
      <c r="CP31" s="1">
        <v>1</v>
      </c>
      <c r="CQ31" s="1">
        <v>1</v>
      </c>
      <c r="CR31" s="1">
        <v>1</v>
      </c>
      <c r="CS31" s="1">
        <v>1</v>
      </c>
      <c r="CT31" s="1">
        <v>2</v>
      </c>
      <c r="CU31" s="1">
        <v>1</v>
      </c>
      <c r="CV31" t="s">
        <v>287</v>
      </c>
      <c r="CW31" s="1">
        <v>1</v>
      </c>
      <c r="CX31" t="s">
        <v>287</v>
      </c>
      <c r="CY31" s="1">
        <v>1</v>
      </c>
      <c r="CZ31" s="1">
        <v>1</v>
      </c>
      <c r="DA31" s="1">
        <v>1</v>
      </c>
      <c r="DB31" t="s">
        <v>287</v>
      </c>
      <c r="DC31" t="s">
        <v>287</v>
      </c>
      <c r="DD31" s="1">
        <v>1</v>
      </c>
      <c r="DE31" t="s">
        <v>287</v>
      </c>
      <c r="DF31" t="s">
        <v>472</v>
      </c>
      <c r="DG31" t="s">
        <v>473</v>
      </c>
      <c r="DH31" t="s">
        <v>290</v>
      </c>
      <c r="DI31" t="s">
        <v>315</v>
      </c>
      <c r="DJ31" t="s">
        <v>303</v>
      </c>
      <c r="DK31" t="s">
        <v>316</v>
      </c>
      <c r="DL31" t="s">
        <v>305</v>
      </c>
      <c r="DM31" t="s">
        <v>474</v>
      </c>
      <c r="DN31" t="s">
        <v>475</v>
      </c>
      <c r="DO31" s="1">
        <v>0</v>
      </c>
      <c r="DP31" s="1">
        <v>0</v>
      </c>
      <c r="DQ31" s="1">
        <v>0</v>
      </c>
      <c r="DR31" s="1">
        <v>1</v>
      </c>
      <c r="DS31" s="1">
        <v>0</v>
      </c>
    </row>
    <row r="32" spans="1:123" x14ac:dyDescent="0.35">
      <c r="A32" s="1">
        <v>1</v>
      </c>
      <c r="B32" s="1">
        <v>1</v>
      </c>
      <c r="C32" s="1">
        <v>5</v>
      </c>
      <c r="D32" s="1">
        <v>2</v>
      </c>
      <c r="E32" s="1">
        <v>1</v>
      </c>
      <c r="F32" s="1">
        <v>1</v>
      </c>
      <c r="G32" s="1">
        <v>2</v>
      </c>
      <c r="H32" s="1">
        <v>4</v>
      </c>
      <c r="I32" s="1">
        <v>1</v>
      </c>
      <c r="J32" s="1">
        <v>1</v>
      </c>
      <c r="K32" s="1">
        <v>0</v>
      </c>
      <c r="L32" s="1">
        <v>1</v>
      </c>
      <c r="M32" s="1">
        <v>0</v>
      </c>
      <c r="N32" s="1">
        <v>1</v>
      </c>
      <c r="O32" s="1">
        <v>1</v>
      </c>
      <c r="P32" s="1">
        <v>1</v>
      </c>
      <c r="Q32" s="1">
        <v>2</v>
      </c>
      <c r="R32" s="1">
        <v>1</v>
      </c>
      <c r="S32" s="1">
        <v>1</v>
      </c>
      <c r="T32" s="1">
        <v>1</v>
      </c>
      <c r="U32" s="1">
        <v>1</v>
      </c>
      <c r="V32" s="1">
        <v>1</v>
      </c>
      <c r="W32" s="1">
        <v>0</v>
      </c>
      <c r="X32" t="s">
        <v>287</v>
      </c>
      <c r="Y32" s="1">
        <v>6</v>
      </c>
      <c r="Z32" s="1">
        <v>2</v>
      </c>
      <c r="AA32" t="s">
        <v>287</v>
      </c>
      <c r="AB32" s="1">
        <v>2</v>
      </c>
      <c r="AC32" s="1">
        <v>1</v>
      </c>
      <c r="AD32" s="1">
        <v>1</v>
      </c>
      <c r="AE32" s="1">
        <v>1</v>
      </c>
      <c r="AF32" s="1">
        <v>1</v>
      </c>
      <c r="AG32" s="1">
        <v>0</v>
      </c>
      <c r="AH32" t="s">
        <v>287</v>
      </c>
      <c r="AI32" t="s">
        <v>287</v>
      </c>
      <c r="AJ32" t="s">
        <v>287</v>
      </c>
      <c r="AK32" t="s">
        <v>287</v>
      </c>
      <c r="AL32" s="1">
        <v>1</v>
      </c>
      <c r="AM32" s="1">
        <v>2</v>
      </c>
      <c r="AN32" s="1">
        <v>1</v>
      </c>
      <c r="AO32" s="1">
        <v>1</v>
      </c>
      <c r="AP32" s="1">
        <v>1</v>
      </c>
      <c r="AQ32" s="1">
        <v>1</v>
      </c>
      <c r="AR32" s="1">
        <v>1</v>
      </c>
      <c r="AS32" s="1">
        <v>0</v>
      </c>
      <c r="AT32" s="1">
        <v>0</v>
      </c>
      <c r="AU32" s="1">
        <v>0</v>
      </c>
      <c r="AV32" t="s">
        <v>287</v>
      </c>
      <c r="AW32" s="1">
        <v>1</v>
      </c>
      <c r="AX32" s="1">
        <v>1</v>
      </c>
      <c r="AY32" s="1">
        <v>1</v>
      </c>
      <c r="AZ32" s="1">
        <v>1</v>
      </c>
      <c r="BA32" s="1">
        <v>1</v>
      </c>
      <c r="BB32" s="1">
        <v>1</v>
      </c>
      <c r="BC32" s="1">
        <v>0</v>
      </c>
      <c r="BD32" s="1">
        <v>0</v>
      </c>
      <c r="BE32" t="s">
        <v>287</v>
      </c>
      <c r="BF32" t="s">
        <v>476</v>
      </c>
      <c r="BG32" s="1">
        <v>1</v>
      </c>
      <c r="BH32" s="1">
        <v>1</v>
      </c>
      <c r="BI32" s="1">
        <v>2</v>
      </c>
      <c r="BJ32" s="1">
        <v>3</v>
      </c>
      <c r="BK32" s="1">
        <v>1</v>
      </c>
      <c r="BL32" s="1">
        <v>1</v>
      </c>
      <c r="BM32" s="1">
        <v>0</v>
      </c>
      <c r="BN32" s="1">
        <v>1</v>
      </c>
      <c r="BO32" s="1">
        <v>1</v>
      </c>
      <c r="BP32" s="1">
        <v>1</v>
      </c>
      <c r="BQ32" s="1">
        <v>1</v>
      </c>
      <c r="BR32" s="1">
        <v>0</v>
      </c>
      <c r="BS32" s="1">
        <v>1</v>
      </c>
      <c r="BT32" s="1">
        <v>0</v>
      </c>
      <c r="BU32" s="1">
        <v>0</v>
      </c>
      <c r="BV32" s="1">
        <v>1</v>
      </c>
      <c r="BW32" s="1">
        <v>0</v>
      </c>
      <c r="BX32" s="1">
        <v>0</v>
      </c>
      <c r="BY32" t="s">
        <v>287</v>
      </c>
      <c r="BZ32" s="1">
        <v>1</v>
      </c>
      <c r="CA32" s="1">
        <v>1</v>
      </c>
      <c r="CB32" s="1">
        <v>1</v>
      </c>
      <c r="CC32" s="1">
        <v>1</v>
      </c>
      <c r="CD32" s="1">
        <v>1</v>
      </c>
      <c r="CE32" s="1">
        <v>1</v>
      </c>
      <c r="CF32" s="1">
        <v>1</v>
      </c>
      <c r="CG32" s="1">
        <v>1</v>
      </c>
      <c r="CH32" s="1">
        <v>1</v>
      </c>
      <c r="CI32" s="1">
        <v>1</v>
      </c>
      <c r="CJ32" s="1">
        <v>0</v>
      </c>
      <c r="CK32" s="1">
        <v>0</v>
      </c>
      <c r="CL32" s="1">
        <v>0</v>
      </c>
      <c r="CM32" s="1">
        <v>0</v>
      </c>
      <c r="CN32" t="s">
        <v>287</v>
      </c>
      <c r="CO32" s="1">
        <v>1</v>
      </c>
      <c r="CP32" s="1">
        <v>1</v>
      </c>
      <c r="CQ32" s="1">
        <v>1</v>
      </c>
      <c r="CR32" s="1">
        <v>1</v>
      </c>
      <c r="CS32" s="1">
        <v>4</v>
      </c>
      <c r="CT32" s="1">
        <v>4</v>
      </c>
      <c r="CU32" s="1">
        <v>2</v>
      </c>
      <c r="CV32" t="s">
        <v>287</v>
      </c>
      <c r="CW32" s="1">
        <v>2</v>
      </c>
      <c r="CX32" t="s">
        <v>287</v>
      </c>
      <c r="CY32" s="1">
        <v>1</v>
      </c>
      <c r="CZ32" s="1">
        <v>1</v>
      </c>
      <c r="DA32" s="1">
        <v>1</v>
      </c>
      <c r="DB32" t="s">
        <v>287</v>
      </c>
      <c r="DC32" t="s">
        <v>287</v>
      </c>
      <c r="DD32" s="1">
        <v>2</v>
      </c>
      <c r="DE32" t="s">
        <v>287</v>
      </c>
      <c r="DF32" t="s">
        <v>477</v>
      </c>
      <c r="DG32" t="s">
        <v>478</v>
      </c>
      <c r="DH32" t="s">
        <v>290</v>
      </c>
      <c r="DI32" t="s">
        <v>315</v>
      </c>
      <c r="DJ32" t="s">
        <v>303</v>
      </c>
      <c r="DK32" t="s">
        <v>479</v>
      </c>
      <c r="DL32" t="s">
        <v>294</v>
      </c>
      <c r="DM32" t="s">
        <v>480</v>
      </c>
      <c r="DN32" t="s">
        <v>481</v>
      </c>
      <c r="DO32" s="1">
        <v>0</v>
      </c>
      <c r="DP32" s="1">
        <v>0</v>
      </c>
      <c r="DQ32" s="1">
        <v>0</v>
      </c>
      <c r="DR32" s="1">
        <v>1</v>
      </c>
      <c r="DS32" s="1">
        <v>0</v>
      </c>
    </row>
    <row r="33" spans="1:123" x14ac:dyDescent="0.35">
      <c r="A33" s="1">
        <v>1</v>
      </c>
      <c r="B33" s="1">
        <v>1</v>
      </c>
      <c r="C33" s="1">
        <v>6</v>
      </c>
      <c r="D33" s="1">
        <v>4</v>
      </c>
      <c r="E33" s="1">
        <v>1</v>
      </c>
      <c r="F33" s="1">
        <v>3</v>
      </c>
      <c r="G33" s="1">
        <v>3</v>
      </c>
      <c r="H33" s="1">
        <v>4</v>
      </c>
      <c r="I33" s="1">
        <v>0</v>
      </c>
      <c r="J33" s="1">
        <v>1</v>
      </c>
      <c r="K33" s="1">
        <v>0</v>
      </c>
      <c r="L33" s="1">
        <v>0</v>
      </c>
      <c r="M33" s="1">
        <v>0</v>
      </c>
      <c r="N33" s="1">
        <v>0</v>
      </c>
      <c r="O33" s="1">
        <v>1</v>
      </c>
      <c r="P33" s="1">
        <v>0</v>
      </c>
      <c r="Q33" s="1">
        <v>3</v>
      </c>
      <c r="R33" s="1">
        <v>0</v>
      </c>
      <c r="S33" s="1">
        <v>0</v>
      </c>
      <c r="T33" s="1">
        <v>0</v>
      </c>
      <c r="U33" s="1">
        <v>0</v>
      </c>
      <c r="V33" s="1">
        <v>0</v>
      </c>
      <c r="W33" s="1">
        <v>1</v>
      </c>
      <c r="X33" t="s">
        <v>287</v>
      </c>
      <c r="Y33" s="1">
        <v>4</v>
      </c>
      <c r="Z33" s="1">
        <v>3</v>
      </c>
      <c r="AA33" t="s">
        <v>287</v>
      </c>
      <c r="AB33" s="1">
        <v>1</v>
      </c>
      <c r="AC33" s="1">
        <v>0</v>
      </c>
      <c r="AD33" s="1">
        <v>0</v>
      </c>
      <c r="AE33" s="1">
        <v>0</v>
      </c>
      <c r="AF33" s="1">
        <v>0</v>
      </c>
      <c r="AG33" s="1">
        <v>0</v>
      </c>
      <c r="AH33" t="s">
        <v>287</v>
      </c>
      <c r="AI33" t="s">
        <v>287</v>
      </c>
      <c r="AJ33" t="s">
        <v>287</v>
      </c>
      <c r="AK33" t="s">
        <v>287</v>
      </c>
      <c r="AL33" s="1">
        <v>2</v>
      </c>
      <c r="AM33" s="1">
        <v>2</v>
      </c>
      <c r="AN33" s="1">
        <v>0</v>
      </c>
      <c r="AO33" s="1">
        <v>0</v>
      </c>
      <c r="AP33" s="1">
        <v>0</v>
      </c>
      <c r="AQ33" s="1">
        <v>1</v>
      </c>
      <c r="AR33" s="1">
        <v>1</v>
      </c>
      <c r="AS33" s="1">
        <v>0</v>
      </c>
      <c r="AT33" s="1">
        <v>0</v>
      </c>
      <c r="AU33" s="1">
        <v>0</v>
      </c>
      <c r="AV33" t="s">
        <v>287</v>
      </c>
      <c r="AW33" s="1">
        <v>0</v>
      </c>
      <c r="AX33" s="1">
        <v>0</v>
      </c>
      <c r="AY33" s="1">
        <v>0</v>
      </c>
      <c r="AZ33" s="1">
        <v>0</v>
      </c>
      <c r="BA33" s="1">
        <v>1</v>
      </c>
      <c r="BB33" s="1">
        <v>0</v>
      </c>
      <c r="BC33" s="1">
        <v>0</v>
      </c>
      <c r="BD33" s="1">
        <v>0</v>
      </c>
      <c r="BE33" t="s">
        <v>287</v>
      </c>
      <c r="BF33" t="s">
        <v>287</v>
      </c>
      <c r="BG33" s="1">
        <v>1</v>
      </c>
      <c r="BH33" s="1">
        <v>1</v>
      </c>
      <c r="BI33" s="1">
        <v>2</v>
      </c>
      <c r="BJ33" s="1">
        <v>3</v>
      </c>
      <c r="BK33" s="1">
        <v>0</v>
      </c>
      <c r="BL33" s="1">
        <v>1</v>
      </c>
      <c r="BM33" s="1">
        <v>1</v>
      </c>
      <c r="BN33" s="1">
        <v>1</v>
      </c>
      <c r="BO33" s="1">
        <v>1</v>
      </c>
      <c r="BP33" s="1">
        <v>1</v>
      </c>
      <c r="BQ33" s="1">
        <v>1</v>
      </c>
      <c r="BR33" s="1">
        <v>0</v>
      </c>
      <c r="BS33" s="1">
        <v>0</v>
      </c>
      <c r="BT33" s="1">
        <v>0</v>
      </c>
      <c r="BU33" s="1">
        <v>0</v>
      </c>
      <c r="BV33" s="1">
        <v>1</v>
      </c>
      <c r="BW33" s="1">
        <v>0</v>
      </c>
      <c r="BX33" s="1">
        <v>0</v>
      </c>
      <c r="BY33" t="s">
        <v>287</v>
      </c>
      <c r="BZ33" s="1">
        <v>1</v>
      </c>
      <c r="CA33" s="1">
        <v>1</v>
      </c>
      <c r="CB33" s="1">
        <v>1</v>
      </c>
      <c r="CC33" s="1">
        <v>1</v>
      </c>
      <c r="CD33" s="1">
        <v>1</v>
      </c>
      <c r="CE33" s="1">
        <v>1</v>
      </c>
      <c r="CF33" s="1">
        <v>1</v>
      </c>
      <c r="CG33" s="1">
        <v>1</v>
      </c>
      <c r="CH33" s="1">
        <v>1</v>
      </c>
      <c r="CI33" s="1">
        <v>0</v>
      </c>
      <c r="CJ33" s="1">
        <v>0</v>
      </c>
      <c r="CK33" s="1">
        <v>0</v>
      </c>
      <c r="CL33" s="1">
        <v>0</v>
      </c>
      <c r="CM33" s="1">
        <v>0</v>
      </c>
      <c r="CN33" t="s">
        <v>287</v>
      </c>
      <c r="CO33" s="1">
        <v>1</v>
      </c>
      <c r="CP33" s="1">
        <v>1</v>
      </c>
      <c r="CQ33" s="1">
        <v>1</v>
      </c>
      <c r="CR33" s="1">
        <v>3</v>
      </c>
      <c r="CS33" s="1">
        <v>4</v>
      </c>
      <c r="CT33" s="1">
        <v>2</v>
      </c>
      <c r="CU33" s="1">
        <v>2</v>
      </c>
      <c r="CV33" t="s">
        <v>287</v>
      </c>
      <c r="CW33" s="1">
        <v>2</v>
      </c>
      <c r="CX33" t="s">
        <v>287</v>
      </c>
      <c r="CY33" s="1">
        <v>2</v>
      </c>
      <c r="CZ33" t="s">
        <v>287</v>
      </c>
      <c r="DA33" s="1">
        <v>2</v>
      </c>
      <c r="DB33" s="1">
        <v>6</v>
      </c>
      <c r="DC33" t="s">
        <v>482</v>
      </c>
      <c r="DD33" t="s">
        <v>287</v>
      </c>
      <c r="DE33" t="s">
        <v>287</v>
      </c>
      <c r="DF33" t="s">
        <v>483</v>
      </c>
      <c r="DG33" t="s">
        <v>484</v>
      </c>
      <c r="DH33" t="s">
        <v>290</v>
      </c>
      <c r="DI33" t="s">
        <v>315</v>
      </c>
      <c r="DJ33" t="s">
        <v>303</v>
      </c>
      <c r="DK33" t="s">
        <v>485</v>
      </c>
      <c r="DL33" t="s">
        <v>341</v>
      </c>
      <c r="DM33" t="s">
        <v>486</v>
      </c>
      <c r="DN33" t="s">
        <v>487</v>
      </c>
      <c r="DO33" s="1">
        <v>0</v>
      </c>
      <c r="DP33" s="1">
        <v>0</v>
      </c>
      <c r="DQ33" s="1">
        <v>0</v>
      </c>
      <c r="DR33" s="1">
        <v>1</v>
      </c>
      <c r="DS33" s="1">
        <v>0</v>
      </c>
    </row>
    <row r="34" spans="1:123" x14ac:dyDescent="0.35">
      <c r="A34" t="s">
        <v>287</v>
      </c>
      <c r="B34" t="s">
        <v>287</v>
      </c>
      <c r="C34" t="s">
        <v>287</v>
      </c>
      <c r="D34" t="s">
        <v>287</v>
      </c>
      <c r="E34" t="s">
        <v>287</v>
      </c>
      <c r="F34" t="s">
        <v>287</v>
      </c>
      <c r="G34" t="s">
        <v>287</v>
      </c>
      <c r="H34" t="s">
        <v>287</v>
      </c>
      <c r="I34" s="1">
        <v>0</v>
      </c>
      <c r="J34" s="1">
        <v>0</v>
      </c>
      <c r="K34" s="1">
        <v>0</v>
      </c>
      <c r="L34" s="1">
        <v>0</v>
      </c>
      <c r="M34" s="1">
        <v>0</v>
      </c>
      <c r="N34" s="1">
        <v>0</v>
      </c>
      <c r="O34" s="1">
        <v>0</v>
      </c>
      <c r="P34" s="1">
        <v>0</v>
      </c>
      <c r="Q34" t="s">
        <v>287</v>
      </c>
      <c r="R34" s="1">
        <v>0</v>
      </c>
      <c r="S34" s="1">
        <v>0</v>
      </c>
      <c r="T34" s="1">
        <v>0</v>
      </c>
      <c r="U34" s="1">
        <v>0</v>
      </c>
      <c r="V34" s="1">
        <v>0</v>
      </c>
      <c r="W34" s="1">
        <v>0</v>
      </c>
      <c r="X34" t="s">
        <v>287</v>
      </c>
      <c r="Y34" t="s">
        <v>287</v>
      </c>
      <c r="Z34" t="s">
        <v>287</v>
      </c>
      <c r="AA34" t="s">
        <v>287</v>
      </c>
      <c r="AB34" t="s">
        <v>287</v>
      </c>
      <c r="AC34" s="1">
        <v>0</v>
      </c>
      <c r="AD34" s="1">
        <v>0</v>
      </c>
      <c r="AE34" s="1">
        <v>0</v>
      </c>
      <c r="AF34" s="1">
        <v>0</v>
      </c>
      <c r="AG34" s="1">
        <v>0</v>
      </c>
      <c r="AH34" t="s">
        <v>287</v>
      </c>
      <c r="AI34" t="s">
        <v>287</v>
      </c>
      <c r="AJ34" t="s">
        <v>287</v>
      </c>
      <c r="AK34" t="s">
        <v>287</v>
      </c>
      <c r="AL34" t="s">
        <v>287</v>
      </c>
      <c r="AM34" t="s">
        <v>287</v>
      </c>
      <c r="AN34" s="1">
        <v>0</v>
      </c>
      <c r="AO34" s="1">
        <v>0</v>
      </c>
      <c r="AP34" s="1">
        <v>0</v>
      </c>
      <c r="AQ34" s="1">
        <v>0</v>
      </c>
      <c r="AR34" s="1">
        <v>0</v>
      </c>
      <c r="AS34" s="1">
        <v>0</v>
      </c>
      <c r="AT34" s="1">
        <v>0</v>
      </c>
      <c r="AU34" s="1">
        <v>0</v>
      </c>
      <c r="AV34" t="s">
        <v>287</v>
      </c>
      <c r="AW34" s="1">
        <v>0</v>
      </c>
      <c r="AX34" s="1">
        <v>0</v>
      </c>
      <c r="AY34" s="1">
        <v>0</v>
      </c>
      <c r="AZ34" s="1">
        <v>0</v>
      </c>
      <c r="BA34" s="1">
        <v>0</v>
      </c>
      <c r="BB34" s="1">
        <v>0</v>
      </c>
      <c r="BC34" s="1">
        <v>0</v>
      </c>
      <c r="BD34" s="1">
        <v>0</v>
      </c>
      <c r="BE34" t="s">
        <v>287</v>
      </c>
      <c r="BF34" t="s">
        <v>287</v>
      </c>
      <c r="BG34" t="s">
        <v>287</v>
      </c>
      <c r="BH34" t="s">
        <v>287</v>
      </c>
      <c r="BI34" t="s">
        <v>287</v>
      </c>
      <c r="BJ34" t="s">
        <v>287</v>
      </c>
      <c r="BK34" s="1">
        <v>0</v>
      </c>
      <c r="BL34" s="1">
        <v>0</v>
      </c>
      <c r="BM34" s="1">
        <v>0</v>
      </c>
      <c r="BN34" s="1">
        <v>0</v>
      </c>
      <c r="BO34" s="1">
        <v>0</v>
      </c>
      <c r="BP34" s="1">
        <v>0</v>
      </c>
      <c r="BQ34" s="1">
        <v>0</v>
      </c>
      <c r="BR34" s="1">
        <v>0</v>
      </c>
      <c r="BS34" s="1">
        <v>0</v>
      </c>
      <c r="BT34" s="1">
        <v>0</v>
      </c>
      <c r="BU34" s="1">
        <v>0</v>
      </c>
      <c r="BV34" s="1">
        <v>0</v>
      </c>
      <c r="BW34" s="1">
        <v>0</v>
      </c>
      <c r="BX34" s="1">
        <v>0</v>
      </c>
      <c r="BY34" t="s">
        <v>287</v>
      </c>
      <c r="BZ34" s="1">
        <v>0</v>
      </c>
      <c r="CA34" s="1">
        <v>0</v>
      </c>
      <c r="CB34" s="1">
        <v>0</v>
      </c>
      <c r="CC34" s="1">
        <v>0</v>
      </c>
      <c r="CD34" s="1">
        <v>0</v>
      </c>
      <c r="CE34" s="1">
        <v>0</v>
      </c>
      <c r="CF34" s="1">
        <v>0</v>
      </c>
      <c r="CG34" s="1">
        <v>0</v>
      </c>
      <c r="CH34" s="1">
        <v>0</v>
      </c>
      <c r="CI34" s="1">
        <v>0</v>
      </c>
      <c r="CJ34" s="1">
        <v>0</v>
      </c>
      <c r="CK34" s="1">
        <v>0</v>
      </c>
      <c r="CL34" s="1">
        <v>0</v>
      </c>
      <c r="CM34" s="1">
        <v>0</v>
      </c>
      <c r="CN34" t="s">
        <v>287</v>
      </c>
      <c r="CO34" t="s">
        <v>287</v>
      </c>
      <c r="CP34" t="s">
        <v>287</v>
      </c>
      <c r="CQ34" t="s">
        <v>287</v>
      </c>
      <c r="CR34" t="s">
        <v>287</v>
      </c>
      <c r="CS34" t="s">
        <v>287</v>
      </c>
      <c r="CT34" t="s">
        <v>287</v>
      </c>
      <c r="CU34" t="s">
        <v>287</v>
      </c>
      <c r="CV34" t="s">
        <v>287</v>
      </c>
      <c r="CW34" t="s">
        <v>287</v>
      </c>
      <c r="CX34" t="s">
        <v>287</v>
      </c>
      <c r="CY34" t="s">
        <v>287</v>
      </c>
      <c r="CZ34" t="s">
        <v>287</v>
      </c>
      <c r="DA34" t="s">
        <v>287</v>
      </c>
      <c r="DB34" t="s">
        <v>287</v>
      </c>
      <c r="DC34" t="s">
        <v>287</v>
      </c>
      <c r="DD34" t="s">
        <v>287</v>
      </c>
      <c r="DE34" t="s">
        <v>287</v>
      </c>
      <c r="DF34" t="s">
        <v>488</v>
      </c>
      <c r="DG34" t="s">
        <v>489</v>
      </c>
      <c r="DH34" t="s">
        <v>290</v>
      </c>
      <c r="DI34" t="s">
        <v>315</v>
      </c>
      <c r="DJ34" t="s">
        <v>303</v>
      </c>
      <c r="DK34" t="s">
        <v>490</v>
      </c>
      <c r="DL34" t="s">
        <v>330</v>
      </c>
      <c r="DM34" t="s">
        <v>491</v>
      </c>
      <c r="DN34" t="s">
        <v>492</v>
      </c>
      <c r="DO34" s="1">
        <v>0</v>
      </c>
      <c r="DP34" s="1">
        <v>1</v>
      </c>
      <c r="DQ34" s="1">
        <v>0</v>
      </c>
      <c r="DR34" s="1">
        <v>0</v>
      </c>
      <c r="DS34" s="1">
        <v>0</v>
      </c>
    </row>
    <row r="35" spans="1:123" x14ac:dyDescent="0.35">
      <c r="A35" s="1">
        <v>1</v>
      </c>
      <c r="B35" s="1">
        <v>1</v>
      </c>
      <c r="C35" s="1">
        <v>4</v>
      </c>
      <c r="D35" s="1">
        <v>4</v>
      </c>
      <c r="E35" s="1">
        <v>1</v>
      </c>
      <c r="F35" s="1">
        <v>1</v>
      </c>
      <c r="G35" s="1">
        <v>4</v>
      </c>
      <c r="H35" s="1">
        <v>4</v>
      </c>
      <c r="I35" s="1">
        <v>1</v>
      </c>
      <c r="J35" s="1">
        <v>0</v>
      </c>
      <c r="K35" s="1">
        <v>0</v>
      </c>
      <c r="L35" s="1">
        <v>1</v>
      </c>
      <c r="M35" s="1">
        <v>0</v>
      </c>
      <c r="N35" s="1">
        <v>1</v>
      </c>
      <c r="O35" s="1">
        <v>1</v>
      </c>
      <c r="P35" s="1">
        <v>0</v>
      </c>
      <c r="Q35" s="1">
        <v>1</v>
      </c>
      <c r="R35" s="1">
        <v>0</v>
      </c>
      <c r="S35" s="1">
        <v>0</v>
      </c>
      <c r="T35" s="1">
        <v>0</v>
      </c>
      <c r="U35" s="1">
        <v>0</v>
      </c>
      <c r="V35" s="1">
        <v>0</v>
      </c>
      <c r="W35" s="1">
        <v>1</v>
      </c>
      <c r="X35" t="s">
        <v>287</v>
      </c>
      <c r="Y35" s="1">
        <v>6</v>
      </c>
      <c r="Z35" s="1">
        <v>1</v>
      </c>
      <c r="AA35" t="s">
        <v>287</v>
      </c>
      <c r="AB35" s="1">
        <v>1</v>
      </c>
      <c r="AC35" s="1">
        <v>0</v>
      </c>
      <c r="AD35" s="1">
        <v>0</v>
      </c>
      <c r="AE35" s="1">
        <v>0</v>
      </c>
      <c r="AF35" s="1">
        <v>0</v>
      </c>
      <c r="AG35" s="1">
        <v>0</v>
      </c>
      <c r="AH35" t="s">
        <v>287</v>
      </c>
      <c r="AI35" t="s">
        <v>287</v>
      </c>
      <c r="AJ35" t="s">
        <v>287</v>
      </c>
      <c r="AK35" t="s">
        <v>287</v>
      </c>
      <c r="AL35" s="1">
        <v>1</v>
      </c>
      <c r="AM35" s="1">
        <v>1</v>
      </c>
      <c r="AN35" s="1">
        <v>0</v>
      </c>
      <c r="AO35" s="1">
        <v>0</v>
      </c>
      <c r="AP35" s="1">
        <v>1</v>
      </c>
      <c r="AQ35" s="1">
        <v>0</v>
      </c>
      <c r="AR35" s="1">
        <v>0</v>
      </c>
      <c r="AS35" s="1">
        <v>0</v>
      </c>
      <c r="AT35" s="1">
        <v>0</v>
      </c>
      <c r="AU35" s="1">
        <v>0</v>
      </c>
      <c r="AV35" t="s">
        <v>287</v>
      </c>
      <c r="AW35" s="1">
        <v>0</v>
      </c>
      <c r="AX35" s="1">
        <v>0</v>
      </c>
      <c r="AY35" s="1">
        <v>1</v>
      </c>
      <c r="AZ35" s="1">
        <v>0</v>
      </c>
      <c r="BA35" s="1">
        <v>0</v>
      </c>
      <c r="BB35" s="1">
        <v>0</v>
      </c>
      <c r="BC35" s="1">
        <v>0</v>
      </c>
      <c r="BD35" s="1">
        <v>0</v>
      </c>
      <c r="BE35" t="s">
        <v>287</v>
      </c>
      <c r="BF35" t="s">
        <v>287</v>
      </c>
      <c r="BG35" s="1">
        <v>1</v>
      </c>
      <c r="BH35" s="1">
        <v>1</v>
      </c>
      <c r="BI35" s="1">
        <v>2</v>
      </c>
      <c r="BJ35" s="1">
        <v>3</v>
      </c>
      <c r="BK35" s="1">
        <v>0</v>
      </c>
      <c r="BL35" s="1">
        <v>1</v>
      </c>
      <c r="BM35" s="1">
        <v>1</v>
      </c>
      <c r="BN35" s="1">
        <v>1</v>
      </c>
      <c r="BO35" s="1">
        <v>1</v>
      </c>
      <c r="BP35" s="1">
        <v>1</v>
      </c>
      <c r="BQ35" s="1">
        <v>1</v>
      </c>
      <c r="BR35" s="1">
        <v>0</v>
      </c>
      <c r="BS35" s="1">
        <v>1</v>
      </c>
      <c r="BT35" s="1">
        <v>0</v>
      </c>
      <c r="BU35" s="1">
        <v>0</v>
      </c>
      <c r="BV35" s="1">
        <v>1</v>
      </c>
      <c r="BW35" s="1">
        <v>1</v>
      </c>
      <c r="BX35" s="1">
        <v>0</v>
      </c>
      <c r="BY35" t="s">
        <v>493</v>
      </c>
      <c r="BZ35" s="1">
        <v>1</v>
      </c>
      <c r="CA35" s="1">
        <v>1</v>
      </c>
      <c r="CB35" s="1">
        <v>1</v>
      </c>
      <c r="CC35" s="1">
        <v>1</v>
      </c>
      <c r="CD35" s="1">
        <v>1</v>
      </c>
      <c r="CE35" s="1">
        <v>1</v>
      </c>
      <c r="CF35" s="1">
        <v>1</v>
      </c>
      <c r="CG35" s="1">
        <v>1</v>
      </c>
      <c r="CH35" s="1">
        <v>1</v>
      </c>
      <c r="CI35" s="1">
        <v>0</v>
      </c>
      <c r="CJ35" s="1">
        <v>0</v>
      </c>
      <c r="CK35" s="1">
        <v>1</v>
      </c>
      <c r="CL35" s="1">
        <v>0</v>
      </c>
      <c r="CM35" s="1">
        <v>0</v>
      </c>
      <c r="CN35" t="s">
        <v>287</v>
      </c>
      <c r="CO35" s="1">
        <v>1</v>
      </c>
      <c r="CP35" s="1">
        <v>1</v>
      </c>
      <c r="CQ35" s="1">
        <v>2</v>
      </c>
      <c r="CR35" t="s">
        <v>287</v>
      </c>
      <c r="CS35" s="1">
        <v>4</v>
      </c>
      <c r="CT35" s="1">
        <v>4</v>
      </c>
      <c r="CU35" s="1">
        <v>4</v>
      </c>
      <c r="CV35" t="s">
        <v>287</v>
      </c>
      <c r="CW35" s="1">
        <v>2</v>
      </c>
      <c r="CX35" t="s">
        <v>287</v>
      </c>
      <c r="CY35" s="1">
        <v>1</v>
      </c>
      <c r="CZ35" s="1">
        <v>1</v>
      </c>
      <c r="DA35" s="1">
        <v>2</v>
      </c>
      <c r="DB35" s="1">
        <v>6</v>
      </c>
      <c r="DC35" t="s">
        <v>494</v>
      </c>
      <c r="DD35" t="s">
        <v>287</v>
      </c>
      <c r="DE35" t="s">
        <v>287</v>
      </c>
      <c r="DF35" t="s">
        <v>495</v>
      </c>
      <c r="DG35" t="s">
        <v>496</v>
      </c>
      <c r="DH35" t="s">
        <v>290</v>
      </c>
      <c r="DI35" t="s">
        <v>315</v>
      </c>
      <c r="DJ35" t="s">
        <v>303</v>
      </c>
      <c r="DK35" t="s">
        <v>316</v>
      </c>
      <c r="DL35" t="s">
        <v>305</v>
      </c>
      <c r="DM35" t="s">
        <v>497</v>
      </c>
      <c r="DN35" t="s">
        <v>498</v>
      </c>
      <c r="DO35" s="1">
        <v>0</v>
      </c>
      <c r="DP35" s="1">
        <v>0</v>
      </c>
      <c r="DQ35" s="1">
        <v>0</v>
      </c>
      <c r="DR35" s="1">
        <v>1</v>
      </c>
      <c r="DS35" s="1">
        <v>0</v>
      </c>
    </row>
    <row r="36" spans="1:123" x14ac:dyDescent="0.35">
      <c r="A36" t="s">
        <v>287</v>
      </c>
      <c r="B36" t="s">
        <v>287</v>
      </c>
      <c r="C36" t="s">
        <v>287</v>
      </c>
      <c r="D36" t="s">
        <v>287</v>
      </c>
      <c r="E36" t="s">
        <v>287</v>
      </c>
      <c r="F36" t="s">
        <v>287</v>
      </c>
      <c r="G36" t="s">
        <v>287</v>
      </c>
      <c r="H36" t="s">
        <v>287</v>
      </c>
      <c r="I36" s="1">
        <v>0</v>
      </c>
      <c r="J36" s="1">
        <v>0</v>
      </c>
      <c r="K36" s="1">
        <v>0</v>
      </c>
      <c r="L36" s="1">
        <v>0</v>
      </c>
      <c r="M36" s="1">
        <v>0</v>
      </c>
      <c r="N36" s="1">
        <v>0</v>
      </c>
      <c r="O36" s="1">
        <v>0</v>
      </c>
      <c r="P36" s="1">
        <v>0</v>
      </c>
      <c r="Q36" t="s">
        <v>287</v>
      </c>
      <c r="R36" s="1">
        <v>0</v>
      </c>
      <c r="S36" s="1">
        <v>0</v>
      </c>
      <c r="T36" s="1">
        <v>0</v>
      </c>
      <c r="U36" s="1">
        <v>0</v>
      </c>
      <c r="V36" s="1">
        <v>0</v>
      </c>
      <c r="W36" s="1">
        <v>0</v>
      </c>
      <c r="X36" t="s">
        <v>287</v>
      </c>
      <c r="Y36" t="s">
        <v>287</v>
      </c>
      <c r="Z36" t="s">
        <v>287</v>
      </c>
      <c r="AA36" t="s">
        <v>287</v>
      </c>
      <c r="AB36" t="s">
        <v>287</v>
      </c>
      <c r="AC36" s="1">
        <v>0</v>
      </c>
      <c r="AD36" s="1">
        <v>0</v>
      </c>
      <c r="AE36" s="1">
        <v>0</v>
      </c>
      <c r="AF36" s="1">
        <v>0</v>
      </c>
      <c r="AG36" s="1">
        <v>0</v>
      </c>
      <c r="AH36" t="s">
        <v>287</v>
      </c>
      <c r="AI36" t="s">
        <v>287</v>
      </c>
      <c r="AJ36" t="s">
        <v>287</v>
      </c>
      <c r="AK36" t="s">
        <v>287</v>
      </c>
      <c r="AL36" t="s">
        <v>287</v>
      </c>
      <c r="AM36" t="s">
        <v>287</v>
      </c>
      <c r="AN36" s="1">
        <v>0</v>
      </c>
      <c r="AO36" s="1">
        <v>0</v>
      </c>
      <c r="AP36" s="1">
        <v>0</v>
      </c>
      <c r="AQ36" s="1">
        <v>0</v>
      </c>
      <c r="AR36" s="1">
        <v>0</v>
      </c>
      <c r="AS36" s="1">
        <v>0</v>
      </c>
      <c r="AT36" s="1">
        <v>0</v>
      </c>
      <c r="AU36" s="1">
        <v>0</v>
      </c>
      <c r="AV36" t="s">
        <v>287</v>
      </c>
      <c r="AW36" s="1">
        <v>0</v>
      </c>
      <c r="AX36" s="1">
        <v>0</v>
      </c>
      <c r="AY36" s="1">
        <v>0</v>
      </c>
      <c r="AZ36" s="1">
        <v>0</v>
      </c>
      <c r="BA36" s="1">
        <v>0</v>
      </c>
      <c r="BB36" s="1">
        <v>0</v>
      </c>
      <c r="BC36" s="1">
        <v>0</v>
      </c>
      <c r="BD36" s="1">
        <v>0</v>
      </c>
      <c r="BE36" t="s">
        <v>287</v>
      </c>
      <c r="BF36" t="s">
        <v>287</v>
      </c>
      <c r="BG36" t="s">
        <v>287</v>
      </c>
      <c r="BH36" t="s">
        <v>287</v>
      </c>
      <c r="BI36" t="s">
        <v>287</v>
      </c>
      <c r="BJ36" t="s">
        <v>287</v>
      </c>
      <c r="BK36" s="1">
        <v>0</v>
      </c>
      <c r="BL36" s="1">
        <v>0</v>
      </c>
      <c r="BM36" s="1">
        <v>0</v>
      </c>
      <c r="BN36" s="1">
        <v>0</v>
      </c>
      <c r="BO36" s="1">
        <v>0</v>
      </c>
      <c r="BP36" s="1">
        <v>0</v>
      </c>
      <c r="BQ36" s="1">
        <v>0</v>
      </c>
      <c r="BR36" s="1">
        <v>0</v>
      </c>
      <c r="BS36" s="1">
        <v>0</v>
      </c>
      <c r="BT36" s="1">
        <v>0</v>
      </c>
      <c r="BU36" s="1">
        <v>0</v>
      </c>
      <c r="BV36" s="1">
        <v>0</v>
      </c>
      <c r="BW36" s="1">
        <v>0</v>
      </c>
      <c r="BX36" s="1">
        <v>0</v>
      </c>
      <c r="BY36" t="s">
        <v>287</v>
      </c>
      <c r="BZ36" s="1">
        <v>0</v>
      </c>
      <c r="CA36" s="1">
        <v>0</v>
      </c>
      <c r="CB36" s="1">
        <v>0</v>
      </c>
      <c r="CC36" s="1">
        <v>0</v>
      </c>
      <c r="CD36" s="1">
        <v>0</v>
      </c>
      <c r="CE36" s="1">
        <v>0</v>
      </c>
      <c r="CF36" s="1">
        <v>0</v>
      </c>
      <c r="CG36" s="1">
        <v>0</v>
      </c>
      <c r="CH36" s="1">
        <v>0</v>
      </c>
      <c r="CI36" s="1">
        <v>0</v>
      </c>
      <c r="CJ36" s="1">
        <v>0</v>
      </c>
      <c r="CK36" s="1">
        <v>0</v>
      </c>
      <c r="CL36" s="1">
        <v>0</v>
      </c>
      <c r="CM36" s="1">
        <v>0</v>
      </c>
      <c r="CN36" t="s">
        <v>287</v>
      </c>
      <c r="CO36" t="s">
        <v>287</v>
      </c>
      <c r="CP36" t="s">
        <v>287</v>
      </c>
      <c r="CQ36" t="s">
        <v>287</v>
      </c>
      <c r="CR36" t="s">
        <v>287</v>
      </c>
      <c r="CS36" t="s">
        <v>287</v>
      </c>
      <c r="CT36" t="s">
        <v>287</v>
      </c>
      <c r="CU36" t="s">
        <v>287</v>
      </c>
      <c r="CV36" t="s">
        <v>287</v>
      </c>
      <c r="CW36" t="s">
        <v>287</v>
      </c>
      <c r="CX36" t="s">
        <v>287</v>
      </c>
      <c r="CY36" t="s">
        <v>287</v>
      </c>
      <c r="CZ36" t="s">
        <v>287</v>
      </c>
      <c r="DA36" t="s">
        <v>287</v>
      </c>
      <c r="DB36" t="s">
        <v>287</v>
      </c>
      <c r="DC36" t="s">
        <v>287</v>
      </c>
      <c r="DD36" t="s">
        <v>287</v>
      </c>
      <c r="DE36" t="s">
        <v>287</v>
      </c>
      <c r="DF36" t="s">
        <v>499</v>
      </c>
      <c r="DG36" t="s">
        <v>500</v>
      </c>
      <c r="DH36" t="s">
        <v>290</v>
      </c>
      <c r="DI36" t="s">
        <v>291</v>
      </c>
      <c r="DJ36" t="s">
        <v>292</v>
      </c>
      <c r="DK36" t="s">
        <v>501</v>
      </c>
      <c r="DL36" t="s">
        <v>341</v>
      </c>
      <c r="DM36" t="s">
        <v>502</v>
      </c>
      <c r="DN36" t="s">
        <v>503</v>
      </c>
      <c r="DO36" s="1">
        <v>0</v>
      </c>
      <c r="DP36" s="1">
        <v>1</v>
      </c>
      <c r="DQ36" s="1">
        <v>0</v>
      </c>
      <c r="DR36" s="1">
        <v>0</v>
      </c>
      <c r="DS36" s="1">
        <v>0</v>
      </c>
    </row>
    <row r="37" spans="1:123" x14ac:dyDescent="0.35">
      <c r="A37" s="1">
        <v>1</v>
      </c>
      <c r="B37" s="1">
        <v>1</v>
      </c>
      <c r="C37" s="1">
        <v>4</v>
      </c>
      <c r="D37" s="1">
        <v>3</v>
      </c>
      <c r="E37" s="1">
        <v>1</v>
      </c>
      <c r="F37" s="1">
        <v>1</v>
      </c>
      <c r="G37" s="1">
        <v>2</v>
      </c>
      <c r="H37" s="1">
        <v>4</v>
      </c>
      <c r="I37" s="1">
        <v>1</v>
      </c>
      <c r="J37" s="1">
        <v>0</v>
      </c>
      <c r="K37" s="1">
        <v>0</v>
      </c>
      <c r="L37" s="1">
        <v>1</v>
      </c>
      <c r="M37" s="1">
        <v>1</v>
      </c>
      <c r="N37" s="1">
        <v>1</v>
      </c>
      <c r="O37" s="1">
        <v>1</v>
      </c>
      <c r="P37" s="1">
        <v>0</v>
      </c>
      <c r="Q37" s="1">
        <v>2</v>
      </c>
      <c r="R37" s="1">
        <v>1</v>
      </c>
      <c r="S37" s="1">
        <v>1</v>
      </c>
      <c r="T37" s="1">
        <v>1</v>
      </c>
      <c r="U37" s="1">
        <v>1</v>
      </c>
      <c r="V37" s="1">
        <v>1</v>
      </c>
      <c r="W37" s="1">
        <v>0</v>
      </c>
      <c r="X37" t="s">
        <v>287</v>
      </c>
      <c r="Y37" s="1">
        <v>6</v>
      </c>
      <c r="Z37" s="1">
        <v>2</v>
      </c>
      <c r="AA37" t="s">
        <v>287</v>
      </c>
      <c r="AB37" s="1">
        <v>3</v>
      </c>
      <c r="AC37" s="1">
        <v>0</v>
      </c>
      <c r="AD37" s="1">
        <v>0</v>
      </c>
      <c r="AE37" s="1">
        <v>0</v>
      </c>
      <c r="AF37" s="1">
        <v>0</v>
      </c>
      <c r="AG37" s="1">
        <v>0</v>
      </c>
      <c r="AH37" s="1">
        <v>2</v>
      </c>
      <c r="AI37" s="1">
        <v>1</v>
      </c>
      <c r="AJ37" s="1">
        <v>1</v>
      </c>
      <c r="AK37" s="1">
        <v>1</v>
      </c>
      <c r="AL37" s="1">
        <v>2</v>
      </c>
      <c r="AM37" s="1">
        <v>2</v>
      </c>
      <c r="AN37" s="1">
        <v>0</v>
      </c>
      <c r="AO37" s="1">
        <v>0</v>
      </c>
      <c r="AP37" s="1">
        <v>1</v>
      </c>
      <c r="AQ37" s="1">
        <v>0</v>
      </c>
      <c r="AR37" s="1">
        <v>0</v>
      </c>
      <c r="AS37" s="1">
        <v>0</v>
      </c>
      <c r="AT37" s="1">
        <v>0</v>
      </c>
      <c r="AU37" s="1">
        <v>0</v>
      </c>
      <c r="AV37" t="s">
        <v>287</v>
      </c>
      <c r="AW37" s="1">
        <v>0</v>
      </c>
      <c r="AX37" s="1">
        <v>0</v>
      </c>
      <c r="AY37" s="1">
        <v>1</v>
      </c>
      <c r="AZ37" s="1">
        <v>0</v>
      </c>
      <c r="BA37" s="1">
        <v>0</v>
      </c>
      <c r="BB37" s="1">
        <v>0</v>
      </c>
      <c r="BC37" s="1">
        <v>0</v>
      </c>
      <c r="BD37" s="1">
        <v>0</v>
      </c>
      <c r="BE37" t="s">
        <v>287</v>
      </c>
      <c r="BF37" t="s">
        <v>287</v>
      </c>
      <c r="BG37" s="1">
        <v>1</v>
      </c>
      <c r="BH37" s="1">
        <v>1</v>
      </c>
      <c r="BI37" s="1">
        <v>3</v>
      </c>
      <c r="BJ37" s="1">
        <v>3</v>
      </c>
      <c r="BK37" s="1">
        <v>1</v>
      </c>
      <c r="BL37" s="1">
        <v>1</v>
      </c>
      <c r="BM37" s="1">
        <v>1</v>
      </c>
      <c r="BN37" s="1">
        <v>1</v>
      </c>
      <c r="BO37" s="1">
        <v>1</v>
      </c>
      <c r="BP37" s="1">
        <v>1</v>
      </c>
      <c r="BQ37" s="1">
        <v>1</v>
      </c>
      <c r="BR37" s="1">
        <v>1</v>
      </c>
      <c r="BS37" s="1">
        <v>1</v>
      </c>
      <c r="BT37" s="1">
        <v>1</v>
      </c>
      <c r="BU37" s="1">
        <v>1</v>
      </c>
      <c r="BV37" s="1">
        <v>1</v>
      </c>
      <c r="BW37" s="1">
        <v>1</v>
      </c>
      <c r="BX37" s="1">
        <v>0</v>
      </c>
      <c r="BY37" t="s">
        <v>504</v>
      </c>
      <c r="BZ37" s="1">
        <v>0</v>
      </c>
      <c r="CA37" s="1">
        <v>0</v>
      </c>
      <c r="CB37" s="1">
        <v>1</v>
      </c>
      <c r="CC37" s="1">
        <v>1</v>
      </c>
      <c r="CD37" s="1">
        <v>1</v>
      </c>
      <c r="CE37" s="1">
        <v>1</v>
      </c>
      <c r="CF37" s="1">
        <v>1</v>
      </c>
      <c r="CG37" s="1">
        <v>1</v>
      </c>
      <c r="CH37" s="1">
        <v>1</v>
      </c>
      <c r="CI37" s="1">
        <v>0</v>
      </c>
      <c r="CJ37" s="1">
        <v>0</v>
      </c>
      <c r="CK37" s="1">
        <v>0</v>
      </c>
      <c r="CL37" s="1">
        <v>1</v>
      </c>
      <c r="CM37" s="1">
        <v>0</v>
      </c>
      <c r="CN37" t="s">
        <v>505</v>
      </c>
      <c r="CO37" s="1">
        <v>1</v>
      </c>
      <c r="CP37" s="1">
        <v>2</v>
      </c>
      <c r="CQ37" s="1">
        <v>2</v>
      </c>
      <c r="CR37" t="s">
        <v>287</v>
      </c>
      <c r="CS37" s="1">
        <v>3</v>
      </c>
      <c r="CT37" s="1">
        <v>1</v>
      </c>
      <c r="CU37" s="1">
        <v>4</v>
      </c>
      <c r="CV37" t="s">
        <v>287</v>
      </c>
      <c r="CW37" s="1">
        <v>2</v>
      </c>
      <c r="CX37" t="s">
        <v>506</v>
      </c>
      <c r="CY37" s="1">
        <v>1</v>
      </c>
      <c r="CZ37" s="1">
        <v>3</v>
      </c>
      <c r="DA37" s="1">
        <v>2</v>
      </c>
      <c r="DB37" s="1">
        <v>2</v>
      </c>
      <c r="DC37" t="s">
        <v>287</v>
      </c>
      <c r="DD37" t="s">
        <v>287</v>
      </c>
      <c r="DE37" t="s">
        <v>287</v>
      </c>
      <c r="DF37" t="s">
        <v>507</v>
      </c>
      <c r="DG37" t="s">
        <v>508</v>
      </c>
      <c r="DH37" t="s">
        <v>301</v>
      </c>
      <c r="DI37" t="s">
        <v>302</v>
      </c>
      <c r="DJ37" t="s">
        <v>303</v>
      </c>
      <c r="DK37" t="s">
        <v>479</v>
      </c>
      <c r="DL37" t="s">
        <v>294</v>
      </c>
      <c r="DM37" t="s">
        <v>509</v>
      </c>
      <c r="DN37" t="s">
        <v>510</v>
      </c>
      <c r="DO37" s="1">
        <v>0</v>
      </c>
      <c r="DP37" s="1">
        <v>0</v>
      </c>
      <c r="DQ37" s="1">
        <v>0</v>
      </c>
      <c r="DR37" s="1">
        <v>1</v>
      </c>
      <c r="DS37" s="1">
        <v>0</v>
      </c>
    </row>
    <row r="38" spans="1:123" x14ac:dyDescent="0.35">
      <c r="A38" s="1">
        <v>1</v>
      </c>
      <c r="B38" s="1">
        <v>2</v>
      </c>
      <c r="C38" s="1">
        <v>1</v>
      </c>
      <c r="D38" s="1">
        <v>4</v>
      </c>
      <c r="E38" s="1">
        <v>1</v>
      </c>
      <c r="F38" s="1">
        <v>1</v>
      </c>
      <c r="G38" s="1">
        <v>2</v>
      </c>
      <c r="H38" s="1">
        <v>4</v>
      </c>
      <c r="I38" s="1">
        <v>0</v>
      </c>
      <c r="J38" s="1">
        <v>0</v>
      </c>
      <c r="K38" s="1">
        <v>0</v>
      </c>
      <c r="L38" s="1">
        <v>0</v>
      </c>
      <c r="M38" s="1">
        <v>0</v>
      </c>
      <c r="N38" s="1">
        <v>0</v>
      </c>
      <c r="O38" s="1">
        <v>0</v>
      </c>
      <c r="P38" s="1">
        <v>0</v>
      </c>
      <c r="Q38" t="s">
        <v>287</v>
      </c>
      <c r="R38" s="1">
        <v>0</v>
      </c>
      <c r="S38" s="1">
        <v>0</v>
      </c>
      <c r="T38" s="1">
        <v>0</v>
      </c>
      <c r="U38" s="1">
        <v>0</v>
      </c>
      <c r="V38" s="1">
        <v>0</v>
      </c>
      <c r="W38" s="1">
        <v>0</v>
      </c>
      <c r="X38" t="s">
        <v>287</v>
      </c>
      <c r="Y38" t="s">
        <v>287</v>
      </c>
      <c r="Z38" t="s">
        <v>287</v>
      </c>
      <c r="AA38" t="s">
        <v>287</v>
      </c>
      <c r="AB38" t="s">
        <v>287</v>
      </c>
      <c r="AC38" s="1">
        <v>0</v>
      </c>
      <c r="AD38" s="1">
        <v>0</v>
      </c>
      <c r="AE38" s="1">
        <v>0</v>
      </c>
      <c r="AF38" s="1">
        <v>0</v>
      </c>
      <c r="AG38" s="1">
        <v>0</v>
      </c>
      <c r="AH38" t="s">
        <v>287</v>
      </c>
      <c r="AI38" t="s">
        <v>287</v>
      </c>
      <c r="AJ38" t="s">
        <v>287</v>
      </c>
      <c r="AK38" t="s">
        <v>287</v>
      </c>
      <c r="AL38" t="s">
        <v>287</v>
      </c>
      <c r="AM38" t="s">
        <v>287</v>
      </c>
      <c r="AN38" s="1">
        <v>0</v>
      </c>
      <c r="AO38" s="1">
        <v>0</v>
      </c>
      <c r="AP38" s="1">
        <v>0</v>
      </c>
      <c r="AQ38" s="1">
        <v>0</v>
      </c>
      <c r="AR38" s="1">
        <v>0</v>
      </c>
      <c r="AS38" s="1">
        <v>0</v>
      </c>
      <c r="AT38" s="1">
        <v>0</v>
      </c>
      <c r="AU38" s="1">
        <v>0</v>
      </c>
      <c r="AV38" t="s">
        <v>287</v>
      </c>
      <c r="AW38" s="1">
        <v>0</v>
      </c>
      <c r="AX38" s="1">
        <v>0</v>
      </c>
      <c r="AY38" s="1">
        <v>0</v>
      </c>
      <c r="AZ38" s="1">
        <v>0</v>
      </c>
      <c r="BA38" s="1">
        <v>0</v>
      </c>
      <c r="BB38" s="1">
        <v>0</v>
      </c>
      <c r="BC38" s="1">
        <v>0</v>
      </c>
      <c r="BD38" s="1">
        <v>0</v>
      </c>
      <c r="BE38" t="s">
        <v>287</v>
      </c>
      <c r="BF38" t="s">
        <v>287</v>
      </c>
      <c r="BG38" t="s">
        <v>287</v>
      </c>
      <c r="BH38" t="s">
        <v>287</v>
      </c>
      <c r="BI38" t="s">
        <v>287</v>
      </c>
      <c r="BJ38" t="s">
        <v>287</v>
      </c>
      <c r="BK38" s="1">
        <v>0</v>
      </c>
      <c r="BL38" s="1">
        <v>0</v>
      </c>
      <c r="BM38" s="1">
        <v>0</v>
      </c>
      <c r="BN38" s="1">
        <v>0</v>
      </c>
      <c r="BO38" s="1">
        <v>0</v>
      </c>
      <c r="BP38" s="1">
        <v>0</v>
      </c>
      <c r="BQ38" s="1">
        <v>0</v>
      </c>
      <c r="BR38" s="1">
        <v>0</v>
      </c>
      <c r="BS38" s="1">
        <v>0</v>
      </c>
      <c r="BT38" s="1">
        <v>0</v>
      </c>
      <c r="BU38" s="1">
        <v>0</v>
      </c>
      <c r="BV38" s="1">
        <v>0</v>
      </c>
      <c r="BW38" s="1">
        <v>0</v>
      </c>
      <c r="BX38" s="1">
        <v>0</v>
      </c>
      <c r="BY38" t="s">
        <v>287</v>
      </c>
      <c r="BZ38" s="1">
        <v>0</v>
      </c>
      <c r="CA38" s="1">
        <v>0</v>
      </c>
      <c r="CB38" s="1">
        <v>0</v>
      </c>
      <c r="CC38" s="1">
        <v>0</v>
      </c>
      <c r="CD38" s="1">
        <v>0</v>
      </c>
      <c r="CE38" s="1">
        <v>0</v>
      </c>
      <c r="CF38" s="1">
        <v>0</v>
      </c>
      <c r="CG38" s="1">
        <v>0</v>
      </c>
      <c r="CH38" s="1">
        <v>0</v>
      </c>
      <c r="CI38" s="1">
        <v>0</v>
      </c>
      <c r="CJ38" s="1">
        <v>0</v>
      </c>
      <c r="CK38" s="1">
        <v>0</v>
      </c>
      <c r="CL38" s="1">
        <v>0</v>
      </c>
      <c r="CM38" s="1">
        <v>0</v>
      </c>
      <c r="CN38" t="s">
        <v>287</v>
      </c>
      <c r="CO38" t="s">
        <v>287</v>
      </c>
      <c r="CP38" t="s">
        <v>287</v>
      </c>
      <c r="CQ38" t="s">
        <v>287</v>
      </c>
      <c r="CR38" t="s">
        <v>287</v>
      </c>
      <c r="CS38" t="s">
        <v>287</v>
      </c>
      <c r="CT38" t="s">
        <v>287</v>
      </c>
      <c r="CU38" t="s">
        <v>287</v>
      </c>
      <c r="CV38" t="s">
        <v>287</v>
      </c>
      <c r="CW38" t="s">
        <v>287</v>
      </c>
      <c r="CX38" t="s">
        <v>287</v>
      </c>
      <c r="CY38" t="s">
        <v>287</v>
      </c>
      <c r="CZ38" t="s">
        <v>287</v>
      </c>
      <c r="DA38" t="s">
        <v>287</v>
      </c>
      <c r="DB38" t="s">
        <v>287</v>
      </c>
      <c r="DC38" t="s">
        <v>287</v>
      </c>
      <c r="DD38" t="s">
        <v>287</v>
      </c>
      <c r="DE38" t="s">
        <v>287</v>
      </c>
      <c r="DF38" t="s">
        <v>511</v>
      </c>
      <c r="DG38" t="s">
        <v>512</v>
      </c>
      <c r="DH38" t="s">
        <v>290</v>
      </c>
      <c r="DI38" t="s">
        <v>419</v>
      </c>
      <c r="DJ38" t="s">
        <v>292</v>
      </c>
      <c r="DK38" t="s">
        <v>513</v>
      </c>
      <c r="DL38" t="s">
        <v>341</v>
      </c>
      <c r="DM38" t="s">
        <v>514</v>
      </c>
      <c r="DN38" t="s">
        <v>515</v>
      </c>
      <c r="DO38" s="1">
        <v>0</v>
      </c>
      <c r="DP38" s="1">
        <v>0</v>
      </c>
      <c r="DQ38" s="1">
        <v>1</v>
      </c>
      <c r="DR38" s="1">
        <v>0</v>
      </c>
      <c r="DS38" s="1">
        <v>0</v>
      </c>
    </row>
    <row r="39" spans="1:123" x14ac:dyDescent="0.35">
      <c r="A39" s="1">
        <v>1</v>
      </c>
      <c r="B39" s="1">
        <v>1</v>
      </c>
      <c r="C39" s="1">
        <v>1</v>
      </c>
      <c r="D39" s="1">
        <v>3</v>
      </c>
      <c r="E39" s="1">
        <v>1</v>
      </c>
      <c r="F39" s="1">
        <v>2</v>
      </c>
      <c r="G39" s="1">
        <v>3</v>
      </c>
      <c r="H39" s="1">
        <v>4</v>
      </c>
      <c r="I39" s="1">
        <v>1</v>
      </c>
      <c r="J39" s="1">
        <v>1</v>
      </c>
      <c r="K39" s="1">
        <v>0</v>
      </c>
      <c r="L39" s="1">
        <v>1</v>
      </c>
      <c r="M39" s="1">
        <v>1</v>
      </c>
      <c r="N39" s="1">
        <v>1</v>
      </c>
      <c r="O39" s="1">
        <v>1</v>
      </c>
      <c r="P39" s="1">
        <v>0</v>
      </c>
      <c r="Q39" s="1">
        <v>1</v>
      </c>
      <c r="R39" s="1">
        <v>1</v>
      </c>
      <c r="S39" s="1">
        <v>1</v>
      </c>
      <c r="T39" s="1">
        <v>1</v>
      </c>
      <c r="U39" s="1">
        <v>1</v>
      </c>
      <c r="V39" s="1">
        <v>1</v>
      </c>
      <c r="W39" s="1">
        <v>0</v>
      </c>
      <c r="X39" t="s">
        <v>287</v>
      </c>
      <c r="Y39" s="1">
        <v>3</v>
      </c>
      <c r="Z39" s="1">
        <v>1</v>
      </c>
      <c r="AA39" t="s">
        <v>287</v>
      </c>
      <c r="AB39" s="1">
        <v>2</v>
      </c>
      <c r="AC39" s="1">
        <v>1</v>
      </c>
      <c r="AD39" s="1">
        <v>1</v>
      </c>
      <c r="AE39" s="1">
        <v>1</v>
      </c>
      <c r="AF39" s="1">
        <v>1</v>
      </c>
      <c r="AG39" s="1">
        <v>0</v>
      </c>
      <c r="AH39" t="s">
        <v>287</v>
      </c>
      <c r="AI39" t="s">
        <v>287</v>
      </c>
      <c r="AJ39" t="s">
        <v>287</v>
      </c>
      <c r="AK39" t="s">
        <v>287</v>
      </c>
      <c r="AL39" s="1">
        <v>1</v>
      </c>
      <c r="AM39" s="1">
        <v>1</v>
      </c>
      <c r="AN39" s="1">
        <v>0</v>
      </c>
      <c r="AO39" s="1">
        <v>0</v>
      </c>
      <c r="AP39" s="1">
        <v>0</v>
      </c>
      <c r="AQ39" s="1">
        <v>0</v>
      </c>
      <c r="AR39" s="1">
        <v>1</v>
      </c>
      <c r="AS39" s="1">
        <v>0</v>
      </c>
      <c r="AT39" s="1">
        <v>0</v>
      </c>
      <c r="AU39" s="1">
        <v>0</v>
      </c>
      <c r="AV39" t="s">
        <v>287</v>
      </c>
      <c r="AW39" s="1">
        <v>0</v>
      </c>
      <c r="AX39" s="1">
        <v>0</v>
      </c>
      <c r="AY39" s="1">
        <v>0</v>
      </c>
      <c r="AZ39" s="1">
        <v>0</v>
      </c>
      <c r="BA39" s="1">
        <v>1</v>
      </c>
      <c r="BB39" s="1">
        <v>0</v>
      </c>
      <c r="BC39" s="1">
        <v>0</v>
      </c>
      <c r="BD39" s="1">
        <v>0</v>
      </c>
      <c r="BE39" t="s">
        <v>287</v>
      </c>
      <c r="BF39" t="s">
        <v>287</v>
      </c>
      <c r="BG39" s="1">
        <v>1</v>
      </c>
      <c r="BH39" s="1">
        <v>1</v>
      </c>
      <c r="BI39" s="1">
        <v>2</v>
      </c>
      <c r="BJ39" s="1">
        <v>3</v>
      </c>
      <c r="BK39" s="1">
        <v>1</v>
      </c>
      <c r="BL39" s="1">
        <v>1</v>
      </c>
      <c r="BM39" s="1">
        <v>1</v>
      </c>
      <c r="BN39" s="1">
        <v>1</v>
      </c>
      <c r="BO39" s="1">
        <v>1</v>
      </c>
      <c r="BP39" s="1">
        <v>1</v>
      </c>
      <c r="BQ39" s="1">
        <v>1</v>
      </c>
      <c r="BR39" s="1">
        <v>1</v>
      </c>
      <c r="BS39" s="1">
        <v>1</v>
      </c>
      <c r="BT39" s="1">
        <v>0</v>
      </c>
      <c r="BU39" s="1">
        <v>1</v>
      </c>
      <c r="BV39" s="1">
        <v>1</v>
      </c>
      <c r="BW39" s="1">
        <v>0</v>
      </c>
      <c r="BX39" s="1">
        <v>0</v>
      </c>
      <c r="BY39" t="s">
        <v>287</v>
      </c>
      <c r="BZ39" s="1">
        <v>0</v>
      </c>
      <c r="CA39" s="1">
        <v>0</v>
      </c>
      <c r="CB39" s="1">
        <v>0</v>
      </c>
      <c r="CC39" s="1">
        <v>0</v>
      </c>
      <c r="CD39" s="1">
        <v>0</v>
      </c>
      <c r="CE39" s="1">
        <v>0</v>
      </c>
      <c r="CF39" s="1">
        <v>0</v>
      </c>
      <c r="CG39" s="1">
        <v>0</v>
      </c>
      <c r="CH39" s="1">
        <v>0</v>
      </c>
      <c r="CI39" s="1">
        <v>0</v>
      </c>
      <c r="CJ39" s="1">
        <v>0</v>
      </c>
      <c r="CK39" s="1">
        <v>0</v>
      </c>
      <c r="CL39" s="1">
        <v>1</v>
      </c>
      <c r="CM39" s="1">
        <v>0</v>
      </c>
      <c r="CN39" t="s">
        <v>516</v>
      </c>
      <c r="CO39" s="1">
        <v>1</v>
      </c>
      <c r="CP39" s="1">
        <v>1</v>
      </c>
      <c r="CQ39" s="1">
        <v>1</v>
      </c>
      <c r="CR39" s="1">
        <v>1</v>
      </c>
      <c r="CS39" s="1">
        <v>3</v>
      </c>
      <c r="CT39" s="1">
        <v>3</v>
      </c>
      <c r="CU39" s="1">
        <v>2</v>
      </c>
      <c r="CV39" t="s">
        <v>287</v>
      </c>
      <c r="CW39" s="1">
        <v>3</v>
      </c>
      <c r="CX39" t="s">
        <v>287</v>
      </c>
      <c r="CY39" s="1">
        <v>2</v>
      </c>
      <c r="CZ39" t="s">
        <v>287</v>
      </c>
      <c r="DA39" s="1">
        <v>2</v>
      </c>
      <c r="DB39" s="1">
        <v>6</v>
      </c>
      <c r="DC39" t="s">
        <v>517</v>
      </c>
      <c r="DD39" t="s">
        <v>287</v>
      </c>
      <c r="DE39" t="s">
        <v>287</v>
      </c>
      <c r="DF39" t="s">
        <v>518</v>
      </c>
      <c r="DG39" t="s">
        <v>519</v>
      </c>
      <c r="DH39" t="s">
        <v>301</v>
      </c>
      <c r="DI39" t="s">
        <v>315</v>
      </c>
      <c r="DJ39" t="s">
        <v>303</v>
      </c>
      <c r="DK39" t="s">
        <v>520</v>
      </c>
      <c r="DL39" t="s">
        <v>305</v>
      </c>
      <c r="DM39" t="s">
        <v>521</v>
      </c>
      <c r="DN39" t="s">
        <v>522</v>
      </c>
      <c r="DO39" s="1">
        <v>0</v>
      </c>
      <c r="DP39" s="1">
        <v>0</v>
      </c>
      <c r="DQ39" s="1">
        <v>0</v>
      </c>
      <c r="DR39" s="1">
        <v>1</v>
      </c>
      <c r="DS39" s="1">
        <v>0</v>
      </c>
    </row>
    <row r="40" spans="1:123" x14ac:dyDescent="0.35">
      <c r="A40" s="1">
        <v>1</v>
      </c>
      <c r="B40" s="1">
        <v>1</v>
      </c>
      <c r="C40" s="1">
        <v>1</v>
      </c>
      <c r="D40" s="1">
        <v>5</v>
      </c>
      <c r="E40" s="1">
        <v>1</v>
      </c>
      <c r="F40" s="1">
        <v>1</v>
      </c>
      <c r="G40" s="1">
        <v>5</v>
      </c>
      <c r="H40" s="1">
        <v>5</v>
      </c>
      <c r="I40" s="1">
        <v>0</v>
      </c>
      <c r="J40" s="1">
        <v>0</v>
      </c>
      <c r="K40" s="1">
        <v>0</v>
      </c>
      <c r="L40" s="1">
        <v>0</v>
      </c>
      <c r="M40" s="1">
        <v>0</v>
      </c>
      <c r="N40" s="1">
        <v>0</v>
      </c>
      <c r="O40" s="1">
        <v>1</v>
      </c>
      <c r="P40" s="1">
        <v>0</v>
      </c>
      <c r="Q40" s="1">
        <v>2</v>
      </c>
      <c r="R40" s="1">
        <v>0</v>
      </c>
      <c r="S40" s="1">
        <v>0</v>
      </c>
      <c r="T40" s="1">
        <v>0</v>
      </c>
      <c r="U40" s="1">
        <v>0</v>
      </c>
      <c r="V40" s="1">
        <v>0</v>
      </c>
      <c r="W40" s="1">
        <v>1</v>
      </c>
      <c r="X40" t="s">
        <v>287</v>
      </c>
      <c r="Y40" s="1">
        <v>4</v>
      </c>
      <c r="Z40" s="1">
        <v>3</v>
      </c>
      <c r="AA40" t="s">
        <v>287</v>
      </c>
      <c r="AB40" s="1">
        <v>2</v>
      </c>
      <c r="AC40" s="1">
        <v>1</v>
      </c>
      <c r="AD40" s="1">
        <v>0</v>
      </c>
      <c r="AE40" s="1">
        <v>0</v>
      </c>
      <c r="AF40" s="1">
        <v>0</v>
      </c>
      <c r="AG40" s="1">
        <v>0</v>
      </c>
      <c r="AH40" t="s">
        <v>287</v>
      </c>
      <c r="AI40" t="s">
        <v>287</v>
      </c>
      <c r="AJ40" t="s">
        <v>287</v>
      </c>
      <c r="AK40" t="s">
        <v>287</v>
      </c>
      <c r="AL40" s="1">
        <v>2</v>
      </c>
      <c r="AM40" s="1">
        <v>2</v>
      </c>
      <c r="AN40" s="1">
        <v>0</v>
      </c>
      <c r="AO40" s="1">
        <v>1</v>
      </c>
      <c r="AP40" s="1">
        <v>0</v>
      </c>
      <c r="AQ40" s="1">
        <v>0</v>
      </c>
      <c r="AR40" s="1">
        <v>0</v>
      </c>
      <c r="AS40" s="1">
        <v>0</v>
      </c>
      <c r="AT40" s="1">
        <v>0</v>
      </c>
      <c r="AU40" s="1">
        <v>0</v>
      </c>
      <c r="AV40" t="s">
        <v>287</v>
      </c>
      <c r="AW40" s="1">
        <v>0</v>
      </c>
      <c r="AX40" s="1">
        <v>1</v>
      </c>
      <c r="AY40" s="1">
        <v>0</v>
      </c>
      <c r="AZ40" s="1">
        <v>0</v>
      </c>
      <c r="BA40" s="1">
        <v>0</v>
      </c>
      <c r="BB40" s="1">
        <v>0</v>
      </c>
      <c r="BC40" s="1">
        <v>0</v>
      </c>
      <c r="BD40" s="1">
        <v>0</v>
      </c>
      <c r="BE40" t="s">
        <v>287</v>
      </c>
      <c r="BF40" t="s">
        <v>287</v>
      </c>
      <c r="BG40" s="1">
        <v>1</v>
      </c>
      <c r="BH40" s="1">
        <v>1</v>
      </c>
      <c r="BI40" s="1">
        <v>1</v>
      </c>
      <c r="BJ40" s="1">
        <v>3</v>
      </c>
      <c r="BK40" s="1">
        <v>1</v>
      </c>
      <c r="BL40" s="1">
        <v>1</v>
      </c>
      <c r="BM40" s="1">
        <v>1</v>
      </c>
      <c r="BN40" s="1">
        <v>1</v>
      </c>
      <c r="BO40" s="1">
        <v>1</v>
      </c>
      <c r="BP40" s="1">
        <v>1</v>
      </c>
      <c r="BQ40" s="1">
        <v>1</v>
      </c>
      <c r="BR40" s="1">
        <v>1</v>
      </c>
      <c r="BS40" s="1">
        <v>0</v>
      </c>
      <c r="BT40" s="1">
        <v>0</v>
      </c>
      <c r="BU40" s="1">
        <v>0</v>
      </c>
      <c r="BV40" s="1">
        <v>1</v>
      </c>
      <c r="BW40" s="1">
        <v>0</v>
      </c>
      <c r="BX40" s="1">
        <v>0</v>
      </c>
      <c r="BY40" t="s">
        <v>287</v>
      </c>
      <c r="BZ40" s="1">
        <v>0</v>
      </c>
      <c r="CA40" s="1">
        <v>0</v>
      </c>
      <c r="CB40" s="1">
        <v>0</v>
      </c>
      <c r="CC40" s="1">
        <v>0</v>
      </c>
      <c r="CD40" s="1">
        <v>0</v>
      </c>
      <c r="CE40" s="1">
        <v>1</v>
      </c>
      <c r="CF40" s="1">
        <v>1</v>
      </c>
      <c r="CG40" s="1">
        <v>0</v>
      </c>
      <c r="CH40" s="1">
        <v>1</v>
      </c>
      <c r="CI40" s="1">
        <v>0</v>
      </c>
      <c r="CJ40" s="1">
        <v>0</v>
      </c>
      <c r="CK40" s="1">
        <v>0</v>
      </c>
      <c r="CL40" s="1">
        <v>0</v>
      </c>
      <c r="CM40" s="1">
        <v>0</v>
      </c>
      <c r="CN40" t="s">
        <v>287</v>
      </c>
      <c r="CO40" s="1">
        <v>1</v>
      </c>
      <c r="CP40" s="1">
        <v>1</v>
      </c>
      <c r="CQ40" s="1">
        <v>2</v>
      </c>
      <c r="CR40" t="s">
        <v>287</v>
      </c>
      <c r="CS40" s="1">
        <v>3</v>
      </c>
      <c r="CT40" s="1">
        <v>1</v>
      </c>
      <c r="CU40" s="1">
        <v>1</v>
      </c>
      <c r="CV40" t="s">
        <v>287</v>
      </c>
      <c r="CW40" s="1">
        <v>3</v>
      </c>
      <c r="CX40" t="s">
        <v>287</v>
      </c>
      <c r="CY40" s="1">
        <v>2</v>
      </c>
      <c r="CZ40" t="s">
        <v>287</v>
      </c>
      <c r="DA40" s="1">
        <v>2</v>
      </c>
      <c r="DB40" s="1">
        <v>2</v>
      </c>
      <c r="DC40" t="s">
        <v>287</v>
      </c>
      <c r="DD40" t="s">
        <v>287</v>
      </c>
      <c r="DE40" t="s">
        <v>287</v>
      </c>
      <c r="DF40" t="s">
        <v>523</v>
      </c>
      <c r="DG40" t="s">
        <v>524</v>
      </c>
      <c r="DH40" t="s">
        <v>290</v>
      </c>
      <c r="DI40" t="s">
        <v>419</v>
      </c>
      <c r="DJ40" t="s">
        <v>292</v>
      </c>
      <c r="DK40" t="s">
        <v>525</v>
      </c>
      <c r="DL40" t="s">
        <v>341</v>
      </c>
      <c r="DM40" t="s">
        <v>526</v>
      </c>
      <c r="DN40" t="s">
        <v>527</v>
      </c>
      <c r="DO40" s="1">
        <v>0</v>
      </c>
      <c r="DP40" s="1">
        <v>0</v>
      </c>
      <c r="DQ40" s="1">
        <v>0</v>
      </c>
      <c r="DR40" s="1">
        <v>1</v>
      </c>
      <c r="DS40" s="1">
        <v>0</v>
      </c>
    </row>
    <row r="41" spans="1:123" x14ac:dyDescent="0.35">
      <c r="A41" s="1">
        <v>1</v>
      </c>
      <c r="B41" s="1">
        <v>1</v>
      </c>
      <c r="C41" s="1">
        <v>1</v>
      </c>
      <c r="D41" s="1">
        <v>2</v>
      </c>
      <c r="E41" s="1">
        <v>1</v>
      </c>
      <c r="F41" s="1">
        <v>3</v>
      </c>
      <c r="G41" s="1">
        <v>1</v>
      </c>
      <c r="H41" s="1">
        <v>4</v>
      </c>
      <c r="I41" s="1">
        <v>1</v>
      </c>
      <c r="J41" s="1">
        <v>1</v>
      </c>
      <c r="K41" s="1">
        <v>0</v>
      </c>
      <c r="L41" s="1">
        <v>1</v>
      </c>
      <c r="M41" s="1">
        <v>0</v>
      </c>
      <c r="N41" s="1">
        <v>1</v>
      </c>
      <c r="O41" s="1">
        <v>1</v>
      </c>
      <c r="P41" s="1">
        <v>0</v>
      </c>
      <c r="Q41" s="1">
        <v>2</v>
      </c>
      <c r="R41" s="1">
        <v>0</v>
      </c>
      <c r="S41" s="1">
        <v>0</v>
      </c>
      <c r="T41" s="1">
        <v>1</v>
      </c>
      <c r="U41" s="1">
        <v>0</v>
      </c>
      <c r="V41" s="1">
        <v>0</v>
      </c>
      <c r="W41" s="1">
        <v>0</v>
      </c>
      <c r="X41" t="s">
        <v>287</v>
      </c>
      <c r="Y41" s="1">
        <v>5</v>
      </c>
      <c r="Z41" s="1">
        <v>3</v>
      </c>
      <c r="AA41" t="s">
        <v>287</v>
      </c>
      <c r="AB41" s="1">
        <v>3</v>
      </c>
      <c r="AC41" s="1">
        <v>0</v>
      </c>
      <c r="AD41" s="1">
        <v>0</v>
      </c>
      <c r="AE41" s="1">
        <v>0</v>
      </c>
      <c r="AF41" s="1">
        <v>0</v>
      </c>
      <c r="AG41" s="1">
        <v>0</v>
      </c>
      <c r="AH41" s="1">
        <v>2</v>
      </c>
      <c r="AI41" s="1">
        <v>1</v>
      </c>
      <c r="AJ41" s="1">
        <v>2</v>
      </c>
      <c r="AK41" s="1">
        <v>1</v>
      </c>
      <c r="AL41" s="1">
        <v>2</v>
      </c>
      <c r="AM41" s="1">
        <v>2</v>
      </c>
      <c r="AN41" s="1">
        <v>0</v>
      </c>
      <c r="AO41" s="1">
        <v>1</v>
      </c>
      <c r="AP41" s="1">
        <v>1</v>
      </c>
      <c r="AQ41" s="1">
        <v>1</v>
      </c>
      <c r="AR41" s="1">
        <v>1</v>
      </c>
      <c r="AS41" s="1">
        <v>0</v>
      </c>
      <c r="AT41" s="1">
        <v>0</v>
      </c>
      <c r="AU41" s="1">
        <v>0</v>
      </c>
      <c r="AV41" t="s">
        <v>287</v>
      </c>
      <c r="AW41" s="1">
        <v>0</v>
      </c>
      <c r="AX41" s="1">
        <v>0</v>
      </c>
      <c r="AY41" s="1">
        <v>1</v>
      </c>
      <c r="AZ41" s="1">
        <v>1</v>
      </c>
      <c r="BA41" s="1">
        <v>1</v>
      </c>
      <c r="BB41" s="1">
        <v>0</v>
      </c>
      <c r="BC41" s="1">
        <v>0</v>
      </c>
      <c r="BD41" s="1">
        <v>0</v>
      </c>
      <c r="BE41" t="s">
        <v>287</v>
      </c>
      <c r="BF41" t="s">
        <v>287</v>
      </c>
      <c r="BG41" s="1">
        <v>1</v>
      </c>
      <c r="BH41" s="1">
        <v>3</v>
      </c>
      <c r="BI41" s="1">
        <v>1</v>
      </c>
      <c r="BJ41" s="1">
        <v>2</v>
      </c>
      <c r="BK41" s="1">
        <v>1</v>
      </c>
      <c r="BL41" s="1">
        <v>1</v>
      </c>
      <c r="BM41" s="1">
        <v>1</v>
      </c>
      <c r="BN41" s="1">
        <v>1</v>
      </c>
      <c r="BO41" s="1">
        <v>1</v>
      </c>
      <c r="BP41" s="1">
        <v>1</v>
      </c>
      <c r="BQ41" s="1">
        <v>1</v>
      </c>
      <c r="BR41" s="1">
        <v>0</v>
      </c>
      <c r="BS41" s="1">
        <v>1</v>
      </c>
      <c r="BT41" s="1">
        <v>1</v>
      </c>
      <c r="BU41" s="1">
        <v>1</v>
      </c>
      <c r="BV41" s="1">
        <v>0</v>
      </c>
      <c r="BW41" s="1">
        <v>0</v>
      </c>
      <c r="BX41" s="1">
        <v>0</v>
      </c>
      <c r="BY41" t="s">
        <v>287</v>
      </c>
      <c r="BZ41" s="1">
        <v>1</v>
      </c>
      <c r="CA41" s="1">
        <v>1</v>
      </c>
      <c r="CB41" s="1">
        <v>0</v>
      </c>
      <c r="CC41" s="1">
        <v>1</v>
      </c>
      <c r="CD41" s="1">
        <v>0</v>
      </c>
      <c r="CE41" s="1">
        <v>1</v>
      </c>
      <c r="CF41" s="1">
        <v>0</v>
      </c>
      <c r="CG41" s="1">
        <v>1</v>
      </c>
      <c r="CH41" s="1">
        <v>0</v>
      </c>
      <c r="CI41" s="1">
        <v>1</v>
      </c>
      <c r="CJ41" s="1">
        <v>1</v>
      </c>
      <c r="CK41" s="1">
        <v>1</v>
      </c>
      <c r="CL41" s="1">
        <v>0</v>
      </c>
      <c r="CM41" s="1">
        <v>0</v>
      </c>
      <c r="CN41" t="s">
        <v>287</v>
      </c>
      <c r="CO41" s="1">
        <v>1</v>
      </c>
      <c r="CP41" s="1">
        <v>1</v>
      </c>
      <c r="CQ41" s="1">
        <v>1</v>
      </c>
      <c r="CR41" s="1">
        <v>1</v>
      </c>
      <c r="CS41" s="1">
        <v>2</v>
      </c>
      <c r="CT41" s="1">
        <v>2</v>
      </c>
      <c r="CU41" s="1">
        <v>2</v>
      </c>
      <c r="CV41" t="s">
        <v>287</v>
      </c>
      <c r="CW41" s="1">
        <v>2</v>
      </c>
      <c r="CX41" t="s">
        <v>287</v>
      </c>
      <c r="CY41" s="1">
        <v>2</v>
      </c>
      <c r="CZ41" t="s">
        <v>287</v>
      </c>
      <c r="DA41" s="1">
        <v>2</v>
      </c>
      <c r="DB41" s="1">
        <v>6</v>
      </c>
      <c r="DC41" t="s">
        <v>528</v>
      </c>
      <c r="DD41" t="s">
        <v>287</v>
      </c>
      <c r="DE41" t="s">
        <v>287</v>
      </c>
      <c r="DF41" t="s">
        <v>529</v>
      </c>
      <c r="DG41" t="s">
        <v>530</v>
      </c>
      <c r="DH41" t="s">
        <v>290</v>
      </c>
      <c r="DI41" t="s">
        <v>315</v>
      </c>
      <c r="DJ41" t="s">
        <v>303</v>
      </c>
      <c r="DK41" t="s">
        <v>501</v>
      </c>
      <c r="DL41" t="s">
        <v>341</v>
      </c>
      <c r="DM41" t="s">
        <v>531</v>
      </c>
      <c r="DN41" t="s">
        <v>532</v>
      </c>
      <c r="DO41" s="1">
        <v>0</v>
      </c>
      <c r="DP41" s="1">
        <v>0</v>
      </c>
      <c r="DQ41" s="1">
        <v>0</v>
      </c>
      <c r="DR41" s="1">
        <v>1</v>
      </c>
      <c r="DS41" s="1">
        <v>0</v>
      </c>
    </row>
    <row r="42" spans="1:123" x14ac:dyDescent="0.35">
      <c r="A42" s="1">
        <v>1</v>
      </c>
      <c r="B42" s="1">
        <v>1</v>
      </c>
      <c r="C42" s="1">
        <v>7</v>
      </c>
      <c r="D42" s="1">
        <v>2</v>
      </c>
      <c r="E42" s="1">
        <v>1</v>
      </c>
      <c r="F42" s="1">
        <v>1</v>
      </c>
      <c r="G42" s="1">
        <v>1</v>
      </c>
      <c r="H42" s="1">
        <v>4</v>
      </c>
      <c r="I42" s="1">
        <v>1</v>
      </c>
      <c r="J42" s="1">
        <v>1</v>
      </c>
      <c r="K42" s="1">
        <v>1</v>
      </c>
      <c r="L42" s="1">
        <v>1</v>
      </c>
      <c r="M42" s="1">
        <v>1</v>
      </c>
      <c r="N42" s="1">
        <v>1</v>
      </c>
      <c r="O42" s="1">
        <v>1</v>
      </c>
      <c r="P42" s="1">
        <v>0</v>
      </c>
      <c r="Q42" s="1">
        <v>1</v>
      </c>
      <c r="R42" s="1">
        <v>1</v>
      </c>
      <c r="S42" s="1">
        <v>1</v>
      </c>
      <c r="T42" s="1">
        <v>1</v>
      </c>
      <c r="U42" s="1">
        <v>1</v>
      </c>
      <c r="V42" s="1">
        <v>1</v>
      </c>
      <c r="W42" s="1">
        <v>0</v>
      </c>
      <c r="X42" t="s">
        <v>287</v>
      </c>
      <c r="Y42" s="1">
        <v>4</v>
      </c>
      <c r="Z42" s="1">
        <v>2</v>
      </c>
      <c r="AA42" t="s">
        <v>287</v>
      </c>
      <c r="AB42" s="1">
        <v>2</v>
      </c>
      <c r="AC42" s="1">
        <v>1</v>
      </c>
      <c r="AD42" s="1">
        <v>0</v>
      </c>
      <c r="AE42" s="1">
        <v>0</v>
      </c>
      <c r="AF42" s="1">
        <v>0</v>
      </c>
      <c r="AG42" s="1">
        <v>0</v>
      </c>
      <c r="AH42" t="s">
        <v>287</v>
      </c>
      <c r="AI42" t="s">
        <v>287</v>
      </c>
      <c r="AJ42" t="s">
        <v>287</v>
      </c>
      <c r="AK42" t="s">
        <v>287</v>
      </c>
      <c r="AL42" s="1">
        <v>2</v>
      </c>
      <c r="AM42" s="1">
        <v>2</v>
      </c>
      <c r="AN42" s="1">
        <v>0</v>
      </c>
      <c r="AO42" s="1">
        <v>0</v>
      </c>
      <c r="AP42" s="1">
        <v>1</v>
      </c>
      <c r="AQ42" s="1">
        <v>0</v>
      </c>
      <c r="AR42" s="1">
        <v>0</v>
      </c>
      <c r="AS42" s="1">
        <v>0</v>
      </c>
      <c r="AT42" s="1">
        <v>0</v>
      </c>
      <c r="AU42" s="1">
        <v>0</v>
      </c>
      <c r="AV42" t="s">
        <v>287</v>
      </c>
      <c r="AW42" s="1">
        <v>0</v>
      </c>
      <c r="AX42" s="1">
        <v>0</v>
      </c>
      <c r="AY42" s="1">
        <v>1</v>
      </c>
      <c r="AZ42" s="1">
        <v>0</v>
      </c>
      <c r="BA42" s="1">
        <v>0</v>
      </c>
      <c r="BB42" s="1">
        <v>0</v>
      </c>
      <c r="BC42" s="1">
        <v>0</v>
      </c>
      <c r="BD42" s="1">
        <v>0</v>
      </c>
      <c r="BE42" t="s">
        <v>287</v>
      </c>
      <c r="BF42" t="s">
        <v>287</v>
      </c>
      <c r="BG42" s="1">
        <v>1</v>
      </c>
      <c r="BH42" s="1">
        <v>1</v>
      </c>
      <c r="BI42" s="1">
        <v>2</v>
      </c>
      <c r="BJ42" s="1">
        <v>3</v>
      </c>
      <c r="BK42" s="1">
        <v>1</v>
      </c>
      <c r="BL42" s="1">
        <v>1</v>
      </c>
      <c r="BM42" s="1">
        <v>1</v>
      </c>
      <c r="BN42" s="1">
        <v>1</v>
      </c>
      <c r="BO42" s="1">
        <v>1</v>
      </c>
      <c r="BP42" s="1">
        <v>1</v>
      </c>
      <c r="BQ42" s="1">
        <v>1</v>
      </c>
      <c r="BR42" s="1">
        <v>1</v>
      </c>
      <c r="BS42" s="1">
        <v>0</v>
      </c>
      <c r="BT42" s="1">
        <v>0</v>
      </c>
      <c r="BU42" s="1">
        <v>1</v>
      </c>
      <c r="BV42" s="1">
        <v>1</v>
      </c>
      <c r="BW42" s="1">
        <v>0</v>
      </c>
      <c r="BX42" s="1">
        <v>0</v>
      </c>
      <c r="BY42" t="s">
        <v>287</v>
      </c>
      <c r="BZ42" s="1">
        <v>1</v>
      </c>
      <c r="CA42" s="1">
        <v>1</v>
      </c>
      <c r="CB42" s="1">
        <v>1</v>
      </c>
      <c r="CC42" s="1">
        <v>1</v>
      </c>
      <c r="CD42" s="1">
        <v>1</v>
      </c>
      <c r="CE42" s="1">
        <v>1</v>
      </c>
      <c r="CF42" s="1">
        <v>1</v>
      </c>
      <c r="CG42" s="1">
        <v>1</v>
      </c>
      <c r="CH42" s="1">
        <v>1</v>
      </c>
      <c r="CI42" s="1">
        <v>0</v>
      </c>
      <c r="CJ42" s="1">
        <v>0</v>
      </c>
      <c r="CK42" s="1">
        <v>0</v>
      </c>
      <c r="CL42" s="1">
        <v>0</v>
      </c>
      <c r="CM42" s="1">
        <v>0</v>
      </c>
      <c r="CN42" t="s">
        <v>287</v>
      </c>
      <c r="CO42" s="1">
        <v>1</v>
      </c>
      <c r="CP42" s="1">
        <v>1</v>
      </c>
      <c r="CQ42" s="1">
        <v>1</v>
      </c>
      <c r="CR42" s="1">
        <v>2</v>
      </c>
      <c r="CS42" s="1">
        <v>3</v>
      </c>
      <c r="CT42" s="1">
        <v>1</v>
      </c>
      <c r="CU42" s="1">
        <v>3</v>
      </c>
      <c r="CV42" t="s">
        <v>287</v>
      </c>
      <c r="CW42" s="1">
        <v>2</v>
      </c>
      <c r="CX42" t="s">
        <v>287</v>
      </c>
      <c r="CY42" s="1">
        <v>1</v>
      </c>
      <c r="CZ42" s="1">
        <v>1</v>
      </c>
      <c r="DA42" s="1">
        <v>1</v>
      </c>
      <c r="DB42" t="s">
        <v>287</v>
      </c>
      <c r="DC42" t="s">
        <v>287</v>
      </c>
      <c r="DD42" s="1">
        <v>4</v>
      </c>
      <c r="DE42" t="s">
        <v>533</v>
      </c>
      <c r="DF42" t="s">
        <v>534</v>
      </c>
      <c r="DG42" t="s">
        <v>535</v>
      </c>
      <c r="DH42" t="s">
        <v>301</v>
      </c>
      <c r="DI42" t="s">
        <v>302</v>
      </c>
      <c r="DJ42" t="s">
        <v>303</v>
      </c>
      <c r="DK42" t="s">
        <v>397</v>
      </c>
      <c r="DL42" t="s">
        <v>305</v>
      </c>
      <c r="DM42" t="s">
        <v>536</v>
      </c>
      <c r="DN42" t="s">
        <v>537</v>
      </c>
      <c r="DO42" s="1">
        <v>0</v>
      </c>
      <c r="DP42" s="1">
        <v>0</v>
      </c>
      <c r="DQ42" s="1">
        <v>0</v>
      </c>
      <c r="DR42" s="1">
        <v>1</v>
      </c>
      <c r="DS42" s="1">
        <v>0</v>
      </c>
    </row>
    <row r="43" spans="1:123" x14ac:dyDescent="0.35">
      <c r="A43" t="s">
        <v>287</v>
      </c>
      <c r="B43" t="s">
        <v>287</v>
      </c>
      <c r="C43" t="s">
        <v>287</v>
      </c>
      <c r="D43" t="s">
        <v>287</v>
      </c>
      <c r="E43" t="s">
        <v>287</v>
      </c>
      <c r="F43" t="s">
        <v>287</v>
      </c>
      <c r="G43" t="s">
        <v>287</v>
      </c>
      <c r="H43" t="s">
        <v>287</v>
      </c>
      <c r="I43" s="1">
        <v>0</v>
      </c>
      <c r="J43" s="1">
        <v>0</v>
      </c>
      <c r="K43" s="1">
        <v>0</v>
      </c>
      <c r="L43" s="1">
        <v>0</v>
      </c>
      <c r="M43" s="1">
        <v>0</v>
      </c>
      <c r="N43" s="1">
        <v>0</v>
      </c>
      <c r="O43" s="1">
        <v>0</v>
      </c>
      <c r="P43" s="1">
        <v>0</v>
      </c>
      <c r="Q43" t="s">
        <v>287</v>
      </c>
      <c r="R43" s="1">
        <v>0</v>
      </c>
      <c r="S43" s="1">
        <v>0</v>
      </c>
      <c r="T43" s="1">
        <v>0</v>
      </c>
      <c r="U43" s="1">
        <v>0</v>
      </c>
      <c r="V43" s="1">
        <v>0</v>
      </c>
      <c r="W43" s="1">
        <v>0</v>
      </c>
      <c r="X43" t="s">
        <v>287</v>
      </c>
      <c r="Y43" t="s">
        <v>287</v>
      </c>
      <c r="Z43" t="s">
        <v>287</v>
      </c>
      <c r="AA43" t="s">
        <v>287</v>
      </c>
      <c r="AB43" t="s">
        <v>287</v>
      </c>
      <c r="AC43" s="1">
        <v>0</v>
      </c>
      <c r="AD43" s="1">
        <v>0</v>
      </c>
      <c r="AE43" s="1">
        <v>0</v>
      </c>
      <c r="AF43" s="1">
        <v>0</v>
      </c>
      <c r="AG43" s="1">
        <v>0</v>
      </c>
      <c r="AH43" t="s">
        <v>287</v>
      </c>
      <c r="AI43" t="s">
        <v>287</v>
      </c>
      <c r="AJ43" t="s">
        <v>287</v>
      </c>
      <c r="AK43" t="s">
        <v>287</v>
      </c>
      <c r="AL43" t="s">
        <v>287</v>
      </c>
      <c r="AM43" t="s">
        <v>287</v>
      </c>
      <c r="AN43" s="1">
        <v>0</v>
      </c>
      <c r="AO43" s="1">
        <v>0</v>
      </c>
      <c r="AP43" s="1">
        <v>0</v>
      </c>
      <c r="AQ43" s="1">
        <v>0</v>
      </c>
      <c r="AR43" s="1">
        <v>0</v>
      </c>
      <c r="AS43" s="1">
        <v>0</v>
      </c>
      <c r="AT43" s="1">
        <v>0</v>
      </c>
      <c r="AU43" s="1">
        <v>0</v>
      </c>
      <c r="AV43" t="s">
        <v>287</v>
      </c>
      <c r="AW43" s="1">
        <v>0</v>
      </c>
      <c r="AX43" s="1">
        <v>0</v>
      </c>
      <c r="AY43" s="1">
        <v>0</v>
      </c>
      <c r="AZ43" s="1">
        <v>0</v>
      </c>
      <c r="BA43" s="1">
        <v>0</v>
      </c>
      <c r="BB43" s="1">
        <v>0</v>
      </c>
      <c r="BC43" s="1">
        <v>0</v>
      </c>
      <c r="BD43" s="1">
        <v>0</v>
      </c>
      <c r="BE43" t="s">
        <v>287</v>
      </c>
      <c r="BF43" t="s">
        <v>287</v>
      </c>
      <c r="BG43" t="s">
        <v>287</v>
      </c>
      <c r="BH43" t="s">
        <v>287</v>
      </c>
      <c r="BI43" t="s">
        <v>287</v>
      </c>
      <c r="BJ43" t="s">
        <v>287</v>
      </c>
      <c r="BK43" s="1">
        <v>0</v>
      </c>
      <c r="BL43" s="1">
        <v>0</v>
      </c>
      <c r="BM43" s="1">
        <v>0</v>
      </c>
      <c r="BN43" s="1">
        <v>0</v>
      </c>
      <c r="BO43" s="1">
        <v>0</v>
      </c>
      <c r="BP43" s="1">
        <v>0</v>
      </c>
      <c r="BQ43" s="1">
        <v>0</v>
      </c>
      <c r="BR43" s="1">
        <v>0</v>
      </c>
      <c r="BS43" s="1">
        <v>0</v>
      </c>
      <c r="BT43" s="1">
        <v>0</v>
      </c>
      <c r="BU43" s="1">
        <v>0</v>
      </c>
      <c r="BV43" s="1">
        <v>0</v>
      </c>
      <c r="BW43" s="1">
        <v>0</v>
      </c>
      <c r="BX43" s="1">
        <v>0</v>
      </c>
      <c r="BY43" t="s">
        <v>287</v>
      </c>
      <c r="BZ43" s="1">
        <v>0</v>
      </c>
      <c r="CA43" s="1">
        <v>0</v>
      </c>
      <c r="CB43" s="1">
        <v>0</v>
      </c>
      <c r="CC43" s="1">
        <v>0</v>
      </c>
      <c r="CD43" s="1">
        <v>0</v>
      </c>
      <c r="CE43" s="1">
        <v>0</v>
      </c>
      <c r="CF43" s="1">
        <v>0</v>
      </c>
      <c r="CG43" s="1">
        <v>0</v>
      </c>
      <c r="CH43" s="1">
        <v>0</v>
      </c>
      <c r="CI43" s="1">
        <v>0</v>
      </c>
      <c r="CJ43" s="1">
        <v>0</v>
      </c>
      <c r="CK43" s="1">
        <v>0</v>
      </c>
      <c r="CL43" s="1">
        <v>0</v>
      </c>
      <c r="CM43" s="1">
        <v>0</v>
      </c>
      <c r="CN43" t="s">
        <v>287</v>
      </c>
      <c r="CO43" t="s">
        <v>287</v>
      </c>
      <c r="CP43" t="s">
        <v>287</v>
      </c>
      <c r="CQ43" t="s">
        <v>287</v>
      </c>
      <c r="CR43" t="s">
        <v>287</v>
      </c>
      <c r="CS43" t="s">
        <v>287</v>
      </c>
      <c r="CT43" t="s">
        <v>287</v>
      </c>
      <c r="CU43" t="s">
        <v>287</v>
      </c>
      <c r="CV43" t="s">
        <v>287</v>
      </c>
      <c r="CW43" t="s">
        <v>287</v>
      </c>
      <c r="CX43" t="s">
        <v>287</v>
      </c>
      <c r="CY43" t="s">
        <v>287</v>
      </c>
      <c r="CZ43" t="s">
        <v>287</v>
      </c>
      <c r="DA43" t="s">
        <v>287</v>
      </c>
      <c r="DB43" t="s">
        <v>287</v>
      </c>
      <c r="DC43" t="s">
        <v>287</v>
      </c>
      <c r="DD43" t="s">
        <v>287</v>
      </c>
      <c r="DE43" t="s">
        <v>287</v>
      </c>
      <c r="DF43" t="s">
        <v>538</v>
      </c>
      <c r="DG43" t="s">
        <v>539</v>
      </c>
      <c r="DH43" t="s">
        <v>290</v>
      </c>
      <c r="DI43" t="s">
        <v>315</v>
      </c>
      <c r="DJ43" t="s">
        <v>303</v>
      </c>
      <c r="DK43" t="s">
        <v>540</v>
      </c>
      <c r="DL43" t="s">
        <v>305</v>
      </c>
      <c r="DM43" t="s">
        <v>541</v>
      </c>
      <c r="DN43" t="s">
        <v>542</v>
      </c>
      <c r="DO43" s="1">
        <v>0</v>
      </c>
      <c r="DP43" s="1">
        <v>1</v>
      </c>
      <c r="DQ43" s="1">
        <v>0</v>
      </c>
      <c r="DR43" s="1">
        <v>0</v>
      </c>
      <c r="DS43" s="1">
        <v>0</v>
      </c>
    </row>
    <row r="44" spans="1:123" x14ac:dyDescent="0.35">
      <c r="A44" s="1">
        <v>2</v>
      </c>
      <c r="B44" t="s">
        <v>287</v>
      </c>
      <c r="C44" t="s">
        <v>287</v>
      </c>
      <c r="D44" t="s">
        <v>287</v>
      </c>
      <c r="E44" t="s">
        <v>287</v>
      </c>
      <c r="F44" t="s">
        <v>287</v>
      </c>
      <c r="G44" t="s">
        <v>287</v>
      </c>
      <c r="H44" t="s">
        <v>287</v>
      </c>
      <c r="I44" s="1">
        <v>0</v>
      </c>
      <c r="J44" s="1">
        <v>0</v>
      </c>
      <c r="K44" s="1">
        <v>0</v>
      </c>
      <c r="L44" s="1">
        <v>0</v>
      </c>
      <c r="M44" s="1">
        <v>0</v>
      </c>
      <c r="N44" s="1">
        <v>0</v>
      </c>
      <c r="O44" s="1">
        <v>0</v>
      </c>
      <c r="P44" s="1">
        <v>0</v>
      </c>
      <c r="Q44" t="s">
        <v>287</v>
      </c>
      <c r="R44" s="1">
        <v>0</v>
      </c>
      <c r="S44" s="1">
        <v>0</v>
      </c>
      <c r="T44" s="1">
        <v>0</v>
      </c>
      <c r="U44" s="1">
        <v>0</v>
      </c>
      <c r="V44" s="1">
        <v>0</v>
      </c>
      <c r="W44" s="1">
        <v>0</v>
      </c>
      <c r="X44" t="s">
        <v>543</v>
      </c>
      <c r="Y44" s="1">
        <v>5</v>
      </c>
      <c r="Z44" s="1">
        <v>3</v>
      </c>
      <c r="AA44" t="s">
        <v>287</v>
      </c>
      <c r="AB44" s="1">
        <v>1</v>
      </c>
      <c r="AC44" s="1">
        <v>0</v>
      </c>
      <c r="AD44" s="1">
        <v>0</v>
      </c>
      <c r="AE44" s="1">
        <v>0</v>
      </c>
      <c r="AF44" s="1">
        <v>0</v>
      </c>
      <c r="AG44" s="1">
        <v>0</v>
      </c>
      <c r="AH44" t="s">
        <v>287</v>
      </c>
      <c r="AI44" t="s">
        <v>287</v>
      </c>
      <c r="AJ44" t="s">
        <v>287</v>
      </c>
      <c r="AK44" t="s">
        <v>287</v>
      </c>
      <c r="AL44" s="1">
        <v>1</v>
      </c>
      <c r="AM44" s="1">
        <v>1</v>
      </c>
      <c r="AN44" s="1">
        <v>0</v>
      </c>
      <c r="AO44" s="1">
        <v>0</v>
      </c>
      <c r="AP44" s="1">
        <v>0</v>
      </c>
      <c r="AQ44" s="1">
        <v>0</v>
      </c>
      <c r="AR44" s="1">
        <v>0</v>
      </c>
      <c r="AS44" s="1">
        <v>0</v>
      </c>
      <c r="AT44" s="1">
        <v>0</v>
      </c>
      <c r="AU44" s="1">
        <v>1</v>
      </c>
      <c r="AV44" t="s">
        <v>287</v>
      </c>
      <c r="AW44" s="1">
        <v>0</v>
      </c>
      <c r="AX44" s="1">
        <v>0</v>
      </c>
      <c r="AY44" s="1">
        <v>0</v>
      </c>
      <c r="AZ44" s="1">
        <v>0</v>
      </c>
      <c r="BA44" s="1">
        <v>0</v>
      </c>
      <c r="BB44" s="1">
        <v>0</v>
      </c>
      <c r="BC44" s="1">
        <v>0</v>
      </c>
      <c r="BD44" s="1">
        <v>1</v>
      </c>
      <c r="BE44" t="s">
        <v>287</v>
      </c>
      <c r="BF44" t="s">
        <v>287</v>
      </c>
      <c r="BG44" s="1">
        <v>1</v>
      </c>
      <c r="BH44" s="1">
        <v>3</v>
      </c>
      <c r="BI44" s="1">
        <v>2</v>
      </c>
      <c r="BJ44" s="1">
        <v>3</v>
      </c>
      <c r="BK44" s="1">
        <v>0</v>
      </c>
      <c r="BL44" s="1">
        <v>0</v>
      </c>
      <c r="BM44" s="1">
        <v>0</v>
      </c>
      <c r="BN44" s="1">
        <v>0</v>
      </c>
      <c r="BO44" s="1">
        <v>0</v>
      </c>
      <c r="BP44" s="1">
        <v>0</v>
      </c>
      <c r="BQ44" s="1">
        <v>0</v>
      </c>
      <c r="BR44" s="1">
        <v>0</v>
      </c>
      <c r="BS44" s="1">
        <v>0</v>
      </c>
      <c r="BT44" s="1">
        <v>0</v>
      </c>
      <c r="BU44" s="1">
        <v>0</v>
      </c>
      <c r="BV44" s="1">
        <v>0</v>
      </c>
      <c r="BW44" s="1">
        <v>0</v>
      </c>
      <c r="BX44" s="1">
        <v>1</v>
      </c>
      <c r="BY44" t="s">
        <v>287</v>
      </c>
      <c r="BZ44" s="1">
        <v>0</v>
      </c>
      <c r="CA44" s="1">
        <v>0</v>
      </c>
      <c r="CB44" s="1">
        <v>0</v>
      </c>
      <c r="CC44" s="1">
        <v>0</v>
      </c>
      <c r="CD44" s="1">
        <v>0</v>
      </c>
      <c r="CE44" s="1">
        <v>0</v>
      </c>
      <c r="CF44" s="1">
        <v>0</v>
      </c>
      <c r="CG44" s="1">
        <v>0</v>
      </c>
      <c r="CH44" s="1">
        <v>0</v>
      </c>
      <c r="CI44" s="1">
        <v>0</v>
      </c>
      <c r="CJ44" s="1">
        <v>0</v>
      </c>
      <c r="CK44" s="1">
        <v>0</v>
      </c>
      <c r="CL44" s="1">
        <v>1</v>
      </c>
      <c r="CM44" s="1">
        <v>0</v>
      </c>
      <c r="CN44" t="s">
        <v>3</v>
      </c>
      <c r="CO44" s="1">
        <v>3</v>
      </c>
      <c r="CP44" s="1">
        <v>3</v>
      </c>
      <c r="CQ44" s="1">
        <v>3</v>
      </c>
      <c r="CR44" t="s">
        <v>287</v>
      </c>
      <c r="CS44" s="1">
        <v>5</v>
      </c>
      <c r="CT44" s="1">
        <v>5</v>
      </c>
      <c r="CU44" s="1">
        <v>5</v>
      </c>
      <c r="CV44" t="s">
        <v>287</v>
      </c>
      <c r="CW44" s="1">
        <v>4</v>
      </c>
      <c r="CX44" t="s">
        <v>287</v>
      </c>
      <c r="CY44" s="1">
        <v>1</v>
      </c>
      <c r="CZ44" s="1">
        <v>2</v>
      </c>
      <c r="DA44" s="1">
        <v>2</v>
      </c>
      <c r="DB44" s="1">
        <v>4</v>
      </c>
      <c r="DC44" t="s">
        <v>287</v>
      </c>
      <c r="DD44" t="s">
        <v>287</v>
      </c>
      <c r="DE44" t="s">
        <v>287</v>
      </c>
      <c r="DF44" t="s">
        <v>544</v>
      </c>
      <c r="DG44" t="s">
        <v>545</v>
      </c>
      <c r="DH44" t="s">
        <v>290</v>
      </c>
      <c r="DI44" t="s">
        <v>419</v>
      </c>
      <c r="DJ44" t="s">
        <v>292</v>
      </c>
      <c r="DK44" t="s">
        <v>304</v>
      </c>
      <c r="DL44" t="s">
        <v>305</v>
      </c>
      <c r="DM44" t="s">
        <v>546</v>
      </c>
      <c r="DN44" t="s">
        <v>547</v>
      </c>
      <c r="DO44" s="1">
        <v>0</v>
      </c>
      <c r="DP44" s="1">
        <v>0</v>
      </c>
      <c r="DQ44" s="1">
        <v>0</v>
      </c>
      <c r="DR44" s="1">
        <v>1</v>
      </c>
      <c r="DS44" s="1">
        <v>0</v>
      </c>
    </row>
    <row r="45" spans="1:123" x14ac:dyDescent="0.35">
      <c r="A45" s="1">
        <v>1</v>
      </c>
      <c r="B45" s="1">
        <v>1</v>
      </c>
      <c r="C45" s="1">
        <v>5</v>
      </c>
      <c r="D45" s="1">
        <v>2</v>
      </c>
      <c r="E45" s="1">
        <v>1</v>
      </c>
      <c r="F45" s="1">
        <v>1</v>
      </c>
      <c r="G45" s="1">
        <v>1</v>
      </c>
      <c r="H45" s="1">
        <v>4</v>
      </c>
      <c r="I45" s="1">
        <v>1</v>
      </c>
      <c r="J45" s="1">
        <v>1</v>
      </c>
      <c r="K45" s="1">
        <v>0</v>
      </c>
      <c r="L45" s="1">
        <v>0</v>
      </c>
      <c r="M45" s="1">
        <v>0</v>
      </c>
      <c r="N45" s="1">
        <v>1</v>
      </c>
      <c r="O45" s="1">
        <v>1</v>
      </c>
      <c r="P45" s="1">
        <v>0</v>
      </c>
      <c r="Q45" t="s">
        <v>287</v>
      </c>
      <c r="R45" s="1">
        <v>0</v>
      </c>
      <c r="S45" s="1">
        <v>0</v>
      </c>
      <c r="T45" s="1">
        <v>0</v>
      </c>
      <c r="U45" s="1">
        <v>0</v>
      </c>
      <c r="V45" s="1">
        <v>0</v>
      </c>
      <c r="W45" s="1">
        <v>0</v>
      </c>
      <c r="X45" t="s">
        <v>287</v>
      </c>
      <c r="Y45" t="s">
        <v>287</v>
      </c>
      <c r="Z45" t="s">
        <v>287</v>
      </c>
      <c r="AA45" t="s">
        <v>287</v>
      </c>
      <c r="AB45" t="s">
        <v>287</v>
      </c>
      <c r="AC45" s="1">
        <v>0</v>
      </c>
      <c r="AD45" s="1">
        <v>0</v>
      </c>
      <c r="AE45" s="1">
        <v>0</v>
      </c>
      <c r="AF45" s="1">
        <v>0</v>
      </c>
      <c r="AG45" s="1">
        <v>0</v>
      </c>
      <c r="AH45" t="s">
        <v>287</v>
      </c>
      <c r="AI45" t="s">
        <v>287</v>
      </c>
      <c r="AJ45" t="s">
        <v>287</v>
      </c>
      <c r="AK45" t="s">
        <v>287</v>
      </c>
      <c r="AL45" t="s">
        <v>287</v>
      </c>
      <c r="AM45" t="s">
        <v>287</v>
      </c>
      <c r="AN45" s="1">
        <v>0</v>
      </c>
      <c r="AO45" s="1">
        <v>0</v>
      </c>
      <c r="AP45" s="1">
        <v>0</v>
      </c>
      <c r="AQ45" s="1">
        <v>0</v>
      </c>
      <c r="AR45" s="1">
        <v>0</v>
      </c>
      <c r="AS45" s="1">
        <v>0</v>
      </c>
      <c r="AT45" s="1">
        <v>0</v>
      </c>
      <c r="AU45" s="1">
        <v>0</v>
      </c>
      <c r="AV45" t="s">
        <v>287</v>
      </c>
      <c r="AW45" s="1">
        <v>0</v>
      </c>
      <c r="AX45" s="1">
        <v>0</v>
      </c>
      <c r="AY45" s="1">
        <v>0</v>
      </c>
      <c r="AZ45" s="1">
        <v>0</v>
      </c>
      <c r="BA45" s="1">
        <v>0</v>
      </c>
      <c r="BB45" s="1">
        <v>0</v>
      </c>
      <c r="BC45" s="1">
        <v>0</v>
      </c>
      <c r="BD45" s="1">
        <v>0</v>
      </c>
      <c r="BE45" t="s">
        <v>287</v>
      </c>
      <c r="BF45" t="s">
        <v>287</v>
      </c>
      <c r="BG45" t="s">
        <v>287</v>
      </c>
      <c r="BH45" t="s">
        <v>287</v>
      </c>
      <c r="BI45" t="s">
        <v>287</v>
      </c>
      <c r="BJ45" t="s">
        <v>287</v>
      </c>
      <c r="BK45" s="1">
        <v>0</v>
      </c>
      <c r="BL45" s="1">
        <v>0</v>
      </c>
      <c r="BM45" s="1">
        <v>0</v>
      </c>
      <c r="BN45" s="1">
        <v>0</v>
      </c>
      <c r="BO45" s="1">
        <v>0</v>
      </c>
      <c r="BP45" s="1">
        <v>0</v>
      </c>
      <c r="BQ45" s="1">
        <v>0</v>
      </c>
      <c r="BR45" s="1">
        <v>0</v>
      </c>
      <c r="BS45" s="1">
        <v>0</v>
      </c>
      <c r="BT45" s="1">
        <v>0</v>
      </c>
      <c r="BU45" s="1">
        <v>0</v>
      </c>
      <c r="BV45" s="1">
        <v>0</v>
      </c>
      <c r="BW45" s="1">
        <v>0</v>
      </c>
      <c r="BX45" s="1">
        <v>0</v>
      </c>
      <c r="BY45" t="s">
        <v>287</v>
      </c>
      <c r="BZ45" s="1">
        <v>0</v>
      </c>
      <c r="CA45" s="1">
        <v>0</v>
      </c>
      <c r="CB45" s="1">
        <v>0</v>
      </c>
      <c r="CC45" s="1">
        <v>0</v>
      </c>
      <c r="CD45" s="1">
        <v>0</v>
      </c>
      <c r="CE45" s="1">
        <v>0</v>
      </c>
      <c r="CF45" s="1">
        <v>0</v>
      </c>
      <c r="CG45" s="1">
        <v>0</v>
      </c>
      <c r="CH45" s="1">
        <v>0</v>
      </c>
      <c r="CI45" s="1">
        <v>0</v>
      </c>
      <c r="CJ45" s="1">
        <v>0</v>
      </c>
      <c r="CK45" s="1">
        <v>0</v>
      </c>
      <c r="CL45" s="1">
        <v>0</v>
      </c>
      <c r="CM45" s="1">
        <v>0</v>
      </c>
      <c r="CN45" t="s">
        <v>287</v>
      </c>
      <c r="CO45" t="s">
        <v>287</v>
      </c>
      <c r="CP45" t="s">
        <v>287</v>
      </c>
      <c r="CQ45" t="s">
        <v>287</v>
      </c>
      <c r="CR45" t="s">
        <v>287</v>
      </c>
      <c r="CS45" t="s">
        <v>287</v>
      </c>
      <c r="CT45" t="s">
        <v>287</v>
      </c>
      <c r="CU45" t="s">
        <v>287</v>
      </c>
      <c r="CV45" t="s">
        <v>287</v>
      </c>
      <c r="CW45" t="s">
        <v>287</v>
      </c>
      <c r="CX45" t="s">
        <v>287</v>
      </c>
      <c r="CY45" t="s">
        <v>287</v>
      </c>
      <c r="CZ45" t="s">
        <v>287</v>
      </c>
      <c r="DA45" t="s">
        <v>287</v>
      </c>
      <c r="DB45" t="s">
        <v>287</v>
      </c>
      <c r="DC45" t="s">
        <v>287</v>
      </c>
      <c r="DD45" t="s">
        <v>287</v>
      </c>
      <c r="DE45" t="s">
        <v>287</v>
      </c>
      <c r="DF45" t="s">
        <v>548</v>
      </c>
      <c r="DG45" t="s">
        <v>549</v>
      </c>
      <c r="DH45" t="s">
        <v>290</v>
      </c>
      <c r="DI45" t="s">
        <v>315</v>
      </c>
      <c r="DJ45" t="s">
        <v>303</v>
      </c>
      <c r="DK45" t="s">
        <v>525</v>
      </c>
      <c r="DL45" t="s">
        <v>341</v>
      </c>
      <c r="DM45" t="s">
        <v>550</v>
      </c>
      <c r="DN45" t="s">
        <v>551</v>
      </c>
      <c r="DO45" s="1">
        <v>0</v>
      </c>
      <c r="DP45" s="1">
        <v>0</v>
      </c>
      <c r="DQ45" s="1">
        <v>1</v>
      </c>
      <c r="DR45" s="1">
        <v>0</v>
      </c>
      <c r="DS45" s="1">
        <v>0</v>
      </c>
    </row>
    <row r="46" spans="1:123" x14ac:dyDescent="0.35">
      <c r="A46" s="1">
        <v>1</v>
      </c>
      <c r="B46" s="1">
        <v>1</v>
      </c>
      <c r="C46" s="1">
        <v>2</v>
      </c>
      <c r="D46" s="1">
        <v>1</v>
      </c>
      <c r="E46" s="1">
        <v>1</v>
      </c>
      <c r="F46" s="1">
        <v>2</v>
      </c>
      <c r="G46" s="1">
        <v>2</v>
      </c>
      <c r="H46" s="1">
        <v>4</v>
      </c>
      <c r="I46" s="1">
        <v>1</v>
      </c>
      <c r="J46" s="1">
        <v>1</v>
      </c>
      <c r="K46" s="1">
        <v>1</v>
      </c>
      <c r="L46" s="1">
        <v>1</v>
      </c>
      <c r="M46" s="1">
        <v>1</v>
      </c>
      <c r="N46" s="1">
        <v>1</v>
      </c>
      <c r="O46" s="1">
        <v>1</v>
      </c>
      <c r="P46" s="1">
        <v>0</v>
      </c>
      <c r="Q46" s="1">
        <v>1</v>
      </c>
      <c r="R46" s="1">
        <v>1</v>
      </c>
      <c r="S46" s="1">
        <v>0</v>
      </c>
      <c r="T46" s="1">
        <v>1</v>
      </c>
      <c r="U46" s="1">
        <v>1</v>
      </c>
      <c r="V46" s="1">
        <v>1</v>
      </c>
      <c r="W46" s="1">
        <v>0</v>
      </c>
      <c r="X46" t="s">
        <v>287</v>
      </c>
      <c r="Y46" s="1">
        <v>3</v>
      </c>
      <c r="Z46" s="1">
        <v>1</v>
      </c>
      <c r="AA46" t="s">
        <v>552</v>
      </c>
      <c r="AB46" s="1">
        <v>4</v>
      </c>
      <c r="AC46" s="1">
        <v>0</v>
      </c>
      <c r="AD46" s="1">
        <v>0</v>
      </c>
      <c r="AE46" s="1">
        <v>0</v>
      </c>
      <c r="AF46" s="1">
        <v>0</v>
      </c>
      <c r="AG46" s="1">
        <v>0</v>
      </c>
      <c r="AH46" t="s">
        <v>287</v>
      </c>
      <c r="AI46" t="s">
        <v>287</v>
      </c>
      <c r="AJ46" t="s">
        <v>287</v>
      </c>
      <c r="AK46" t="s">
        <v>287</v>
      </c>
      <c r="AL46" s="1">
        <v>1</v>
      </c>
      <c r="AM46" s="1">
        <v>1</v>
      </c>
      <c r="AN46" s="1">
        <v>0</v>
      </c>
      <c r="AO46" s="1">
        <v>0</v>
      </c>
      <c r="AP46" s="1">
        <v>1</v>
      </c>
      <c r="AQ46" s="1">
        <v>0</v>
      </c>
      <c r="AR46" s="1">
        <v>0</v>
      </c>
      <c r="AS46" s="1">
        <v>0</v>
      </c>
      <c r="AT46" s="1">
        <v>1</v>
      </c>
      <c r="AU46" s="1">
        <v>0</v>
      </c>
      <c r="AV46" t="s">
        <v>553</v>
      </c>
      <c r="AW46" s="1">
        <v>0</v>
      </c>
      <c r="AX46" s="1">
        <v>0</v>
      </c>
      <c r="AY46" s="1">
        <v>1</v>
      </c>
      <c r="AZ46" s="1">
        <v>0</v>
      </c>
      <c r="BA46" s="1">
        <v>0</v>
      </c>
      <c r="BB46" s="1">
        <v>0</v>
      </c>
      <c r="BC46" s="1">
        <v>1</v>
      </c>
      <c r="BD46" s="1">
        <v>0</v>
      </c>
      <c r="BE46" t="s">
        <v>554</v>
      </c>
      <c r="BF46" t="s">
        <v>287</v>
      </c>
      <c r="BG46" s="1">
        <v>1</v>
      </c>
      <c r="BH46" s="1">
        <v>1</v>
      </c>
      <c r="BI46" s="1">
        <v>3</v>
      </c>
      <c r="BJ46" s="1">
        <v>3</v>
      </c>
      <c r="BK46" s="1">
        <v>0</v>
      </c>
      <c r="BL46" s="1">
        <v>1</v>
      </c>
      <c r="BM46" s="1">
        <v>0</v>
      </c>
      <c r="BN46" s="1">
        <v>0</v>
      </c>
      <c r="BO46" s="1">
        <v>0</v>
      </c>
      <c r="BP46" s="1">
        <v>0</v>
      </c>
      <c r="BQ46" s="1">
        <v>1</v>
      </c>
      <c r="BR46" s="1">
        <v>0</v>
      </c>
      <c r="BS46" s="1">
        <v>0</v>
      </c>
      <c r="BT46" s="1">
        <v>0</v>
      </c>
      <c r="BU46" s="1">
        <v>0</v>
      </c>
      <c r="BV46" s="1">
        <v>1</v>
      </c>
      <c r="BW46" s="1">
        <v>0</v>
      </c>
      <c r="BX46" s="1">
        <v>0</v>
      </c>
      <c r="BY46" t="s">
        <v>287</v>
      </c>
      <c r="BZ46" s="1">
        <v>0</v>
      </c>
      <c r="CA46" s="1">
        <v>0</v>
      </c>
      <c r="CB46" s="1">
        <v>0</v>
      </c>
      <c r="CC46" s="1">
        <v>0</v>
      </c>
      <c r="CD46" s="1">
        <v>1</v>
      </c>
      <c r="CE46" s="1">
        <v>1</v>
      </c>
      <c r="CF46" s="1">
        <v>0</v>
      </c>
      <c r="CG46" s="1">
        <v>0</v>
      </c>
      <c r="CH46" s="1">
        <v>0</v>
      </c>
      <c r="CI46" s="1">
        <v>0</v>
      </c>
      <c r="CJ46" s="1">
        <v>0</v>
      </c>
      <c r="CK46" s="1">
        <v>0</v>
      </c>
      <c r="CL46" s="1">
        <v>0</v>
      </c>
      <c r="CM46" s="1">
        <v>0</v>
      </c>
      <c r="CN46" t="s">
        <v>287</v>
      </c>
      <c r="CO46" s="1">
        <v>1</v>
      </c>
      <c r="CP46" s="1">
        <v>1</v>
      </c>
      <c r="CQ46" s="1">
        <v>1</v>
      </c>
      <c r="CR46" s="1">
        <v>1</v>
      </c>
      <c r="CS46" s="1">
        <v>3</v>
      </c>
      <c r="CT46" s="1">
        <v>1</v>
      </c>
      <c r="CU46" s="1">
        <v>2</v>
      </c>
      <c r="CV46" t="s">
        <v>287</v>
      </c>
      <c r="CW46" s="1">
        <v>1</v>
      </c>
      <c r="CX46" t="s">
        <v>555</v>
      </c>
      <c r="CY46" s="1">
        <v>2</v>
      </c>
      <c r="CZ46" t="s">
        <v>287</v>
      </c>
      <c r="DA46" s="1">
        <v>2</v>
      </c>
      <c r="DB46" s="1">
        <v>2</v>
      </c>
      <c r="DC46" t="s">
        <v>287</v>
      </c>
      <c r="DD46" t="s">
        <v>287</v>
      </c>
      <c r="DE46" t="s">
        <v>287</v>
      </c>
      <c r="DF46" t="s">
        <v>556</v>
      </c>
      <c r="DG46" t="s">
        <v>557</v>
      </c>
      <c r="DH46" t="s">
        <v>301</v>
      </c>
      <c r="DI46" t="s">
        <v>302</v>
      </c>
      <c r="DJ46" t="s">
        <v>303</v>
      </c>
      <c r="DK46" t="s">
        <v>558</v>
      </c>
      <c r="DL46" t="s">
        <v>305</v>
      </c>
      <c r="DM46" t="s">
        <v>559</v>
      </c>
      <c r="DN46" t="s">
        <v>560</v>
      </c>
      <c r="DO46" s="1">
        <v>0</v>
      </c>
      <c r="DP46" s="1">
        <v>0</v>
      </c>
      <c r="DQ46" s="1">
        <v>0</v>
      </c>
      <c r="DR46" s="1">
        <v>1</v>
      </c>
      <c r="DS46" s="1">
        <v>0</v>
      </c>
    </row>
    <row r="47" spans="1:123" x14ac:dyDescent="0.35">
      <c r="A47" s="1">
        <v>1</v>
      </c>
      <c r="B47" s="1">
        <v>1</v>
      </c>
      <c r="C47" s="1">
        <v>2</v>
      </c>
      <c r="D47" s="1">
        <v>4</v>
      </c>
      <c r="E47" s="1">
        <v>1</v>
      </c>
      <c r="F47" s="1">
        <v>1</v>
      </c>
      <c r="G47" s="1">
        <v>3</v>
      </c>
      <c r="H47" s="1">
        <v>4</v>
      </c>
      <c r="I47" s="1">
        <v>1</v>
      </c>
      <c r="J47" s="1">
        <v>1</v>
      </c>
      <c r="K47" s="1">
        <v>1</v>
      </c>
      <c r="L47" s="1">
        <v>0</v>
      </c>
      <c r="M47" s="1">
        <v>0</v>
      </c>
      <c r="N47" s="1">
        <v>0</v>
      </c>
      <c r="O47" s="1">
        <v>1</v>
      </c>
      <c r="P47" s="1">
        <v>0</v>
      </c>
      <c r="Q47" s="1">
        <v>1</v>
      </c>
      <c r="R47" s="1">
        <v>0</v>
      </c>
      <c r="S47" s="1">
        <v>0</v>
      </c>
      <c r="T47" s="1">
        <v>0</v>
      </c>
      <c r="U47" s="1">
        <v>1</v>
      </c>
      <c r="V47" s="1">
        <v>0</v>
      </c>
      <c r="W47" s="1">
        <v>0</v>
      </c>
      <c r="X47" t="s">
        <v>287</v>
      </c>
      <c r="Y47" s="1">
        <v>4</v>
      </c>
      <c r="Z47" s="1">
        <v>2</v>
      </c>
      <c r="AA47" t="s">
        <v>287</v>
      </c>
      <c r="AB47" s="1">
        <v>1</v>
      </c>
      <c r="AC47" s="1">
        <v>0</v>
      </c>
      <c r="AD47" s="1">
        <v>0</v>
      </c>
      <c r="AE47" s="1">
        <v>0</v>
      </c>
      <c r="AF47" s="1">
        <v>0</v>
      </c>
      <c r="AG47" s="1">
        <v>0</v>
      </c>
      <c r="AH47" t="s">
        <v>287</v>
      </c>
      <c r="AI47" t="s">
        <v>287</v>
      </c>
      <c r="AJ47" t="s">
        <v>287</v>
      </c>
      <c r="AK47" t="s">
        <v>287</v>
      </c>
      <c r="AL47" s="1">
        <v>1</v>
      </c>
      <c r="AM47" s="1">
        <v>2</v>
      </c>
      <c r="AN47" s="1">
        <v>0</v>
      </c>
      <c r="AO47" s="1">
        <v>1</v>
      </c>
      <c r="AP47" s="1">
        <v>0</v>
      </c>
      <c r="AQ47" s="1">
        <v>0</v>
      </c>
      <c r="AR47" s="1">
        <v>0</v>
      </c>
      <c r="AS47" s="1">
        <v>0</v>
      </c>
      <c r="AT47" s="1">
        <v>0</v>
      </c>
      <c r="AU47" s="1">
        <v>0</v>
      </c>
      <c r="AV47" t="s">
        <v>287</v>
      </c>
      <c r="AW47" s="1">
        <v>0</v>
      </c>
      <c r="AX47" s="1">
        <v>1</v>
      </c>
      <c r="AY47" s="1">
        <v>1</v>
      </c>
      <c r="AZ47" s="1">
        <v>0</v>
      </c>
      <c r="BA47" s="1">
        <v>0</v>
      </c>
      <c r="BB47" s="1">
        <v>0</v>
      </c>
      <c r="BC47" s="1">
        <v>0</v>
      </c>
      <c r="BD47" s="1">
        <v>0</v>
      </c>
      <c r="BE47" t="s">
        <v>287</v>
      </c>
      <c r="BF47" t="s">
        <v>287</v>
      </c>
      <c r="BG47" s="1">
        <v>1</v>
      </c>
      <c r="BH47" s="1">
        <v>1</v>
      </c>
      <c r="BI47" s="1">
        <v>2</v>
      </c>
      <c r="BJ47" s="1">
        <v>3</v>
      </c>
      <c r="BK47" s="1">
        <v>1</v>
      </c>
      <c r="BL47" s="1">
        <v>1</v>
      </c>
      <c r="BM47" s="1">
        <v>1</v>
      </c>
      <c r="BN47" s="1">
        <v>1</v>
      </c>
      <c r="BO47" s="1">
        <v>1</v>
      </c>
      <c r="BP47" s="1">
        <v>1</v>
      </c>
      <c r="BQ47" s="1">
        <v>1</v>
      </c>
      <c r="BR47" s="1">
        <v>0</v>
      </c>
      <c r="BS47" s="1">
        <v>0</v>
      </c>
      <c r="BT47" s="1">
        <v>0</v>
      </c>
      <c r="BU47" s="1">
        <v>0</v>
      </c>
      <c r="BV47" s="1">
        <v>0</v>
      </c>
      <c r="BW47" s="1">
        <v>0</v>
      </c>
      <c r="BX47" s="1">
        <v>0</v>
      </c>
      <c r="BY47" t="s">
        <v>287</v>
      </c>
      <c r="BZ47" s="1">
        <v>0</v>
      </c>
      <c r="CA47" s="1">
        <v>0</v>
      </c>
      <c r="CB47" s="1">
        <v>1</v>
      </c>
      <c r="CC47" s="1">
        <v>0</v>
      </c>
      <c r="CD47" s="1">
        <v>0</v>
      </c>
      <c r="CE47" s="1">
        <v>1</v>
      </c>
      <c r="CF47" s="1">
        <v>1</v>
      </c>
      <c r="CG47" s="1">
        <v>0</v>
      </c>
      <c r="CH47" s="1">
        <v>0</v>
      </c>
      <c r="CI47" s="1">
        <v>0</v>
      </c>
      <c r="CJ47" s="1">
        <v>0</v>
      </c>
      <c r="CK47" s="1">
        <v>0</v>
      </c>
      <c r="CL47" s="1">
        <v>0</v>
      </c>
      <c r="CM47" s="1">
        <v>0</v>
      </c>
      <c r="CN47" t="s">
        <v>287</v>
      </c>
      <c r="CO47" s="1">
        <v>1</v>
      </c>
      <c r="CP47" s="1">
        <v>1</v>
      </c>
      <c r="CQ47" s="1">
        <v>2</v>
      </c>
      <c r="CR47" t="s">
        <v>287</v>
      </c>
      <c r="CS47" s="1">
        <v>3</v>
      </c>
      <c r="CT47" s="1">
        <v>2</v>
      </c>
      <c r="CU47" s="1">
        <v>2</v>
      </c>
      <c r="CV47" t="s">
        <v>287</v>
      </c>
      <c r="CW47" s="1">
        <v>2</v>
      </c>
      <c r="CX47" t="s">
        <v>287</v>
      </c>
      <c r="CY47" s="1">
        <v>2</v>
      </c>
      <c r="CZ47" t="s">
        <v>287</v>
      </c>
      <c r="DA47" s="1">
        <v>2</v>
      </c>
      <c r="DB47" s="1">
        <v>2</v>
      </c>
      <c r="DC47" t="s">
        <v>287</v>
      </c>
      <c r="DD47" t="s">
        <v>287</v>
      </c>
      <c r="DE47" t="s">
        <v>287</v>
      </c>
      <c r="DF47" t="s">
        <v>561</v>
      </c>
      <c r="DG47" t="s">
        <v>562</v>
      </c>
      <c r="DH47" t="s">
        <v>290</v>
      </c>
      <c r="DI47" t="s">
        <v>563</v>
      </c>
      <c r="DJ47" t="s">
        <v>292</v>
      </c>
      <c r="DK47" t="s">
        <v>445</v>
      </c>
      <c r="DL47" t="s">
        <v>370</v>
      </c>
      <c r="DM47" t="s">
        <v>564</v>
      </c>
      <c r="DN47" t="s">
        <v>565</v>
      </c>
      <c r="DO47" s="1">
        <v>0</v>
      </c>
      <c r="DP47" s="1">
        <v>0</v>
      </c>
      <c r="DQ47" s="1">
        <v>0</v>
      </c>
      <c r="DR47" s="1">
        <v>1</v>
      </c>
      <c r="DS47" s="1">
        <v>0</v>
      </c>
    </row>
    <row r="48" spans="1:123" x14ac:dyDescent="0.35">
      <c r="A48" s="1">
        <v>2</v>
      </c>
      <c r="B48" t="s">
        <v>287</v>
      </c>
      <c r="C48" t="s">
        <v>287</v>
      </c>
      <c r="D48" t="s">
        <v>287</v>
      </c>
      <c r="E48" t="s">
        <v>287</v>
      </c>
      <c r="F48" t="s">
        <v>287</v>
      </c>
      <c r="G48" t="s">
        <v>287</v>
      </c>
      <c r="H48" t="s">
        <v>287</v>
      </c>
      <c r="I48" s="1">
        <v>0</v>
      </c>
      <c r="J48" s="1">
        <v>0</v>
      </c>
      <c r="K48" s="1">
        <v>0</v>
      </c>
      <c r="L48" s="1">
        <v>0</v>
      </c>
      <c r="M48" s="1">
        <v>0</v>
      </c>
      <c r="N48" s="1">
        <v>0</v>
      </c>
      <c r="O48" s="1">
        <v>0</v>
      </c>
      <c r="P48" s="1">
        <v>0</v>
      </c>
      <c r="Q48" t="s">
        <v>287</v>
      </c>
      <c r="R48" s="1">
        <v>0</v>
      </c>
      <c r="S48" s="1">
        <v>0</v>
      </c>
      <c r="T48" s="1">
        <v>0</v>
      </c>
      <c r="U48" s="1">
        <v>0</v>
      </c>
      <c r="V48" s="1">
        <v>0</v>
      </c>
      <c r="W48" s="1">
        <v>0</v>
      </c>
      <c r="X48" t="s">
        <v>566</v>
      </c>
      <c r="Y48" s="1">
        <v>5</v>
      </c>
      <c r="Z48" s="1">
        <v>2</v>
      </c>
      <c r="AA48" t="s">
        <v>287</v>
      </c>
      <c r="AB48" s="1">
        <v>3</v>
      </c>
      <c r="AC48" s="1">
        <v>0</v>
      </c>
      <c r="AD48" s="1">
        <v>0</v>
      </c>
      <c r="AE48" s="1">
        <v>0</v>
      </c>
      <c r="AF48" s="1">
        <v>0</v>
      </c>
      <c r="AG48" s="1">
        <v>0</v>
      </c>
      <c r="AH48" s="1">
        <v>1</v>
      </c>
      <c r="AI48" s="1">
        <v>1</v>
      </c>
      <c r="AJ48" s="1">
        <v>1</v>
      </c>
      <c r="AK48" s="1">
        <v>1</v>
      </c>
      <c r="AL48" s="1">
        <v>2</v>
      </c>
      <c r="AM48" s="1">
        <v>2</v>
      </c>
      <c r="AN48" s="1">
        <v>0</v>
      </c>
      <c r="AO48" s="1">
        <v>0</v>
      </c>
      <c r="AP48" s="1">
        <v>1</v>
      </c>
      <c r="AQ48" s="1">
        <v>1</v>
      </c>
      <c r="AR48" s="1">
        <v>1</v>
      </c>
      <c r="AS48" s="1">
        <v>0</v>
      </c>
      <c r="AT48" s="1">
        <v>0</v>
      </c>
      <c r="AU48" s="1">
        <v>0</v>
      </c>
      <c r="AV48" t="s">
        <v>287</v>
      </c>
      <c r="AW48" s="1">
        <v>0</v>
      </c>
      <c r="AX48" s="1">
        <v>0</v>
      </c>
      <c r="AY48" s="1">
        <v>1</v>
      </c>
      <c r="AZ48" s="1">
        <v>1</v>
      </c>
      <c r="BA48" s="1">
        <v>1</v>
      </c>
      <c r="BB48" s="1">
        <v>0</v>
      </c>
      <c r="BC48" s="1">
        <v>0</v>
      </c>
      <c r="BD48" s="1">
        <v>0</v>
      </c>
      <c r="BE48" t="s">
        <v>287</v>
      </c>
      <c r="BF48" t="s">
        <v>287</v>
      </c>
      <c r="BG48" s="1">
        <v>1</v>
      </c>
      <c r="BH48" s="1">
        <v>2</v>
      </c>
      <c r="BI48" s="1">
        <v>2</v>
      </c>
      <c r="BJ48" s="1">
        <v>2</v>
      </c>
      <c r="BK48" s="1">
        <v>1</v>
      </c>
      <c r="BL48" s="1">
        <v>1</v>
      </c>
      <c r="BM48" s="1">
        <v>1</v>
      </c>
      <c r="BN48" s="1">
        <v>1</v>
      </c>
      <c r="BO48" s="1">
        <v>1</v>
      </c>
      <c r="BP48" s="1">
        <v>1</v>
      </c>
      <c r="BQ48" s="1">
        <v>1</v>
      </c>
      <c r="BR48" s="1">
        <v>1</v>
      </c>
      <c r="BS48" s="1">
        <v>1</v>
      </c>
      <c r="BT48" s="1">
        <v>1</v>
      </c>
      <c r="BU48" s="1">
        <v>1</v>
      </c>
      <c r="BV48" s="1">
        <v>0</v>
      </c>
      <c r="BW48" s="1">
        <v>0</v>
      </c>
      <c r="BX48" s="1">
        <v>0</v>
      </c>
      <c r="BY48" t="s">
        <v>287</v>
      </c>
      <c r="BZ48" s="1">
        <v>1</v>
      </c>
      <c r="CA48" s="1">
        <v>1</v>
      </c>
      <c r="CB48" s="1">
        <v>1</v>
      </c>
      <c r="CC48" s="1">
        <v>1</v>
      </c>
      <c r="CD48" s="1">
        <v>1</v>
      </c>
      <c r="CE48" s="1">
        <v>1</v>
      </c>
      <c r="CF48" s="1">
        <v>1</v>
      </c>
      <c r="CG48" s="1">
        <v>1</v>
      </c>
      <c r="CH48" s="1">
        <v>1</v>
      </c>
      <c r="CI48" s="1">
        <v>1</v>
      </c>
      <c r="CJ48" s="1">
        <v>0</v>
      </c>
      <c r="CK48" s="1">
        <v>0</v>
      </c>
      <c r="CL48" s="1">
        <v>0</v>
      </c>
      <c r="CM48" s="1">
        <v>0</v>
      </c>
      <c r="CN48" t="s">
        <v>287</v>
      </c>
      <c r="CO48" s="1">
        <v>1</v>
      </c>
      <c r="CP48" s="1">
        <v>1</v>
      </c>
      <c r="CQ48" s="1">
        <v>1</v>
      </c>
      <c r="CR48" s="1">
        <v>2</v>
      </c>
      <c r="CS48" s="1">
        <v>4</v>
      </c>
      <c r="CT48" s="1">
        <v>4</v>
      </c>
      <c r="CU48" s="1">
        <v>2</v>
      </c>
      <c r="CV48" t="s">
        <v>287</v>
      </c>
      <c r="CW48" s="1">
        <v>3</v>
      </c>
      <c r="CX48" t="s">
        <v>287</v>
      </c>
      <c r="CY48" s="1">
        <v>2</v>
      </c>
      <c r="CZ48" t="s">
        <v>287</v>
      </c>
      <c r="DA48" s="1">
        <v>2</v>
      </c>
      <c r="DB48" s="1">
        <v>2</v>
      </c>
      <c r="DC48" t="s">
        <v>287</v>
      </c>
      <c r="DD48" t="s">
        <v>287</v>
      </c>
      <c r="DE48" t="s">
        <v>287</v>
      </c>
      <c r="DF48" t="s">
        <v>567</v>
      </c>
      <c r="DG48" t="s">
        <v>568</v>
      </c>
      <c r="DH48" t="s">
        <v>290</v>
      </c>
      <c r="DI48" t="s">
        <v>315</v>
      </c>
      <c r="DJ48" t="s">
        <v>303</v>
      </c>
      <c r="DK48" t="s">
        <v>525</v>
      </c>
      <c r="DL48" t="s">
        <v>341</v>
      </c>
      <c r="DM48" t="s">
        <v>569</v>
      </c>
      <c r="DN48" t="s">
        <v>570</v>
      </c>
      <c r="DO48" s="1">
        <v>0</v>
      </c>
      <c r="DP48" s="1">
        <v>0</v>
      </c>
      <c r="DQ48" s="1">
        <v>0</v>
      </c>
      <c r="DR48" s="1">
        <v>1</v>
      </c>
      <c r="DS48" s="1">
        <v>0</v>
      </c>
    </row>
    <row r="49" spans="1:123" x14ac:dyDescent="0.35">
      <c r="A49" s="1">
        <v>1</v>
      </c>
      <c r="B49" s="1">
        <v>1</v>
      </c>
      <c r="C49" s="1">
        <v>5</v>
      </c>
      <c r="D49" s="1">
        <v>1</v>
      </c>
      <c r="E49" s="1">
        <v>1</v>
      </c>
      <c r="F49" s="1">
        <v>2</v>
      </c>
      <c r="G49" s="1">
        <v>2</v>
      </c>
      <c r="H49" s="1">
        <v>4</v>
      </c>
      <c r="I49" s="1">
        <v>1</v>
      </c>
      <c r="J49" s="1">
        <v>1</v>
      </c>
      <c r="K49" s="1">
        <v>0</v>
      </c>
      <c r="L49" s="1">
        <v>1</v>
      </c>
      <c r="M49" s="1">
        <v>1</v>
      </c>
      <c r="N49" s="1">
        <v>1</v>
      </c>
      <c r="O49" s="1">
        <v>1</v>
      </c>
      <c r="P49" s="1">
        <v>0</v>
      </c>
      <c r="Q49" s="1">
        <v>2</v>
      </c>
      <c r="R49" s="1">
        <v>1</v>
      </c>
      <c r="S49" s="1">
        <v>1</v>
      </c>
      <c r="T49" s="1">
        <v>0</v>
      </c>
      <c r="U49" s="1">
        <v>1</v>
      </c>
      <c r="V49" s="1">
        <v>1</v>
      </c>
      <c r="W49" s="1">
        <v>0</v>
      </c>
      <c r="X49" t="s">
        <v>287</v>
      </c>
      <c r="Y49" s="1">
        <v>4</v>
      </c>
      <c r="Z49" s="1">
        <v>3</v>
      </c>
      <c r="AA49" t="s">
        <v>571</v>
      </c>
      <c r="AB49" s="1">
        <v>3</v>
      </c>
      <c r="AC49" s="1">
        <v>0</v>
      </c>
      <c r="AD49" s="1">
        <v>0</v>
      </c>
      <c r="AE49" s="1">
        <v>0</v>
      </c>
      <c r="AF49" s="1">
        <v>0</v>
      </c>
      <c r="AG49" s="1">
        <v>0</v>
      </c>
      <c r="AH49" s="1">
        <v>1</v>
      </c>
      <c r="AI49" s="1">
        <v>2</v>
      </c>
      <c r="AJ49" s="1">
        <v>2</v>
      </c>
      <c r="AK49" s="1">
        <v>2</v>
      </c>
      <c r="AL49" s="1">
        <v>2</v>
      </c>
      <c r="AM49" s="1">
        <v>2</v>
      </c>
      <c r="AN49" s="1">
        <v>0</v>
      </c>
      <c r="AO49" s="1">
        <v>0</v>
      </c>
      <c r="AP49" s="1">
        <v>0</v>
      </c>
      <c r="AQ49" s="1">
        <v>0</v>
      </c>
      <c r="AR49" s="1">
        <v>1</v>
      </c>
      <c r="AS49" s="1">
        <v>0</v>
      </c>
      <c r="AT49" s="1">
        <v>1</v>
      </c>
      <c r="AU49" s="1">
        <v>0</v>
      </c>
      <c r="AV49" t="s">
        <v>572</v>
      </c>
      <c r="AW49" s="1">
        <v>0</v>
      </c>
      <c r="AX49" s="1">
        <v>0</v>
      </c>
      <c r="AY49" s="1">
        <v>0</v>
      </c>
      <c r="AZ49" s="1">
        <v>0</v>
      </c>
      <c r="BA49" s="1">
        <v>0</v>
      </c>
      <c r="BB49" s="1">
        <v>0</v>
      </c>
      <c r="BC49" s="1">
        <v>1</v>
      </c>
      <c r="BD49" s="1">
        <v>0</v>
      </c>
      <c r="BE49" t="s">
        <v>573</v>
      </c>
      <c r="BF49" t="s">
        <v>287</v>
      </c>
      <c r="BG49" s="1">
        <v>1</v>
      </c>
      <c r="BH49" s="1">
        <v>1</v>
      </c>
      <c r="BI49" s="1">
        <v>2</v>
      </c>
      <c r="BJ49" s="1">
        <v>3</v>
      </c>
      <c r="BK49" s="1">
        <v>1</v>
      </c>
      <c r="BL49" s="1">
        <v>1</v>
      </c>
      <c r="BM49" s="1">
        <v>1</v>
      </c>
      <c r="BN49" s="1">
        <v>1</v>
      </c>
      <c r="BO49" s="1">
        <v>0</v>
      </c>
      <c r="BP49" s="1">
        <v>1</v>
      </c>
      <c r="BQ49" s="1">
        <v>1</v>
      </c>
      <c r="BR49" s="1">
        <v>1</v>
      </c>
      <c r="BS49" s="1">
        <v>0</v>
      </c>
      <c r="BT49" s="1">
        <v>0</v>
      </c>
      <c r="BU49" s="1">
        <v>0</v>
      </c>
      <c r="BV49" s="1">
        <v>1</v>
      </c>
      <c r="BW49" s="1">
        <v>1</v>
      </c>
      <c r="BX49" s="1">
        <v>0</v>
      </c>
      <c r="BY49" t="s">
        <v>574</v>
      </c>
      <c r="BZ49" s="1">
        <v>0</v>
      </c>
      <c r="CA49" s="1">
        <v>0</v>
      </c>
      <c r="CB49" s="1">
        <v>0</v>
      </c>
      <c r="CC49" s="1">
        <v>0</v>
      </c>
      <c r="CD49" s="1">
        <v>0</v>
      </c>
      <c r="CE49" s="1">
        <v>0</v>
      </c>
      <c r="CF49" s="1">
        <v>0</v>
      </c>
      <c r="CG49" s="1">
        <v>0</v>
      </c>
      <c r="CH49" s="1">
        <v>0</v>
      </c>
      <c r="CI49" s="1">
        <v>0</v>
      </c>
      <c r="CJ49" s="1">
        <v>0</v>
      </c>
      <c r="CK49" s="1">
        <v>0</v>
      </c>
      <c r="CL49" s="1">
        <v>1</v>
      </c>
      <c r="CM49" s="1">
        <v>0</v>
      </c>
      <c r="CN49" t="s">
        <v>575</v>
      </c>
      <c r="CO49" s="1">
        <v>1</v>
      </c>
      <c r="CP49" s="1">
        <v>1</v>
      </c>
      <c r="CQ49" s="1">
        <v>2</v>
      </c>
      <c r="CR49" t="s">
        <v>287</v>
      </c>
      <c r="CS49" s="1">
        <v>2</v>
      </c>
      <c r="CT49" s="1">
        <v>3</v>
      </c>
      <c r="CU49" s="1">
        <v>1</v>
      </c>
      <c r="CV49" t="s">
        <v>287</v>
      </c>
      <c r="CW49" s="1">
        <v>2</v>
      </c>
      <c r="CX49" t="s">
        <v>576</v>
      </c>
      <c r="CY49" s="1">
        <v>1</v>
      </c>
      <c r="CZ49" s="1">
        <v>1</v>
      </c>
      <c r="DA49" s="1">
        <v>1</v>
      </c>
      <c r="DB49" t="s">
        <v>287</v>
      </c>
      <c r="DC49" t="s">
        <v>287</v>
      </c>
      <c r="DD49" s="1">
        <v>3</v>
      </c>
      <c r="DE49" t="s">
        <v>577</v>
      </c>
      <c r="DF49" t="s">
        <v>578</v>
      </c>
      <c r="DG49" t="s">
        <v>579</v>
      </c>
      <c r="DH49" t="s">
        <v>290</v>
      </c>
      <c r="DI49" t="s">
        <v>315</v>
      </c>
      <c r="DJ49" t="s">
        <v>303</v>
      </c>
      <c r="DK49" t="s">
        <v>525</v>
      </c>
      <c r="DL49" t="s">
        <v>341</v>
      </c>
      <c r="DM49" t="s">
        <v>580</v>
      </c>
      <c r="DN49" t="s">
        <v>581</v>
      </c>
      <c r="DO49" s="1">
        <v>0</v>
      </c>
      <c r="DP49" s="1">
        <v>0</v>
      </c>
      <c r="DQ49" s="1">
        <v>0</v>
      </c>
      <c r="DR49" s="1">
        <v>1</v>
      </c>
      <c r="DS49" s="1">
        <v>0</v>
      </c>
    </row>
    <row r="50" spans="1:123" x14ac:dyDescent="0.35">
      <c r="A50" s="1">
        <v>1</v>
      </c>
      <c r="B50" s="1">
        <v>1</v>
      </c>
      <c r="C50" s="1">
        <v>5</v>
      </c>
      <c r="D50" s="1">
        <v>2</v>
      </c>
      <c r="E50" s="1">
        <v>1</v>
      </c>
      <c r="F50" s="1">
        <v>1</v>
      </c>
      <c r="G50" s="1">
        <v>3</v>
      </c>
      <c r="H50" s="1">
        <v>4</v>
      </c>
      <c r="I50" s="1">
        <v>1</v>
      </c>
      <c r="J50" s="1">
        <v>0</v>
      </c>
      <c r="K50" s="1">
        <v>0</v>
      </c>
      <c r="L50" s="1">
        <v>1</v>
      </c>
      <c r="M50" s="1">
        <v>1</v>
      </c>
      <c r="N50" s="1">
        <v>1</v>
      </c>
      <c r="O50" s="1">
        <v>1</v>
      </c>
      <c r="P50" s="1">
        <v>0</v>
      </c>
      <c r="Q50" s="1">
        <v>1</v>
      </c>
      <c r="R50" s="1">
        <v>1</v>
      </c>
      <c r="S50" s="1">
        <v>1</v>
      </c>
      <c r="T50" s="1">
        <v>0</v>
      </c>
      <c r="U50" s="1">
        <v>0</v>
      </c>
      <c r="V50" s="1">
        <v>0</v>
      </c>
      <c r="W50" s="1">
        <v>0</v>
      </c>
      <c r="X50" t="s">
        <v>287</v>
      </c>
      <c r="Y50" s="1">
        <v>4</v>
      </c>
      <c r="Z50" s="1">
        <v>2</v>
      </c>
      <c r="AA50" t="s">
        <v>287</v>
      </c>
      <c r="AB50" s="1">
        <v>2</v>
      </c>
      <c r="AC50" s="1">
        <v>1</v>
      </c>
      <c r="AD50" s="1">
        <v>1</v>
      </c>
      <c r="AE50" s="1">
        <v>1</v>
      </c>
      <c r="AF50" s="1">
        <v>1</v>
      </c>
      <c r="AG50" s="1">
        <v>0</v>
      </c>
      <c r="AH50" t="s">
        <v>287</v>
      </c>
      <c r="AI50" t="s">
        <v>287</v>
      </c>
      <c r="AJ50" t="s">
        <v>287</v>
      </c>
      <c r="AK50" t="s">
        <v>287</v>
      </c>
      <c r="AL50" s="1">
        <v>2</v>
      </c>
      <c r="AM50" s="1">
        <v>2</v>
      </c>
      <c r="AN50" s="1">
        <v>0</v>
      </c>
      <c r="AO50" s="1">
        <v>0</v>
      </c>
      <c r="AP50" s="1">
        <v>1</v>
      </c>
      <c r="AQ50" s="1">
        <v>1</v>
      </c>
      <c r="AR50" s="1">
        <v>1</v>
      </c>
      <c r="AS50" s="1">
        <v>0</v>
      </c>
      <c r="AT50" s="1">
        <v>0</v>
      </c>
      <c r="AU50" s="1">
        <v>0</v>
      </c>
      <c r="AV50" t="s">
        <v>287</v>
      </c>
      <c r="AW50" s="1">
        <v>0</v>
      </c>
      <c r="AX50" s="1">
        <v>0</v>
      </c>
      <c r="AY50" s="1">
        <v>1</v>
      </c>
      <c r="AZ50" s="1">
        <v>1</v>
      </c>
      <c r="BA50" s="1">
        <v>1</v>
      </c>
      <c r="BB50" s="1">
        <v>0</v>
      </c>
      <c r="BC50" s="1">
        <v>0</v>
      </c>
      <c r="BD50" s="1">
        <v>0</v>
      </c>
      <c r="BE50" t="s">
        <v>287</v>
      </c>
      <c r="BF50" t="s">
        <v>287</v>
      </c>
      <c r="BG50" s="1">
        <v>1</v>
      </c>
      <c r="BH50" s="1">
        <v>1</v>
      </c>
      <c r="BI50" s="1">
        <v>3</v>
      </c>
      <c r="BJ50" s="1">
        <v>3</v>
      </c>
      <c r="BK50" s="1">
        <v>1</v>
      </c>
      <c r="BL50" s="1">
        <v>1</v>
      </c>
      <c r="BM50" s="1">
        <v>0</v>
      </c>
      <c r="BN50" s="1">
        <v>0</v>
      </c>
      <c r="BO50" s="1">
        <v>0</v>
      </c>
      <c r="BP50" s="1">
        <v>0</v>
      </c>
      <c r="BQ50" s="1">
        <v>0</v>
      </c>
      <c r="BR50" s="1">
        <v>0</v>
      </c>
      <c r="BS50" s="1">
        <v>0</v>
      </c>
      <c r="BT50" s="1">
        <v>0</v>
      </c>
      <c r="BU50" s="1">
        <v>1</v>
      </c>
      <c r="BV50" s="1">
        <v>1</v>
      </c>
      <c r="BW50" s="1">
        <v>0</v>
      </c>
      <c r="BX50" s="1">
        <v>0</v>
      </c>
      <c r="BY50" t="s">
        <v>287</v>
      </c>
      <c r="BZ50" s="1">
        <v>1</v>
      </c>
      <c r="CA50" s="1">
        <v>1</v>
      </c>
      <c r="CB50" s="1">
        <v>1</v>
      </c>
      <c r="CC50" s="1">
        <v>1</v>
      </c>
      <c r="CD50" s="1">
        <v>1</v>
      </c>
      <c r="CE50" s="1">
        <v>1</v>
      </c>
      <c r="CF50" s="1">
        <v>1</v>
      </c>
      <c r="CG50" s="1">
        <v>1</v>
      </c>
      <c r="CH50" s="1">
        <v>1</v>
      </c>
      <c r="CI50" s="1">
        <v>1</v>
      </c>
      <c r="CJ50" s="1">
        <v>1</v>
      </c>
      <c r="CK50" s="1">
        <v>1</v>
      </c>
      <c r="CL50" s="1">
        <v>0</v>
      </c>
      <c r="CM50" s="1">
        <v>0</v>
      </c>
      <c r="CN50" t="s">
        <v>287</v>
      </c>
      <c r="CO50" s="1">
        <v>1</v>
      </c>
      <c r="CP50" s="1">
        <v>1</v>
      </c>
      <c r="CQ50" s="1">
        <v>1</v>
      </c>
      <c r="CR50" s="1">
        <v>1</v>
      </c>
      <c r="CS50" s="1">
        <v>3</v>
      </c>
      <c r="CT50" s="1">
        <v>2</v>
      </c>
      <c r="CU50" s="1">
        <v>2</v>
      </c>
      <c r="CV50" t="s">
        <v>287</v>
      </c>
      <c r="CW50" s="1">
        <v>2</v>
      </c>
      <c r="CX50" t="s">
        <v>287</v>
      </c>
      <c r="CY50" s="1">
        <v>1</v>
      </c>
      <c r="CZ50" s="1">
        <v>3</v>
      </c>
      <c r="DA50" s="1">
        <v>2</v>
      </c>
      <c r="DB50" s="1">
        <v>2</v>
      </c>
      <c r="DC50" t="s">
        <v>287</v>
      </c>
      <c r="DD50" t="s">
        <v>287</v>
      </c>
      <c r="DE50" t="s">
        <v>287</v>
      </c>
      <c r="DF50" t="s">
        <v>582</v>
      </c>
      <c r="DG50" t="s">
        <v>583</v>
      </c>
      <c r="DH50" t="s">
        <v>290</v>
      </c>
      <c r="DI50" t="s">
        <v>315</v>
      </c>
      <c r="DJ50" t="s">
        <v>303</v>
      </c>
      <c r="DK50" t="s">
        <v>584</v>
      </c>
      <c r="DL50" t="s">
        <v>341</v>
      </c>
      <c r="DM50" t="s">
        <v>585</v>
      </c>
      <c r="DN50" t="s">
        <v>586</v>
      </c>
      <c r="DO50" s="1">
        <v>0</v>
      </c>
      <c r="DP50" s="1">
        <v>0</v>
      </c>
      <c r="DQ50" s="1">
        <v>0</v>
      </c>
      <c r="DR50" s="1">
        <v>1</v>
      </c>
      <c r="DS50" s="1">
        <v>0</v>
      </c>
    </row>
    <row r="51" spans="1:123" x14ac:dyDescent="0.35">
      <c r="A51" t="s">
        <v>287</v>
      </c>
      <c r="B51" t="s">
        <v>287</v>
      </c>
      <c r="C51" t="s">
        <v>287</v>
      </c>
      <c r="D51" t="s">
        <v>287</v>
      </c>
      <c r="E51" t="s">
        <v>287</v>
      </c>
      <c r="F51" t="s">
        <v>287</v>
      </c>
      <c r="G51" t="s">
        <v>287</v>
      </c>
      <c r="H51" t="s">
        <v>287</v>
      </c>
      <c r="I51" s="1">
        <v>0</v>
      </c>
      <c r="J51" s="1">
        <v>0</v>
      </c>
      <c r="K51" s="1">
        <v>0</v>
      </c>
      <c r="L51" s="1">
        <v>0</v>
      </c>
      <c r="M51" s="1">
        <v>0</v>
      </c>
      <c r="N51" s="1">
        <v>0</v>
      </c>
      <c r="O51" s="1">
        <v>0</v>
      </c>
      <c r="P51" s="1">
        <v>0</v>
      </c>
      <c r="Q51" t="s">
        <v>287</v>
      </c>
      <c r="R51" s="1">
        <v>0</v>
      </c>
      <c r="S51" s="1">
        <v>0</v>
      </c>
      <c r="T51" s="1">
        <v>0</v>
      </c>
      <c r="U51" s="1">
        <v>0</v>
      </c>
      <c r="V51" s="1">
        <v>0</v>
      </c>
      <c r="W51" s="1">
        <v>0</v>
      </c>
      <c r="X51" t="s">
        <v>287</v>
      </c>
      <c r="Y51" t="s">
        <v>287</v>
      </c>
      <c r="Z51" t="s">
        <v>287</v>
      </c>
      <c r="AA51" t="s">
        <v>287</v>
      </c>
      <c r="AB51" t="s">
        <v>287</v>
      </c>
      <c r="AC51" s="1">
        <v>0</v>
      </c>
      <c r="AD51" s="1">
        <v>0</v>
      </c>
      <c r="AE51" s="1">
        <v>0</v>
      </c>
      <c r="AF51" s="1">
        <v>0</v>
      </c>
      <c r="AG51" s="1">
        <v>0</v>
      </c>
      <c r="AH51" t="s">
        <v>287</v>
      </c>
      <c r="AI51" t="s">
        <v>287</v>
      </c>
      <c r="AJ51" t="s">
        <v>287</v>
      </c>
      <c r="AK51" t="s">
        <v>287</v>
      </c>
      <c r="AL51" t="s">
        <v>287</v>
      </c>
      <c r="AM51" t="s">
        <v>287</v>
      </c>
      <c r="AN51" s="1">
        <v>0</v>
      </c>
      <c r="AO51" s="1">
        <v>0</v>
      </c>
      <c r="AP51" s="1">
        <v>0</v>
      </c>
      <c r="AQ51" s="1">
        <v>0</v>
      </c>
      <c r="AR51" s="1">
        <v>0</v>
      </c>
      <c r="AS51" s="1">
        <v>0</v>
      </c>
      <c r="AT51" s="1">
        <v>0</v>
      </c>
      <c r="AU51" s="1">
        <v>0</v>
      </c>
      <c r="AV51" t="s">
        <v>287</v>
      </c>
      <c r="AW51" s="1">
        <v>0</v>
      </c>
      <c r="AX51" s="1">
        <v>0</v>
      </c>
      <c r="AY51" s="1">
        <v>0</v>
      </c>
      <c r="AZ51" s="1">
        <v>0</v>
      </c>
      <c r="BA51" s="1">
        <v>0</v>
      </c>
      <c r="BB51" s="1">
        <v>0</v>
      </c>
      <c r="BC51" s="1">
        <v>0</v>
      </c>
      <c r="BD51" s="1">
        <v>0</v>
      </c>
      <c r="BE51" t="s">
        <v>287</v>
      </c>
      <c r="BF51" t="s">
        <v>287</v>
      </c>
      <c r="BG51" t="s">
        <v>287</v>
      </c>
      <c r="BH51" t="s">
        <v>287</v>
      </c>
      <c r="BI51" t="s">
        <v>287</v>
      </c>
      <c r="BJ51" t="s">
        <v>287</v>
      </c>
      <c r="BK51" s="1">
        <v>0</v>
      </c>
      <c r="BL51" s="1">
        <v>0</v>
      </c>
      <c r="BM51" s="1">
        <v>0</v>
      </c>
      <c r="BN51" s="1">
        <v>0</v>
      </c>
      <c r="BO51" s="1">
        <v>0</v>
      </c>
      <c r="BP51" s="1">
        <v>0</v>
      </c>
      <c r="BQ51" s="1">
        <v>0</v>
      </c>
      <c r="BR51" s="1">
        <v>0</v>
      </c>
      <c r="BS51" s="1">
        <v>0</v>
      </c>
      <c r="BT51" s="1">
        <v>0</v>
      </c>
      <c r="BU51" s="1">
        <v>0</v>
      </c>
      <c r="BV51" s="1">
        <v>0</v>
      </c>
      <c r="BW51" s="1">
        <v>0</v>
      </c>
      <c r="BX51" s="1">
        <v>0</v>
      </c>
      <c r="BY51" t="s">
        <v>287</v>
      </c>
      <c r="BZ51" s="1">
        <v>0</v>
      </c>
      <c r="CA51" s="1">
        <v>0</v>
      </c>
      <c r="CB51" s="1">
        <v>0</v>
      </c>
      <c r="CC51" s="1">
        <v>0</v>
      </c>
      <c r="CD51" s="1">
        <v>0</v>
      </c>
      <c r="CE51" s="1">
        <v>0</v>
      </c>
      <c r="CF51" s="1">
        <v>0</v>
      </c>
      <c r="CG51" s="1">
        <v>0</v>
      </c>
      <c r="CH51" s="1">
        <v>0</v>
      </c>
      <c r="CI51" s="1">
        <v>0</v>
      </c>
      <c r="CJ51" s="1">
        <v>0</v>
      </c>
      <c r="CK51" s="1">
        <v>0</v>
      </c>
      <c r="CL51" s="1">
        <v>0</v>
      </c>
      <c r="CM51" s="1">
        <v>0</v>
      </c>
      <c r="CN51" t="s">
        <v>287</v>
      </c>
      <c r="CO51" t="s">
        <v>287</v>
      </c>
      <c r="CP51" t="s">
        <v>287</v>
      </c>
      <c r="CQ51" t="s">
        <v>287</v>
      </c>
      <c r="CR51" t="s">
        <v>287</v>
      </c>
      <c r="CS51" t="s">
        <v>287</v>
      </c>
      <c r="CT51" t="s">
        <v>287</v>
      </c>
      <c r="CU51" t="s">
        <v>287</v>
      </c>
      <c r="CV51" t="s">
        <v>287</v>
      </c>
      <c r="CW51" t="s">
        <v>287</v>
      </c>
      <c r="CX51" t="s">
        <v>287</v>
      </c>
      <c r="CY51" t="s">
        <v>287</v>
      </c>
      <c r="CZ51" t="s">
        <v>287</v>
      </c>
      <c r="DA51" t="s">
        <v>287</v>
      </c>
      <c r="DB51" t="s">
        <v>287</v>
      </c>
      <c r="DC51" t="s">
        <v>287</v>
      </c>
      <c r="DD51" t="s">
        <v>287</v>
      </c>
      <c r="DE51" t="s">
        <v>287</v>
      </c>
      <c r="DF51" t="s">
        <v>587</v>
      </c>
      <c r="DG51" t="s">
        <v>588</v>
      </c>
      <c r="DH51" t="s">
        <v>290</v>
      </c>
      <c r="DI51" t="s">
        <v>315</v>
      </c>
      <c r="DJ51" t="s">
        <v>303</v>
      </c>
      <c r="DK51" t="s">
        <v>589</v>
      </c>
      <c r="DL51" t="s">
        <v>330</v>
      </c>
      <c r="DM51" t="s">
        <v>590</v>
      </c>
      <c r="DN51" t="s">
        <v>591</v>
      </c>
      <c r="DO51" s="1">
        <v>0</v>
      </c>
      <c r="DP51" s="1">
        <v>1</v>
      </c>
      <c r="DQ51" s="1">
        <v>0</v>
      </c>
      <c r="DR51" s="1">
        <v>0</v>
      </c>
      <c r="DS51" s="1">
        <v>0</v>
      </c>
    </row>
    <row r="52" spans="1:123" x14ac:dyDescent="0.35">
      <c r="A52" s="1">
        <v>1</v>
      </c>
      <c r="B52" s="1">
        <v>1</v>
      </c>
      <c r="C52" s="1">
        <v>5</v>
      </c>
      <c r="D52" s="1">
        <v>2</v>
      </c>
      <c r="E52" s="1">
        <v>1</v>
      </c>
      <c r="F52" s="1">
        <v>2</v>
      </c>
      <c r="G52" s="1">
        <v>2</v>
      </c>
      <c r="H52" s="1">
        <v>4</v>
      </c>
      <c r="I52" s="1">
        <v>1</v>
      </c>
      <c r="J52" s="1">
        <v>1</v>
      </c>
      <c r="K52" s="1">
        <v>0</v>
      </c>
      <c r="L52" s="1">
        <v>0</v>
      </c>
      <c r="M52" s="1">
        <v>1</v>
      </c>
      <c r="N52" s="1">
        <v>1</v>
      </c>
      <c r="O52" s="1">
        <v>1</v>
      </c>
      <c r="P52" s="1">
        <v>0</v>
      </c>
      <c r="Q52" s="1">
        <v>2</v>
      </c>
      <c r="R52" s="1">
        <v>1</v>
      </c>
      <c r="S52" s="1">
        <v>0</v>
      </c>
      <c r="T52" s="1">
        <v>0</v>
      </c>
      <c r="U52" s="1">
        <v>1</v>
      </c>
      <c r="V52" s="1">
        <v>1</v>
      </c>
      <c r="W52" s="1">
        <v>0</v>
      </c>
      <c r="X52" t="s">
        <v>287</v>
      </c>
      <c r="Y52" s="1">
        <v>5</v>
      </c>
      <c r="Z52" s="1">
        <v>1</v>
      </c>
      <c r="AA52" t="s">
        <v>592</v>
      </c>
      <c r="AB52" s="1">
        <v>4</v>
      </c>
      <c r="AC52" s="1">
        <v>0</v>
      </c>
      <c r="AD52" s="1">
        <v>0</v>
      </c>
      <c r="AE52" s="1">
        <v>0</v>
      </c>
      <c r="AF52" s="1">
        <v>0</v>
      </c>
      <c r="AG52" s="1">
        <v>0</v>
      </c>
      <c r="AH52" t="s">
        <v>287</v>
      </c>
      <c r="AI52" t="s">
        <v>287</v>
      </c>
      <c r="AJ52" t="s">
        <v>287</v>
      </c>
      <c r="AK52" t="s">
        <v>287</v>
      </c>
      <c r="AL52" s="1">
        <v>1</v>
      </c>
      <c r="AM52" s="1">
        <v>1</v>
      </c>
      <c r="AN52" s="1">
        <v>0</v>
      </c>
      <c r="AO52" s="1">
        <v>0</v>
      </c>
      <c r="AP52" s="1">
        <v>1</v>
      </c>
      <c r="AQ52" s="1">
        <v>0</v>
      </c>
      <c r="AR52" s="1">
        <v>0</v>
      </c>
      <c r="AS52" s="1">
        <v>0</v>
      </c>
      <c r="AT52" s="1">
        <v>0</v>
      </c>
      <c r="AU52" s="1">
        <v>0</v>
      </c>
      <c r="AV52" t="s">
        <v>287</v>
      </c>
      <c r="AW52" s="1">
        <v>0</v>
      </c>
      <c r="AX52" s="1">
        <v>0</v>
      </c>
      <c r="AY52" s="1">
        <v>1</v>
      </c>
      <c r="AZ52" s="1">
        <v>0</v>
      </c>
      <c r="BA52" s="1">
        <v>0</v>
      </c>
      <c r="BB52" s="1">
        <v>0</v>
      </c>
      <c r="BC52" s="1">
        <v>0</v>
      </c>
      <c r="BD52" s="1">
        <v>0</v>
      </c>
      <c r="BE52" t="s">
        <v>287</v>
      </c>
      <c r="BF52" t="s">
        <v>593</v>
      </c>
      <c r="BG52" s="1">
        <v>1</v>
      </c>
      <c r="BH52" s="1">
        <v>2</v>
      </c>
      <c r="BI52" s="1">
        <v>1</v>
      </c>
      <c r="BJ52" s="1">
        <v>3</v>
      </c>
      <c r="BK52" s="1">
        <v>0</v>
      </c>
      <c r="BL52" s="1">
        <v>1</v>
      </c>
      <c r="BM52" s="1">
        <v>1</v>
      </c>
      <c r="BN52" s="1">
        <v>1</v>
      </c>
      <c r="BO52" s="1">
        <v>1</v>
      </c>
      <c r="BP52" s="1">
        <v>1</v>
      </c>
      <c r="BQ52" s="1">
        <v>1</v>
      </c>
      <c r="BR52" s="1">
        <v>0</v>
      </c>
      <c r="BS52" s="1">
        <v>0</v>
      </c>
      <c r="BT52" s="1">
        <v>0</v>
      </c>
      <c r="BU52" s="1">
        <v>0</v>
      </c>
      <c r="BV52" s="1">
        <v>0</v>
      </c>
      <c r="BW52" s="1">
        <v>0</v>
      </c>
      <c r="BX52" s="1">
        <v>0</v>
      </c>
      <c r="BY52" t="s">
        <v>287</v>
      </c>
      <c r="BZ52" s="1">
        <v>0</v>
      </c>
      <c r="CA52" s="1">
        <v>0</v>
      </c>
      <c r="CB52" s="1">
        <v>1</v>
      </c>
      <c r="CC52" s="1">
        <v>1</v>
      </c>
      <c r="CD52" s="1">
        <v>0</v>
      </c>
      <c r="CE52" s="1">
        <v>0</v>
      </c>
      <c r="CF52" s="1">
        <v>1</v>
      </c>
      <c r="CG52" s="1">
        <v>0</v>
      </c>
      <c r="CH52" s="1">
        <v>0</v>
      </c>
      <c r="CI52" s="1">
        <v>0</v>
      </c>
      <c r="CJ52" s="1">
        <v>0</v>
      </c>
      <c r="CK52" s="1">
        <v>0</v>
      </c>
      <c r="CL52" s="1">
        <v>0</v>
      </c>
      <c r="CM52" s="1">
        <v>0</v>
      </c>
      <c r="CN52" t="s">
        <v>287</v>
      </c>
      <c r="CO52" s="1">
        <v>3</v>
      </c>
      <c r="CP52" s="1">
        <v>3</v>
      </c>
      <c r="CQ52" s="1">
        <v>3</v>
      </c>
      <c r="CR52" t="s">
        <v>287</v>
      </c>
      <c r="CS52" s="1">
        <v>1</v>
      </c>
      <c r="CT52" s="1">
        <v>1</v>
      </c>
      <c r="CU52" s="1">
        <v>2</v>
      </c>
      <c r="CV52" t="s">
        <v>287</v>
      </c>
      <c r="CW52" s="1">
        <v>2</v>
      </c>
      <c r="CX52" t="s">
        <v>594</v>
      </c>
      <c r="CY52" s="1">
        <v>2</v>
      </c>
      <c r="CZ52" t="s">
        <v>287</v>
      </c>
      <c r="DA52" s="1">
        <v>2</v>
      </c>
      <c r="DB52" s="1">
        <v>2</v>
      </c>
      <c r="DC52" t="s">
        <v>287</v>
      </c>
      <c r="DD52" t="s">
        <v>287</v>
      </c>
      <c r="DE52" t="s">
        <v>595</v>
      </c>
      <c r="DF52" t="s">
        <v>596</v>
      </c>
      <c r="DG52" t="s">
        <v>597</v>
      </c>
      <c r="DH52" t="s">
        <v>290</v>
      </c>
      <c r="DI52" t="s">
        <v>315</v>
      </c>
      <c r="DJ52" t="s">
        <v>303</v>
      </c>
      <c r="DK52" t="s">
        <v>598</v>
      </c>
      <c r="DL52" t="s">
        <v>341</v>
      </c>
      <c r="DM52" t="s">
        <v>599</v>
      </c>
      <c r="DN52" t="s">
        <v>600</v>
      </c>
      <c r="DO52" s="1">
        <v>0</v>
      </c>
      <c r="DP52" s="1">
        <v>0</v>
      </c>
      <c r="DQ52" s="1">
        <v>0</v>
      </c>
      <c r="DR52" s="1">
        <v>1</v>
      </c>
      <c r="DS52" s="1">
        <v>0</v>
      </c>
    </row>
    <row r="53" spans="1:123" x14ac:dyDescent="0.35">
      <c r="A53" t="s">
        <v>287</v>
      </c>
      <c r="B53" t="s">
        <v>287</v>
      </c>
      <c r="C53" t="s">
        <v>287</v>
      </c>
      <c r="D53" t="s">
        <v>287</v>
      </c>
      <c r="E53" t="s">
        <v>287</v>
      </c>
      <c r="F53" t="s">
        <v>287</v>
      </c>
      <c r="G53" t="s">
        <v>287</v>
      </c>
      <c r="H53" t="s">
        <v>287</v>
      </c>
      <c r="I53" s="1">
        <v>0</v>
      </c>
      <c r="J53" s="1">
        <v>0</v>
      </c>
      <c r="K53" s="1">
        <v>0</v>
      </c>
      <c r="L53" s="1">
        <v>0</v>
      </c>
      <c r="M53" s="1">
        <v>0</v>
      </c>
      <c r="N53" s="1">
        <v>0</v>
      </c>
      <c r="O53" s="1">
        <v>0</v>
      </c>
      <c r="P53" s="1">
        <v>0</v>
      </c>
      <c r="Q53" t="s">
        <v>287</v>
      </c>
      <c r="R53" s="1">
        <v>0</v>
      </c>
      <c r="S53" s="1">
        <v>0</v>
      </c>
      <c r="T53" s="1">
        <v>0</v>
      </c>
      <c r="U53" s="1">
        <v>0</v>
      </c>
      <c r="V53" s="1">
        <v>0</v>
      </c>
      <c r="W53" s="1">
        <v>0</v>
      </c>
      <c r="X53" t="s">
        <v>287</v>
      </c>
      <c r="Y53" t="s">
        <v>287</v>
      </c>
      <c r="Z53" t="s">
        <v>287</v>
      </c>
      <c r="AA53" t="s">
        <v>287</v>
      </c>
      <c r="AB53" t="s">
        <v>287</v>
      </c>
      <c r="AC53" s="1">
        <v>0</v>
      </c>
      <c r="AD53" s="1">
        <v>0</v>
      </c>
      <c r="AE53" s="1">
        <v>0</v>
      </c>
      <c r="AF53" s="1">
        <v>0</v>
      </c>
      <c r="AG53" s="1">
        <v>0</v>
      </c>
      <c r="AH53" t="s">
        <v>287</v>
      </c>
      <c r="AI53" t="s">
        <v>287</v>
      </c>
      <c r="AJ53" t="s">
        <v>287</v>
      </c>
      <c r="AK53" t="s">
        <v>287</v>
      </c>
      <c r="AL53" t="s">
        <v>287</v>
      </c>
      <c r="AM53" t="s">
        <v>287</v>
      </c>
      <c r="AN53" s="1">
        <v>0</v>
      </c>
      <c r="AO53" s="1">
        <v>0</v>
      </c>
      <c r="AP53" s="1">
        <v>0</v>
      </c>
      <c r="AQ53" s="1">
        <v>0</v>
      </c>
      <c r="AR53" s="1">
        <v>0</v>
      </c>
      <c r="AS53" s="1">
        <v>0</v>
      </c>
      <c r="AT53" s="1">
        <v>0</v>
      </c>
      <c r="AU53" s="1">
        <v>0</v>
      </c>
      <c r="AV53" t="s">
        <v>287</v>
      </c>
      <c r="AW53" s="1">
        <v>0</v>
      </c>
      <c r="AX53" s="1">
        <v>0</v>
      </c>
      <c r="AY53" s="1">
        <v>0</v>
      </c>
      <c r="AZ53" s="1">
        <v>0</v>
      </c>
      <c r="BA53" s="1">
        <v>0</v>
      </c>
      <c r="BB53" s="1">
        <v>0</v>
      </c>
      <c r="BC53" s="1">
        <v>0</v>
      </c>
      <c r="BD53" s="1">
        <v>0</v>
      </c>
      <c r="BE53" t="s">
        <v>287</v>
      </c>
      <c r="BF53" t="s">
        <v>287</v>
      </c>
      <c r="BG53" t="s">
        <v>287</v>
      </c>
      <c r="BH53" t="s">
        <v>287</v>
      </c>
      <c r="BI53" t="s">
        <v>287</v>
      </c>
      <c r="BJ53" t="s">
        <v>287</v>
      </c>
      <c r="BK53" s="1">
        <v>0</v>
      </c>
      <c r="BL53" s="1">
        <v>0</v>
      </c>
      <c r="BM53" s="1">
        <v>0</v>
      </c>
      <c r="BN53" s="1">
        <v>0</v>
      </c>
      <c r="BO53" s="1">
        <v>0</v>
      </c>
      <c r="BP53" s="1">
        <v>0</v>
      </c>
      <c r="BQ53" s="1">
        <v>0</v>
      </c>
      <c r="BR53" s="1">
        <v>0</v>
      </c>
      <c r="BS53" s="1">
        <v>0</v>
      </c>
      <c r="BT53" s="1">
        <v>0</v>
      </c>
      <c r="BU53" s="1">
        <v>0</v>
      </c>
      <c r="BV53" s="1">
        <v>0</v>
      </c>
      <c r="BW53" s="1">
        <v>0</v>
      </c>
      <c r="BX53" s="1">
        <v>0</v>
      </c>
      <c r="BY53" t="s">
        <v>287</v>
      </c>
      <c r="BZ53" s="1">
        <v>0</v>
      </c>
      <c r="CA53" s="1">
        <v>0</v>
      </c>
      <c r="CB53" s="1">
        <v>0</v>
      </c>
      <c r="CC53" s="1">
        <v>0</v>
      </c>
      <c r="CD53" s="1">
        <v>0</v>
      </c>
      <c r="CE53" s="1">
        <v>0</v>
      </c>
      <c r="CF53" s="1">
        <v>0</v>
      </c>
      <c r="CG53" s="1">
        <v>0</v>
      </c>
      <c r="CH53" s="1">
        <v>0</v>
      </c>
      <c r="CI53" s="1">
        <v>0</v>
      </c>
      <c r="CJ53" s="1">
        <v>0</v>
      </c>
      <c r="CK53" s="1">
        <v>0</v>
      </c>
      <c r="CL53" s="1">
        <v>0</v>
      </c>
      <c r="CM53" s="1">
        <v>0</v>
      </c>
      <c r="CN53" t="s">
        <v>287</v>
      </c>
      <c r="CO53" t="s">
        <v>287</v>
      </c>
      <c r="CP53" t="s">
        <v>287</v>
      </c>
      <c r="CQ53" t="s">
        <v>287</v>
      </c>
      <c r="CR53" t="s">
        <v>287</v>
      </c>
      <c r="CS53" t="s">
        <v>287</v>
      </c>
      <c r="CT53" t="s">
        <v>287</v>
      </c>
      <c r="CU53" t="s">
        <v>287</v>
      </c>
      <c r="CV53" t="s">
        <v>287</v>
      </c>
      <c r="CW53" t="s">
        <v>287</v>
      </c>
      <c r="CX53" t="s">
        <v>287</v>
      </c>
      <c r="CY53" t="s">
        <v>287</v>
      </c>
      <c r="CZ53" t="s">
        <v>287</v>
      </c>
      <c r="DA53" t="s">
        <v>287</v>
      </c>
      <c r="DB53" t="s">
        <v>287</v>
      </c>
      <c r="DC53" t="s">
        <v>287</v>
      </c>
      <c r="DD53" t="s">
        <v>287</v>
      </c>
      <c r="DE53" t="s">
        <v>287</v>
      </c>
      <c r="DF53" t="s">
        <v>601</v>
      </c>
      <c r="DG53" t="s">
        <v>602</v>
      </c>
      <c r="DH53" t="s">
        <v>290</v>
      </c>
      <c r="DI53" t="s">
        <v>315</v>
      </c>
      <c r="DJ53" t="s">
        <v>303</v>
      </c>
      <c r="DK53" t="s">
        <v>316</v>
      </c>
      <c r="DL53" t="s">
        <v>305</v>
      </c>
      <c r="DM53" t="s">
        <v>603</v>
      </c>
      <c r="DN53" t="s">
        <v>604</v>
      </c>
      <c r="DO53" s="1">
        <v>0</v>
      </c>
      <c r="DP53" s="1">
        <v>1</v>
      </c>
      <c r="DQ53" s="1">
        <v>0</v>
      </c>
      <c r="DR53" s="1">
        <v>0</v>
      </c>
      <c r="DS53" s="1">
        <v>0</v>
      </c>
    </row>
    <row r="54" spans="1:123" x14ac:dyDescent="0.35">
      <c r="A54" s="1">
        <v>1</v>
      </c>
      <c r="B54" s="1">
        <v>1</v>
      </c>
      <c r="C54" s="1">
        <v>3</v>
      </c>
      <c r="D54" s="1">
        <v>4</v>
      </c>
      <c r="E54" s="1">
        <v>1</v>
      </c>
      <c r="F54" s="1">
        <v>1</v>
      </c>
      <c r="G54" s="1">
        <v>4</v>
      </c>
      <c r="H54" s="1">
        <v>4</v>
      </c>
      <c r="I54" s="1">
        <v>1</v>
      </c>
      <c r="J54" s="1">
        <v>1</v>
      </c>
      <c r="K54" s="1">
        <v>0</v>
      </c>
      <c r="L54" s="1">
        <v>1</v>
      </c>
      <c r="M54" s="1">
        <v>0</v>
      </c>
      <c r="N54" s="1">
        <v>0</v>
      </c>
      <c r="O54" s="1">
        <v>1</v>
      </c>
      <c r="P54" s="1">
        <v>0</v>
      </c>
      <c r="Q54" s="1">
        <v>1</v>
      </c>
      <c r="R54" s="1">
        <v>0</v>
      </c>
      <c r="S54" s="1">
        <v>1</v>
      </c>
      <c r="T54" s="1">
        <v>0</v>
      </c>
      <c r="U54" s="1">
        <v>0</v>
      </c>
      <c r="V54" s="1">
        <v>1</v>
      </c>
      <c r="W54" s="1">
        <v>0</v>
      </c>
      <c r="X54" t="s">
        <v>287</v>
      </c>
      <c r="Y54" s="1">
        <v>5</v>
      </c>
      <c r="Z54" s="1">
        <v>4</v>
      </c>
      <c r="AA54" t="s">
        <v>287</v>
      </c>
      <c r="AB54" s="1">
        <v>2</v>
      </c>
      <c r="AC54" s="1">
        <v>1</v>
      </c>
      <c r="AD54" s="1">
        <v>0</v>
      </c>
      <c r="AE54" s="1">
        <v>0</v>
      </c>
      <c r="AF54" s="1">
        <v>0</v>
      </c>
      <c r="AG54" s="1">
        <v>0</v>
      </c>
      <c r="AH54" t="s">
        <v>287</v>
      </c>
      <c r="AI54" t="s">
        <v>287</v>
      </c>
      <c r="AJ54" t="s">
        <v>287</v>
      </c>
      <c r="AK54" t="s">
        <v>287</v>
      </c>
      <c r="AL54" s="1">
        <v>2</v>
      </c>
      <c r="AM54" s="1">
        <v>2</v>
      </c>
      <c r="AN54" s="1">
        <v>0</v>
      </c>
      <c r="AO54" s="1">
        <v>1</v>
      </c>
      <c r="AP54" s="1">
        <v>0</v>
      </c>
      <c r="AQ54" s="1">
        <v>1</v>
      </c>
      <c r="AR54" s="1">
        <v>1</v>
      </c>
      <c r="AS54" s="1">
        <v>0</v>
      </c>
      <c r="AT54" s="1">
        <v>0</v>
      </c>
      <c r="AU54" s="1">
        <v>0</v>
      </c>
      <c r="AV54" t="s">
        <v>287</v>
      </c>
      <c r="AW54" s="1">
        <v>0</v>
      </c>
      <c r="AX54" s="1">
        <v>1</v>
      </c>
      <c r="AY54" s="1">
        <v>0</v>
      </c>
      <c r="AZ54" s="1">
        <v>0</v>
      </c>
      <c r="BA54" s="1">
        <v>1</v>
      </c>
      <c r="BB54" s="1">
        <v>1</v>
      </c>
      <c r="BC54" s="1">
        <v>0</v>
      </c>
      <c r="BD54" s="1">
        <v>0</v>
      </c>
      <c r="BE54" t="s">
        <v>287</v>
      </c>
      <c r="BF54" t="s">
        <v>287</v>
      </c>
      <c r="BG54" s="1">
        <v>1</v>
      </c>
      <c r="BH54" s="1">
        <v>1</v>
      </c>
      <c r="BI54" s="1">
        <v>1</v>
      </c>
      <c r="BJ54" s="1">
        <v>3</v>
      </c>
      <c r="BK54" s="1">
        <v>1</v>
      </c>
      <c r="BL54" s="1">
        <v>1</v>
      </c>
      <c r="BM54" s="1">
        <v>1</v>
      </c>
      <c r="BN54" s="1">
        <v>1</v>
      </c>
      <c r="BO54" s="1">
        <v>1</v>
      </c>
      <c r="BP54" s="1">
        <v>1</v>
      </c>
      <c r="BQ54" s="1">
        <v>1</v>
      </c>
      <c r="BR54" s="1">
        <v>1</v>
      </c>
      <c r="BS54" s="1">
        <v>1</v>
      </c>
      <c r="BT54" s="1">
        <v>0</v>
      </c>
      <c r="BU54" s="1">
        <v>0</v>
      </c>
      <c r="BV54" s="1">
        <v>1</v>
      </c>
      <c r="BW54" s="1">
        <v>0</v>
      </c>
      <c r="BX54" s="1">
        <v>0</v>
      </c>
      <c r="BY54" t="s">
        <v>287</v>
      </c>
      <c r="BZ54" s="1">
        <v>1</v>
      </c>
      <c r="CA54" s="1">
        <v>1</v>
      </c>
      <c r="CB54" s="1">
        <v>1</v>
      </c>
      <c r="CC54" s="1">
        <v>1</v>
      </c>
      <c r="CD54" s="1">
        <v>1</v>
      </c>
      <c r="CE54" s="1">
        <v>1</v>
      </c>
      <c r="CF54" s="1">
        <v>1</v>
      </c>
      <c r="CG54" s="1">
        <v>1</v>
      </c>
      <c r="CH54" s="1">
        <v>1</v>
      </c>
      <c r="CI54" s="1">
        <v>1</v>
      </c>
      <c r="CJ54" s="1">
        <v>1</v>
      </c>
      <c r="CK54" s="1">
        <v>1</v>
      </c>
      <c r="CL54" s="1">
        <v>0</v>
      </c>
      <c r="CM54" s="1">
        <v>0</v>
      </c>
      <c r="CN54" t="s">
        <v>287</v>
      </c>
      <c r="CO54" s="1">
        <v>1</v>
      </c>
      <c r="CP54" s="1">
        <v>1</v>
      </c>
      <c r="CQ54" s="1">
        <v>1</v>
      </c>
      <c r="CR54" s="1">
        <v>1</v>
      </c>
      <c r="CS54" s="1">
        <v>1</v>
      </c>
      <c r="CT54" s="1">
        <v>1</v>
      </c>
      <c r="CU54" s="1">
        <v>1</v>
      </c>
      <c r="CV54" t="s">
        <v>287</v>
      </c>
      <c r="CW54" s="1">
        <v>1</v>
      </c>
      <c r="CX54" t="s">
        <v>287</v>
      </c>
      <c r="CY54" s="1">
        <v>1</v>
      </c>
      <c r="CZ54" s="1">
        <v>1</v>
      </c>
      <c r="DA54" s="1">
        <v>1</v>
      </c>
      <c r="DB54" t="s">
        <v>287</v>
      </c>
      <c r="DC54" t="s">
        <v>287</v>
      </c>
      <c r="DD54" s="1">
        <v>2</v>
      </c>
      <c r="DE54" t="s">
        <v>287</v>
      </c>
      <c r="DF54" t="s">
        <v>605</v>
      </c>
      <c r="DG54" t="s">
        <v>606</v>
      </c>
      <c r="DH54" t="s">
        <v>301</v>
      </c>
      <c r="DI54" t="s">
        <v>302</v>
      </c>
      <c r="DJ54" t="s">
        <v>303</v>
      </c>
      <c r="DK54" t="s">
        <v>382</v>
      </c>
      <c r="DL54" t="s">
        <v>330</v>
      </c>
      <c r="DM54" t="s">
        <v>607</v>
      </c>
      <c r="DN54" t="s">
        <v>608</v>
      </c>
      <c r="DO54" s="1">
        <v>0</v>
      </c>
      <c r="DP54" s="1">
        <v>0</v>
      </c>
      <c r="DQ54" s="1">
        <v>0</v>
      </c>
      <c r="DR54" s="1">
        <v>1</v>
      </c>
      <c r="DS54" s="1">
        <v>0</v>
      </c>
    </row>
    <row r="55" spans="1:123" x14ac:dyDescent="0.35">
      <c r="A55" s="1">
        <v>1</v>
      </c>
      <c r="B55" s="1">
        <v>1</v>
      </c>
      <c r="C55" s="1">
        <v>5</v>
      </c>
      <c r="D55" s="1">
        <v>4</v>
      </c>
      <c r="E55" s="1">
        <v>1</v>
      </c>
      <c r="F55" s="1">
        <v>1</v>
      </c>
      <c r="G55" s="1">
        <v>4</v>
      </c>
      <c r="H55" s="1">
        <v>4</v>
      </c>
      <c r="I55" s="1">
        <v>1</v>
      </c>
      <c r="J55" s="1">
        <v>1</v>
      </c>
      <c r="K55" s="1">
        <v>1</v>
      </c>
      <c r="L55" s="1">
        <v>1</v>
      </c>
      <c r="M55" s="1">
        <v>0</v>
      </c>
      <c r="N55" s="1">
        <v>1</v>
      </c>
      <c r="O55" s="1">
        <v>1</v>
      </c>
      <c r="P55" s="1">
        <v>0</v>
      </c>
      <c r="Q55" s="1">
        <v>1</v>
      </c>
      <c r="R55" s="1">
        <v>1</v>
      </c>
      <c r="S55" s="1">
        <v>0</v>
      </c>
      <c r="T55" s="1">
        <v>0</v>
      </c>
      <c r="U55" s="1">
        <v>0</v>
      </c>
      <c r="V55" s="1">
        <v>1</v>
      </c>
      <c r="W55" s="1">
        <v>0</v>
      </c>
      <c r="X55" t="s">
        <v>287</v>
      </c>
      <c r="Y55" s="1">
        <v>5</v>
      </c>
      <c r="Z55" s="1">
        <v>1</v>
      </c>
      <c r="AA55" t="s">
        <v>287</v>
      </c>
      <c r="AB55" s="1">
        <v>3</v>
      </c>
      <c r="AC55" s="1">
        <v>0</v>
      </c>
      <c r="AD55" s="1">
        <v>0</v>
      </c>
      <c r="AE55" s="1">
        <v>0</v>
      </c>
      <c r="AF55" s="1">
        <v>0</v>
      </c>
      <c r="AG55" s="1">
        <v>0</v>
      </c>
      <c r="AH55" s="1">
        <v>1</v>
      </c>
      <c r="AI55" s="1">
        <v>1</v>
      </c>
      <c r="AJ55" s="1">
        <v>1</v>
      </c>
      <c r="AK55" s="1">
        <v>1</v>
      </c>
      <c r="AL55" s="1">
        <v>2</v>
      </c>
      <c r="AM55" s="1">
        <v>2</v>
      </c>
      <c r="AN55" s="1">
        <v>0</v>
      </c>
      <c r="AO55" s="1">
        <v>0</v>
      </c>
      <c r="AP55" s="1">
        <v>1</v>
      </c>
      <c r="AQ55" s="1">
        <v>1</v>
      </c>
      <c r="AR55" s="1">
        <v>1</v>
      </c>
      <c r="AS55" s="1">
        <v>0</v>
      </c>
      <c r="AT55" s="1">
        <v>0</v>
      </c>
      <c r="AU55" s="1">
        <v>0</v>
      </c>
      <c r="AV55" t="s">
        <v>287</v>
      </c>
      <c r="AW55" s="1">
        <v>0</v>
      </c>
      <c r="AX55" s="1">
        <v>0</v>
      </c>
      <c r="AY55" s="1">
        <v>1</v>
      </c>
      <c r="AZ55" s="1">
        <v>1</v>
      </c>
      <c r="BA55" s="1">
        <v>1</v>
      </c>
      <c r="BB55" s="1">
        <v>0</v>
      </c>
      <c r="BC55" s="1">
        <v>0</v>
      </c>
      <c r="BD55" s="1">
        <v>0</v>
      </c>
      <c r="BE55" t="s">
        <v>287</v>
      </c>
      <c r="BF55" t="s">
        <v>287</v>
      </c>
      <c r="BG55" s="1">
        <v>1</v>
      </c>
      <c r="BH55" s="1">
        <v>1</v>
      </c>
      <c r="BI55" s="1">
        <v>2</v>
      </c>
      <c r="BJ55" s="1">
        <v>1</v>
      </c>
      <c r="BK55" s="1">
        <v>0</v>
      </c>
      <c r="BL55" s="1">
        <v>1</v>
      </c>
      <c r="BM55" s="1">
        <v>1</v>
      </c>
      <c r="BN55" s="1">
        <v>1</v>
      </c>
      <c r="BO55" s="1">
        <v>1</v>
      </c>
      <c r="BP55" s="1">
        <v>1</v>
      </c>
      <c r="BQ55" s="1">
        <v>1</v>
      </c>
      <c r="BR55" s="1">
        <v>1</v>
      </c>
      <c r="BS55" s="1">
        <v>0</v>
      </c>
      <c r="BT55" s="1">
        <v>0</v>
      </c>
      <c r="BU55" s="1">
        <v>0</v>
      </c>
      <c r="BV55" s="1">
        <v>1</v>
      </c>
      <c r="BW55" s="1">
        <v>0</v>
      </c>
      <c r="BX55" s="1">
        <v>0</v>
      </c>
      <c r="BY55" t="s">
        <v>287</v>
      </c>
      <c r="BZ55" s="1">
        <v>1</v>
      </c>
      <c r="CA55" s="1">
        <v>1</v>
      </c>
      <c r="CB55" s="1">
        <v>1</v>
      </c>
      <c r="CC55" s="1">
        <v>1</v>
      </c>
      <c r="CD55" s="1">
        <v>1</v>
      </c>
      <c r="CE55" s="1">
        <v>1</v>
      </c>
      <c r="CF55" s="1">
        <v>1</v>
      </c>
      <c r="CG55" s="1">
        <v>0</v>
      </c>
      <c r="CH55" s="1">
        <v>1</v>
      </c>
      <c r="CI55" s="1">
        <v>1</v>
      </c>
      <c r="CJ55" s="1">
        <v>0</v>
      </c>
      <c r="CK55" s="1">
        <v>0</v>
      </c>
      <c r="CL55" s="1">
        <v>0</v>
      </c>
      <c r="CM55" s="1">
        <v>0</v>
      </c>
      <c r="CN55" t="s">
        <v>287</v>
      </c>
      <c r="CO55" s="1">
        <v>1</v>
      </c>
      <c r="CP55" s="1">
        <v>2</v>
      </c>
      <c r="CQ55" s="1">
        <v>2</v>
      </c>
      <c r="CR55" t="s">
        <v>287</v>
      </c>
      <c r="CS55" s="1">
        <v>4</v>
      </c>
      <c r="CT55" s="1">
        <v>4</v>
      </c>
      <c r="CU55" s="1">
        <v>2</v>
      </c>
      <c r="CV55" t="s">
        <v>287</v>
      </c>
      <c r="CW55" s="1">
        <v>3</v>
      </c>
      <c r="CX55" t="s">
        <v>287</v>
      </c>
      <c r="CY55" s="1">
        <v>1</v>
      </c>
      <c r="CZ55" s="1">
        <v>2</v>
      </c>
      <c r="DA55" s="1">
        <v>2</v>
      </c>
      <c r="DB55" s="1">
        <v>4</v>
      </c>
      <c r="DC55" t="s">
        <v>287</v>
      </c>
      <c r="DD55" t="s">
        <v>287</v>
      </c>
      <c r="DE55" t="s">
        <v>287</v>
      </c>
      <c r="DF55" t="s">
        <v>609</v>
      </c>
      <c r="DG55" t="s">
        <v>610</v>
      </c>
      <c r="DH55" t="s">
        <v>301</v>
      </c>
      <c r="DI55" t="s">
        <v>302</v>
      </c>
      <c r="DJ55" t="s">
        <v>303</v>
      </c>
      <c r="DK55" t="s">
        <v>445</v>
      </c>
      <c r="DL55" t="s">
        <v>370</v>
      </c>
      <c r="DM55" t="s">
        <v>611</v>
      </c>
      <c r="DN55" t="s">
        <v>612</v>
      </c>
      <c r="DO55" s="1">
        <v>0</v>
      </c>
      <c r="DP55" s="1">
        <v>0</v>
      </c>
      <c r="DQ55" s="1">
        <v>0</v>
      </c>
      <c r="DR55" s="1">
        <v>1</v>
      </c>
      <c r="DS55" s="1">
        <v>0</v>
      </c>
    </row>
    <row r="56" spans="1:123" x14ac:dyDescent="0.35">
      <c r="A56" s="1">
        <v>1</v>
      </c>
      <c r="B56" s="1">
        <v>1</v>
      </c>
      <c r="C56" s="1">
        <v>1</v>
      </c>
      <c r="D56" s="1">
        <v>1</v>
      </c>
      <c r="E56" s="1">
        <v>1</v>
      </c>
      <c r="F56" s="1">
        <v>1</v>
      </c>
      <c r="G56" s="1">
        <v>3</v>
      </c>
      <c r="H56" s="1">
        <v>4</v>
      </c>
      <c r="I56" s="1">
        <v>1</v>
      </c>
      <c r="J56" s="1">
        <v>1</v>
      </c>
      <c r="K56" s="1">
        <v>1</v>
      </c>
      <c r="L56" s="1">
        <v>1</v>
      </c>
      <c r="M56" s="1">
        <v>1</v>
      </c>
      <c r="N56" s="1">
        <v>1</v>
      </c>
      <c r="O56" s="1">
        <v>1</v>
      </c>
      <c r="P56" s="1">
        <v>0</v>
      </c>
      <c r="Q56" s="1">
        <v>1</v>
      </c>
      <c r="R56" s="1">
        <v>1</v>
      </c>
      <c r="S56" s="1">
        <v>0</v>
      </c>
      <c r="T56" s="1">
        <v>0</v>
      </c>
      <c r="U56" s="1">
        <v>0</v>
      </c>
      <c r="V56" s="1">
        <v>0</v>
      </c>
      <c r="W56" s="1">
        <v>0</v>
      </c>
      <c r="X56" t="s">
        <v>287</v>
      </c>
      <c r="Y56" s="1">
        <v>3</v>
      </c>
      <c r="Z56" s="1">
        <v>1</v>
      </c>
      <c r="AA56" t="s">
        <v>287</v>
      </c>
      <c r="AB56" s="1">
        <v>2</v>
      </c>
      <c r="AC56" s="1">
        <v>1</v>
      </c>
      <c r="AD56" s="1">
        <v>1</v>
      </c>
      <c r="AE56" s="1">
        <v>0</v>
      </c>
      <c r="AF56" s="1">
        <v>1</v>
      </c>
      <c r="AG56" s="1">
        <v>0</v>
      </c>
      <c r="AH56" t="s">
        <v>287</v>
      </c>
      <c r="AI56" t="s">
        <v>287</v>
      </c>
      <c r="AJ56" t="s">
        <v>287</v>
      </c>
      <c r="AK56" t="s">
        <v>287</v>
      </c>
      <c r="AL56" s="1">
        <v>1</v>
      </c>
      <c r="AM56" s="1">
        <v>1</v>
      </c>
      <c r="AN56" s="1">
        <v>0</v>
      </c>
      <c r="AO56" s="1">
        <v>0</v>
      </c>
      <c r="AP56" s="1">
        <v>1</v>
      </c>
      <c r="AQ56" s="1">
        <v>1</v>
      </c>
      <c r="AR56" s="1">
        <v>1</v>
      </c>
      <c r="AS56" s="1">
        <v>0</v>
      </c>
      <c r="AT56" s="1">
        <v>0</v>
      </c>
      <c r="AU56" s="1">
        <v>0</v>
      </c>
      <c r="AV56" t="s">
        <v>287</v>
      </c>
      <c r="AW56" s="1">
        <v>0</v>
      </c>
      <c r="AX56" s="1">
        <v>0</v>
      </c>
      <c r="AY56" s="1">
        <v>1</v>
      </c>
      <c r="AZ56" s="1">
        <v>1</v>
      </c>
      <c r="BA56" s="1">
        <v>1</v>
      </c>
      <c r="BB56" s="1">
        <v>0</v>
      </c>
      <c r="BC56" s="1">
        <v>0</v>
      </c>
      <c r="BD56" s="1">
        <v>0</v>
      </c>
      <c r="BE56" t="s">
        <v>287</v>
      </c>
      <c r="BF56" t="s">
        <v>287</v>
      </c>
      <c r="BG56" s="1">
        <v>3</v>
      </c>
      <c r="BH56" t="s">
        <v>287</v>
      </c>
      <c r="BI56" t="s">
        <v>287</v>
      </c>
      <c r="BJ56" t="s">
        <v>287</v>
      </c>
      <c r="BK56" s="1">
        <v>0</v>
      </c>
      <c r="BL56" s="1">
        <v>0</v>
      </c>
      <c r="BM56" s="1">
        <v>0</v>
      </c>
      <c r="BN56" s="1">
        <v>0</v>
      </c>
      <c r="BO56" s="1">
        <v>0</v>
      </c>
      <c r="BP56" s="1">
        <v>0</v>
      </c>
      <c r="BQ56" s="1">
        <v>0</v>
      </c>
      <c r="BR56" s="1">
        <v>0</v>
      </c>
      <c r="BS56" s="1">
        <v>0</v>
      </c>
      <c r="BT56" s="1">
        <v>0</v>
      </c>
      <c r="BU56" s="1">
        <v>0</v>
      </c>
      <c r="BV56" s="1">
        <v>0</v>
      </c>
      <c r="BW56" s="1">
        <v>0</v>
      </c>
      <c r="BX56" s="1">
        <v>0</v>
      </c>
      <c r="BY56" t="s">
        <v>287</v>
      </c>
      <c r="BZ56" s="1">
        <v>0</v>
      </c>
      <c r="CA56" s="1">
        <v>0</v>
      </c>
      <c r="CB56" s="1">
        <v>0</v>
      </c>
      <c r="CC56" s="1">
        <v>0</v>
      </c>
      <c r="CD56" s="1">
        <v>0</v>
      </c>
      <c r="CE56" s="1">
        <v>0</v>
      </c>
      <c r="CF56" s="1">
        <v>0</v>
      </c>
      <c r="CG56" s="1">
        <v>0</v>
      </c>
      <c r="CH56" s="1">
        <v>0</v>
      </c>
      <c r="CI56" s="1">
        <v>0</v>
      </c>
      <c r="CJ56" s="1">
        <v>0</v>
      </c>
      <c r="CK56" s="1">
        <v>0</v>
      </c>
      <c r="CL56" s="1">
        <v>0</v>
      </c>
      <c r="CM56" s="1">
        <v>0</v>
      </c>
      <c r="CN56" t="s">
        <v>287</v>
      </c>
      <c r="CO56" t="s">
        <v>287</v>
      </c>
      <c r="CP56" t="s">
        <v>287</v>
      </c>
      <c r="CQ56" t="s">
        <v>287</v>
      </c>
      <c r="CR56" t="s">
        <v>287</v>
      </c>
      <c r="CS56" t="s">
        <v>287</v>
      </c>
      <c r="CT56" t="s">
        <v>287</v>
      </c>
      <c r="CU56" t="s">
        <v>287</v>
      </c>
      <c r="CV56" t="s">
        <v>287</v>
      </c>
      <c r="CW56" s="1">
        <v>3</v>
      </c>
      <c r="CX56" t="s">
        <v>287</v>
      </c>
      <c r="CY56" s="1">
        <v>1</v>
      </c>
      <c r="CZ56" s="1">
        <v>3</v>
      </c>
      <c r="DA56" s="1">
        <v>3</v>
      </c>
      <c r="DB56" t="s">
        <v>287</v>
      </c>
      <c r="DC56" t="s">
        <v>287</v>
      </c>
      <c r="DD56" t="s">
        <v>287</v>
      </c>
      <c r="DE56" t="s">
        <v>287</v>
      </c>
      <c r="DF56" t="s">
        <v>613</v>
      </c>
      <c r="DG56" t="s">
        <v>614</v>
      </c>
      <c r="DH56" t="s">
        <v>301</v>
      </c>
      <c r="DI56" t="s">
        <v>302</v>
      </c>
      <c r="DJ56" t="s">
        <v>303</v>
      </c>
      <c r="DK56" t="s">
        <v>615</v>
      </c>
      <c r="DL56" t="s">
        <v>330</v>
      </c>
      <c r="DM56" t="s">
        <v>616</v>
      </c>
      <c r="DN56" t="s">
        <v>617</v>
      </c>
      <c r="DO56" s="1">
        <v>0</v>
      </c>
      <c r="DP56" s="1">
        <v>0</v>
      </c>
      <c r="DQ56" s="1">
        <v>0</v>
      </c>
      <c r="DR56" s="1">
        <v>1</v>
      </c>
      <c r="DS56" s="1">
        <v>0</v>
      </c>
    </row>
    <row r="57" spans="1:123" x14ac:dyDescent="0.35">
      <c r="A57" s="1">
        <v>1</v>
      </c>
      <c r="B57" s="1">
        <v>1</v>
      </c>
      <c r="C57" s="1">
        <v>1</v>
      </c>
      <c r="D57" s="1">
        <v>3</v>
      </c>
      <c r="E57" s="1">
        <v>1</v>
      </c>
      <c r="F57" s="1">
        <v>2</v>
      </c>
      <c r="G57" s="1">
        <v>2</v>
      </c>
      <c r="H57" s="1">
        <v>4</v>
      </c>
      <c r="I57" s="1">
        <v>1</v>
      </c>
      <c r="J57" s="1">
        <v>1</v>
      </c>
      <c r="K57" s="1">
        <v>1</v>
      </c>
      <c r="L57" s="1">
        <v>0</v>
      </c>
      <c r="M57" s="1">
        <v>0</v>
      </c>
      <c r="N57" s="1">
        <v>0</v>
      </c>
      <c r="O57" s="1">
        <v>1</v>
      </c>
      <c r="P57" s="1">
        <v>0</v>
      </c>
      <c r="Q57" s="1">
        <v>1</v>
      </c>
      <c r="R57" s="1">
        <v>0</v>
      </c>
      <c r="S57" s="1">
        <v>0</v>
      </c>
      <c r="T57" s="1">
        <v>1</v>
      </c>
      <c r="U57" s="1">
        <v>1</v>
      </c>
      <c r="V57" s="1">
        <v>0</v>
      </c>
      <c r="W57" s="1">
        <v>0</v>
      </c>
      <c r="X57" t="s">
        <v>287</v>
      </c>
      <c r="Y57" s="1">
        <v>6</v>
      </c>
      <c r="Z57" s="1">
        <v>2</v>
      </c>
      <c r="AA57" t="s">
        <v>287</v>
      </c>
      <c r="AB57" s="1">
        <v>2</v>
      </c>
      <c r="AC57" s="1">
        <v>0</v>
      </c>
      <c r="AD57" s="1">
        <v>0</v>
      </c>
      <c r="AE57" s="1">
        <v>0</v>
      </c>
      <c r="AF57" s="1">
        <v>1</v>
      </c>
      <c r="AG57" s="1">
        <v>0</v>
      </c>
      <c r="AH57" t="s">
        <v>287</v>
      </c>
      <c r="AI57" t="s">
        <v>287</v>
      </c>
      <c r="AJ57" t="s">
        <v>287</v>
      </c>
      <c r="AK57" t="s">
        <v>287</v>
      </c>
      <c r="AL57" s="1">
        <v>2</v>
      </c>
      <c r="AM57" s="1">
        <v>1</v>
      </c>
      <c r="AN57" s="1">
        <v>0</v>
      </c>
      <c r="AO57" s="1">
        <v>0</v>
      </c>
      <c r="AP57" s="1">
        <v>0</v>
      </c>
      <c r="AQ57" s="1">
        <v>0</v>
      </c>
      <c r="AR57" s="1">
        <v>0</v>
      </c>
      <c r="AS57" s="1">
        <v>1</v>
      </c>
      <c r="AT57" s="1">
        <v>0</v>
      </c>
      <c r="AU57" s="1">
        <v>0</v>
      </c>
      <c r="AV57" t="s">
        <v>287</v>
      </c>
      <c r="AW57" s="1">
        <v>0</v>
      </c>
      <c r="AX57" s="1">
        <v>0</v>
      </c>
      <c r="AY57" s="1">
        <v>0</v>
      </c>
      <c r="AZ57" s="1">
        <v>0</v>
      </c>
      <c r="BA57" s="1">
        <v>0</v>
      </c>
      <c r="BB57" s="1">
        <v>1</v>
      </c>
      <c r="BC57" s="1">
        <v>0</v>
      </c>
      <c r="BD57" s="1">
        <v>0</v>
      </c>
      <c r="BE57" t="s">
        <v>287</v>
      </c>
      <c r="BF57" t="s">
        <v>287</v>
      </c>
      <c r="BG57" s="1">
        <v>1</v>
      </c>
      <c r="BH57" s="1">
        <v>2</v>
      </c>
      <c r="BI57" s="1">
        <v>1</v>
      </c>
      <c r="BJ57" s="1">
        <v>1</v>
      </c>
      <c r="BK57" s="1">
        <v>0</v>
      </c>
      <c r="BL57" s="1">
        <v>1</v>
      </c>
      <c r="BM57" s="1">
        <v>1</v>
      </c>
      <c r="BN57" s="1">
        <v>1</v>
      </c>
      <c r="BO57" s="1">
        <v>1</v>
      </c>
      <c r="BP57" s="1">
        <v>1</v>
      </c>
      <c r="BQ57" s="1">
        <v>1</v>
      </c>
      <c r="BR57" s="1">
        <v>0</v>
      </c>
      <c r="BS57" s="1">
        <v>1</v>
      </c>
      <c r="BT57" s="1">
        <v>1</v>
      </c>
      <c r="BU57" s="1">
        <v>1</v>
      </c>
      <c r="BV57" s="1">
        <v>0</v>
      </c>
      <c r="BW57" s="1">
        <v>0</v>
      </c>
      <c r="BX57" s="1">
        <v>0</v>
      </c>
      <c r="BY57" t="s">
        <v>287</v>
      </c>
      <c r="BZ57" s="1">
        <v>0</v>
      </c>
      <c r="CA57" s="1">
        <v>0</v>
      </c>
      <c r="CB57" s="1">
        <v>0</v>
      </c>
      <c r="CC57" s="1">
        <v>1</v>
      </c>
      <c r="CD57" s="1">
        <v>0</v>
      </c>
      <c r="CE57" s="1">
        <v>1</v>
      </c>
      <c r="CF57" s="1">
        <v>1</v>
      </c>
      <c r="CG57" s="1">
        <v>0</v>
      </c>
      <c r="CH57" s="1">
        <v>1</v>
      </c>
      <c r="CI57" s="1">
        <v>0</v>
      </c>
      <c r="CJ57" s="1">
        <v>0</v>
      </c>
      <c r="CK57" s="1">
        <v>0</v>
      </c>
      <c r="CL57" s="1">
        <v>0</v>
      </c>
      <c r="CM57" s="1">
        <v>0</v>
      </c>
      <c r="CN57" t="s">
        <v>287</v>
      </c>
      <c r="CO57" s="1">
        <v>1</v>
      </c>
      <c r="CP57" s="1">
        <v>1</v>
      </c>
      <c r="CQ57" s="1">
        <v>1</v>
      </c>
      <c r="CR57" s="1">
        <v>3</v>
      </c>
      <c r="CS57" s="1">
        <v>4</v>
      </c>
      <c r="CT57" s="1">
        <v>4</v>
      </c>
      <c r="CU57" s="1">
        <v>4</v>
      </c>
      <c r="CV57" t="s">
        <v>287</v>
      </c>
      <c r="CW57" s="1">
        <v>2</v>
      </c>
      <c r="CX57" t="s">
        <v>287</v>
      </c>
      <c r="CY57" s="1">
        <v>2</v>
      </c>
      <c r="CZ57" t="s">
        <v>287</v>
      </c>
      <c r="DA57" s="1">
        <v>2</v>
      </c>
      <c r="DB57" s="1">
        <v>4</v>
      </c>
      <c r="DC57" t="s">
        <v>287</v>
      </c>
      <c r="DD57" t="s">
        <v>287</v>
      </c>
      <c r="DE57" t="s">
        <v>287</v>
      </c>
      <c r="DF57" t="s">
        <v>618</v>
      </c>
      <c r="DG57" t="s">
        <v>619</v>
      </c>
      <c r="DH57" t="s">
        <v>290</v>
      </c>
      <c r="DI57" t="s">
        <v>315</v>
      </c>
      <c r="DJ57" t="s">
        <v>303</v>
      </c>
      <c r="DK57" t="s">
        <v>620</v>
      </c>
      <c r="DL57" t="s">
        <v>341</v>
      </c>
      <c r="DM57" t="s">
        <v>621</v>
      </c>
      <c r="DN57" t="s">
        <v>622</v>
      </c>
      <c r="DO57" s="1">
        <v>0</v>
      </c>
      <c r="DP57" s="1">
        <v>0</v>
      </c>
      <c r="DQ57" s="1">
        <v>0</v>
      </c>
      <c r="DR57" s="1">
        <v>1</v>
      </c>
      <c r="DS57" s="1">
        <v>0</v>
      </c>
    </row>
    <row r="58" spans="1:123" x14ac:dyDescent="0.35">
      <c r="A58" s="1">
        <v>1</v>
      </c>
      <c r="B58" s="1">
        <v>1</v>
      </c>
      <c r="C58" s="1">
        <v>5</v>
      </c>
      <c r="D58" s="1">
        <v>3</v>
      </c>
      <c r="E58" s="1">
        <v>1</v>
      </c>
      <c r="F58" s="1">
        <v>4</v>
      </c>
      <c r="G58" s="1">
        <v>3</v>
      </c>
      <c r="H58" s="1">
        <v>4</v>
      </c>
      <c r="I58" s="1">
        <v>0</v>
      </c>
      <c r="J58" s="1">
        <v>0</v>
      </c>
      <c r="K58" s="1">
        <v>0</v>
      </c>
      <c r="L58" s="1">
        <v>0</v>
      </c>
      <c r="M58" s="1">
        <v>0</v>
      </c>
      <c r="N58" s="1">
        <v>0</v>
      </c>
      <c r="O58" s="1">
        <v>1</v>
      </c>
      <c r="P58" s="1">
        <v>0</v>
      </c>
      <c r="Q58" s="1">
        <v>2</v>
      </c>
      <c r="R58" s="1">
        <v>1</v>
      </c>
      <c r="S58" s="1">
        <v>1</v>
      </c>
      <c r="T58" s="1">
        <v>0</v>
      </c>
      <c r="U58" s="1">
        <v>0</v>
      </c>
      <c r="V58" s="1">
        <v>1</v>
      </c>
      <c r="W58" s="1">
        <v>0</v>
      </c>
      <c r="X58" t="s">
        <v>287</v>
      </c>
      <c r="Y58" s="1">
        <v>6</v>
      </c>
      <c r="Z58" s="1">
        <v>3</v>
      </c>
      <c r="AA58" t="s">
        <v>287</v>
      </c>
      <c r="AB58" s="1">
        <v>3</v>
      </c>
      <c r="AC58" s="1">
        <v>0</v>
      </c>
      <c r="AD58" s="1">
        <v>0</v>
      </c>
      <c r="AE58" s="1">
        <v>0</v>
      </c>
      <c r="AF58" s="1">
        <v>0</v>
      </c>
      <c r="AG58" s="1">
        <v>0</v>
      </c>
      <c r="AH58" s="1">
        <v>2</v>
      </c>
      <c r="AI58" s="1">
        <v>3</v>
      </c>
      <c r="AJ58" s="1">
        <v>4</v>
      </c>
      <c r="AK58" s="1">
        <v>1</v>
      </c>
      <c r="AL58" s="1">
        <v>2</v>
      </c>
      <c r="AM58" s="1">
        <v>2</v>
      </c>
      <c r="AN58" s="1">
        <v>0</v>
      </c>
      <c r="AO58" s="1">
        <v>0</v>
      </c>
      <c r="AP58" s="1">
        <v>0</v>
      </c>
      <c r="AQ58" s="1">
        <v>0</v>
      </c>
      <c r="AR58" s="1">
        <v>0</v>
      </c>
      <c r="AS58" s="1">
        <v>0</v>
      </c>
      <c r="AT58" s="1">
        <v>0</v>
      </c>
      <c r="AU58" s="1">
        <v>1</v>
      </c>
      <c r="AV58" t="s">
        <v>287</v>
      </c>
      <c r="AW58" s="1">
        <v>0</v>
      </c>
      <c r="AX58" s="1">
        <v>0</v>
      </c>
      <c r="AY58" s="1">
        <v>1</v>
      </c>
      <c r="AZ58" s="1">
        <v>0</v>
      </c>
      <c r="BA58" s="1">
        <v>0</v>
      </c>
      <c r="BB58" s="1">
        <v>0</v>
      </c>
      <c r="BC58" s="1">
        <v>0</v>
      </c>
      <c r="BD58" s="1">
        <v>0</v>
      </c>
      <c r="BE58" t="s">
        <v>287</v>
      </c>
      <c r="BF58" t="s">
        <v>287</v>
      </c>
      <c r="BG58" s="1">
        <v>1</v>
      </c>
      <c r="BH58" s="1">
        <v>1</v>
      </c>
      <c r="BI58" s="1">
        <v>2</v>
      </c>
      <c r="BJ58" s="1">
        <v>3</v>
      </c>
      <c r="BK58" s="1">
        <v>0</v>
      </c>
      <c r="BL58" s="1">
        <v>1</v>
      </c>
      <c r="BM58" s="1">
        <v>1</v>
      </c>
      <c r="BN58" s="1">
        <v>1</v>
      </c>
      <c r="BO58" s="1">
        <v>1</v>
      </c>
      <c r="BP58" s="1">
        <v>1</v>
      </c>
      <c r="BQ58" s="1">
        <v>1</v>
      </c>
      <c r="BR58" s="1">
        <v>0</v>
      </c>
      <c r="BS58" s="1">
        <v>0</v>
      </c>
      <c r="BT58" s="1">
        <v>0</v>
      </c>
      <c r="BU58" s="1">
        <v>0</v>
      </c>
      <c r="BV58" s="1">
        <v>1</v>
      </c>
      <c r="BW58" s="1">
        <v>0</v>
      </c>
      <c r="BX58" s="1">
        <v>0</v>
      </c>
      <c r="BY58" t="s">
        <v>287</v>
      </c>
      <c r="BZ58" s="1">
        <v>0</v>
      </c>
      <c r="CA58" s="1">
        <v>0</v>
      </c>
      <c r="CB58" s="1">
        <v>0</v>
      </c>
      <c r="CC58" s="1">
        <v>0</v>
      </c>
      <c r="CD58" s="1">
        <v>0</v>
      </c>
      <c r="CE58" s="1">
        <v>0</v>
      </c>
      <c r="CF58" s="1">
        <v>0</v>
      </c>
      <c r="CG58" s="1">
        <v>0</v>
      </c>
      <c r="CH58" s="1">
        <v>0</v>
      </c>
      <c r="CI58" s="1">
        <v>0</v>
      </c>
      <c r="CJ58" s="1">
        <v>0</v>
      </c>
      <c r="CK58" s="1">
        <v>0</v>
      </c>
      <c r="CL58" s="1">
        <v>0</v>
      </c>
      <c r="CM58" s="1">
        <v>1</v>
      </c>
      <c r="CN58" t="s">
        <v>287</v>
      </c>
      <c r="CO58" s="1">
        <v>1</v>
      </c>
      <c r="CP58" s="1">
        <v>1</v>
      </c>
      <c r="CQ58" s="1">
        <v>1</v>
      </c>
      <c r="CR58" s="1">
        <v>1</v>
      </c>
      <c r="CS58" s="1">
        <v>1</v>
      </c>
      <c r="CT58" s="1">
        <v>1</v>
      </c>
      <c r="CU58" s="1">
        <v>1</v>
      </c>
      <c r="CV58" t="s">
        <v>287</v>
      </c>
      <c r="CW58" s="1">
        <v>2</v>
      </c>
      <c r="CX58" t="s">
        <v>287</v>
      </c>
      <c r="CY58" s="1">
        <v>1</v>
      </c>
      <c r="CZ58" s="1">
        <v>1</v>
      </c>
      <c r="DA58" s="1">
        <v>1</v>
      </c>
      <c r="DB58" t="s">
        <v>287</v>
      </c>
      <c r="DC58" t="s">
        <v>287</v>
      </c>
      <c r="DD58" s="1">
        <v>4</v>
      </c>
      <c r="DE58" t="s">
        <v>287</v>
      </c>
      <c r="DF58" t="s">
        <v>623</v>
      </c>
      <c r="DG58" t="s">
        <v>624</v>
      </c>
      <c r="DH58" t="s">
        <v>290</v>
      </c>
      <c r="DI58" t="s">
        <v>315</v>
      </c>
      <c r="DJ58" t="s">
        <v>303</v>
      </c>
      <c r="DK58" t="s">
        <v>625</v>
      </c>
      <c r="DL58" t="s">
        <v>305</v>
      </c>
      <c r="DM58" t="s">
        <v>626</v>
      </c>
      <c r="DN58" t="s">
        <v>627</v>
      </c>
      <c r="DO58" s="1">
        <v>0</v>
      </c>
      <c r="DP58" s="1">
        <v>0</v>
      </c>
      <c r="DQ58" s="1">
        <v>0</v>
      </c>
      <c r="DR58" s="1">
        <v>1</v>
      </c>
      <c r="DS58" s="1">
        <v>0</v>
      </c>
    </row>
    <row r="59" spans="1:123" x14ac:dyDescent="0.35">
      <c r="A59" t="s">
        <v>287</v>
      </c>
      <c r="B59" t="s">
        <v>287</v>
      </c>
      <c r="C59" t="s">
        <v>287</v>
      </c>
      <c r="D59" t="s">
        <v>287</v>
      </c>
      <c r="E59" t="s">
        <v>287</v>
      </c>
      <c r="F59" t="s">
        <v>287</v>
      </c>
      <c r="G59" t="s">
        <v>287</v>
      </c>
      <c r="H59" t="s">
        <v>287</v>
      </c>
      <c r="I59" s="1">
        <v>0</v>
      </c>
      <c r="J59" s="1">
        <v>0</v>
      </c>
      <c r="K59" s="1">
        <v>0</v>
      </c>
      <c r="L59" s="1">
        <v>0</v>
      </c>
      <c r="M59" s="1">
        <v>0</v>
      </c>
      <c r="N59" s="1">
        <v>0</v>
      </c>
      <c r="O59" s="1">
        <v>0</v>
      </c>
      <c r="P59" s="1">
        <v>0</v>
      </c>
      <c r="Q59" t="s">
        <v>287</v>
      </c>
      <c r="R59" s="1">
        <v>0</v>
      </c>
      <c r="S59" s="1">
        <v>0</v>
      </c>
      <c r="T59" s="1">
        <v>0</v>
      </c>
      <c r="U59" s="1">
        <v>0</v>
      </c>
      <c r="V59" s="1">
        <v>0</v>
      </c>
      <c r="W59" s="1">
        <v>0</v>
      </c>
      <c r="X59" t="s">
        <v>287</v>
      </c>
      <c r="Y59" t="s">
        <v>287</v>
      </c>
      <c r="Z59" t="s">
        <v>287</v>
      </c>
      <c r="AA59" t="s">
        <v>287</v>
      </c>
      <c r="AB59" t="s">
        <v>287</v>
      </c>
      <c r="AC59" s="1">
        <v>0</v>
      </c>
      <c r="AD59" s="1">
        <v>0</v>
      </c>
      <c r="AE59" s="1">
        <v>0</v>
      </c>
      <c r="AF59" s="1">
        <v>0</v>
      </c>
      <c r="AG59" s="1">
        <v>0</v>
      </c>
      <c r="AH59" t="s">
        <v>287</v>
      </c>
      <c r="AI59" t="s">
        <v>287</v>
      </c>
      <c r="AJ59" t="s">
        <v>287</v>
      </c>
      <c r="AK59" t="s">
        <v>287</v>
      </c>
      <c r="AL59" t="s">
        <v>287</v>
      </c>
      <c r="AM59" t="s">
        <v>287</v>
      </c>
      <c r="AN59" s="1">
        <v>0</v>
      </c>
      <c r="AO59" s="1">
        <v>0</v>
      </c>
      <c r="AP59" s="1">
        <v>0</v>
      </c>
      <c r="AQ59" s="1">
        <v>0</v>
      </c>
      <c r="AR59" s="1">
        <v>0</v>
      </c>
      <c r="AS59" s="1">
        <v>0</v>
      </c>
      <c r="AT59" s="1">
        <v>0</v>
      </c>
      <c r="AU59" s="1">
        <v>0</v>
      </c>
      <c r="AV59" t="s">
        <v>287</v>
      </c>
      <c r="AW59" s="1">
        <v>0</v>
      </c>
      <c r="AX59" s="1">
        <v>0</v>
      </c>
      <c r="AY59" s="1">
        <v>0</v>
      </c>
      <c r="AZ59" s="1">
        <v>0</v>
      </c>
      <c r="BA59" s="1">
        <v>0</v>
      </c>
      <c r="BB59" s="1">
        <v>0</v>
      </c>
      <c r="BC59" s="1">
        <v>0</v>
      </c>
      <c r="BD59" s="1">
        <v>0</v>
      </c>
      <c r="BE59" t="s">
        <v>287</v>
      </c>
      <c r="BF59" t="s">
        <v>287</v>
      </c>
      <c r="BG59" t="s">
        <v>287</v>
      </c>
      <c r="BH59" t="s">
        <v>287</v>
      </c>
      <c r="BI59" t="s">
        <v>287</v>
      </c>
      <c r="BJ59" t="s">
        <v>287</v>
      </c>
      <c r="BK59" s="1">
        <v>0</v>
      </c>
      <c r="BL59" s="1">
        <v>0</v>
      </c>
      <c r="BM59" s="1">
        <v>0</v>
      </c>
      <c r="BN59" s="1">
        <v>0</v>
      </c>
      <c r="BO59" s="1">
        <v>0</v>
      </c>
      <c r="BP59" s="1">
        <v>0</v>
      </c>
      <c r="BQ59" s="1">
        <v>0</v>
      </c>
      <c r="BR59" s="1">
        <v>0</v>
      </c>
      <c r="BS59" s="1">
        <v>0</v>
      </c>
      <c r="BT59" s="1">
        <v>0</v>
      </c>
      <c r="BU59" s="1">
        <v>0</v>
      </c>
      <c r="BV59" s="1">
        <v>0</v>
      </c>
      <c r="BW59" s="1">
        <v>0</v>
      </c>
      <c r="BX59" s="1">
        <v>0</v>
      </c>
      <c r="BY59" t="s">
        <v>287</v>
      </c>
      <c r="BZ59" s="1">
        <v>0</v>
      </c>
      <c r="CA59" s="1">
        <v>0</v>
      </c>
      <c r="CB59" s="1">
        <v>0</v>
      </c>
      <c r="CC59" s="1">
        <v>0</v>
      </c>
      <c r="CD59" s="1">
        <v>0</v>
      </c>
      <c r="CE59" s="1">
        <v>0</v>
      </c>
      <c r="CF59" s="1">
        <v>0</v>
      </c>
      <c r="CG59" s="1">
        <v>0</v>
      </c>
      <c r="CH59" s="1">
        <v>0</v>
      </c>
      <c r="CI59" s="1">
        <v>0</v>
      </c>
      <c r="CJ59" s="1">
        <v>0</v>
      </c>
      <c r="CK59" s="1">
        <v>0</v>
      </c>
      <c r="CL59" s="1">
        <v>0</v>
      </c>
      <c r="CM59" s="1">
        <v>0</v>
      </c>
      <c r="CN59" t="s">
        <v>287</v>
      </c>
      <c r="CO59" t="s">
        <v>287</v>
      </c>
      <c r="CP59" t="s">
        <v>287</v>
      </c>
      <c r="CQ59" t="s">
        <v>287</v>
      </c>
      <c r="CR59" t="s">
        <v>287</v>
      </c>
      <c r="CS59" t="s">
        <v>287</v>
      </c>
      <c r="CT59" t="s">
        <v>287</v>
      </c>
      <c r="CU59" t="s">
        <v>287</v>
      </c>
      <c r="CV59" t="s">
        <v>287</v>
      </c>
      <c r="CW59" t="s">
        <v>287</v>
      </c>
      <c r="CX59" t="s">
        <v>287</v>
      </c>
      <c r="CY59" t="s">
        <v>287</v>
      </c>
      <c r="CZ59" t="s">
        <v>287</v>
      </c>
      <c r="DA59" t="s">
        <v>287</v>
      </c>
      <c r="DB59" t="s">
        <v>287</v>
      </c>
      <c r="DC59" t="s">
        <v>287</v>
      </c>
      <c r="DD59" t="s">
        <v>287</v>
      </c>
      <c r="DE59" t="s">
        <v>287</v>
      </c>
      <c r="DF59" t="s">
        <v>628</v>
      </c>
      <c r="DG59" t="s">
        <v>629</v>
      </c>
      <c r="DH59" t="s">
        <v>290</v>
      </c>
      <c r="DI59" t="s">
        <v>315</v>
      </c>
      <c r="DJ59" t="s">
        <v>303</v>
      </c>
      <c r="DK59" t="s">
        <v>630</v>
      </c>
      <c r="DL59" t="s">
        <v>330</v>
      </c>
      <c r="DM59" t="s">
        <v>631</v>
      </c>
      <c r="DN59" t="s">
        <v>632</v>
      </c>
      <c r="DO59" s="1">
        <v>0</v>
      </c>
      <c r="DP59" s="1">
        <v>1</v>
      </c>
      <c r="DQ59" s="1">
        <v>0</v>
      </c>
      <c r="DR59" s="1">
        <v>0</v>
      </c>
      <c r="DS59" s="1">
        <v>0</v>
      </c>
    </row>
    <row r="60" spans="1:123" x14ac:dyDescent="0.35">
      <c r="A60" s="1">
        <v>1</v>
      </c>
      <c r="B60" s="1">
        <v>1</v>
      </c>
      <c r="C60" s="1">
        <v>2</v>
      </c>
      <c r="D60" s="1">
        <v>2</v>
      </c>
      <c r="E60" s="1">
        <v>1</v>
      </c>
      <c r="F60" s="1">
        <v>2</v>
      </c>
      <c r="G60" s="1">
        <v>2</v>
      </c>
      <c r="H60" s="1">
        <v>3</v>
      </c>
      <c r="I60" s="1">
        <v>1</v>
      </c>
      <c r="J60" s="1">
        <v>1</v>
      </c>
      <c r="K60" s="1">
        <v>0</v>
      </c>
      <c r="L60" s="1">
        <v>0</v>
      </c>
      <c r="M60" s="1">
        <v>1</v>
      </c>
      <c r="N60" s="1">
        <v>1</v>
      </c>
      <c r="O60" s="1">
        <v>1</v>
      </c>
      <c r="P60" s="1">
        <v>0</v>
      </c>
      <c r="Q60" s="1">
        <v>2</v>
      </c>
      <c r="R60" s="1">
        <v>1</v>
      </c>
      <c r="S60" s="1">
        <v>0</v>
      </c>
      <c r="T60" s="1">
        <v>0</v>
      </c>
      <c r="U60" s="1">
        <v>0</v>
      </c>
      <c r="V60" s="1">
        <v>0</v>
      </c>
      <c r="W60" s="1">
        <v>0</v>
      </c>
      <c r="X60" t="s">
        <v>287</v>
      </c>
      <c r="Y60" s="1">
        <v>4</v>
      </c>
      <c r="Z60" s="1">
        <v>1</v>
      </c>
      <c r="AA60" t="s">
        <v>287</v>
      </c>
      <c r="AB60" s="1">
        <v>1</v>
      </c>
      <c r="AC60" s="1">
        <v>0</v>
      </c>
      <c r="AD60" s="1">
        <v>0</v>
      </c>
      <c r="AE60" s="1">
        <v>0</v>
      </c>
      <c r="AF60" s="1">
        <v>0</v>
      </c>
      <c r="AG60" s="1">
        <v>0</v>
      </c>
      <c r="AH60" t="s">
        <v>287</v>
      </c>
      <c r="AI60" t="s">
        <v>287</v>
      </c>
      <c r="AJ60" t="s">
        <v>287</v>
      </c>
      <c r="AK60" t="s">
        <v>287</v>
      </c>
      <c r="AL60" s="1">
        <v>1</v>
      </c>
      <c r="AM60" s="1">
        <v>2</v>
      </c>
      <c r="AN60" s="1">
        <v>0</v>
      </c>
      <c r="AO60" s="1">
        <v>1</v>
      </c>
      <c r="AP60" s="1">
        <v>0</v>
      </c>
      <c r="AQ60" s="1">
        <v>1</v>
      </c>
      <c r="AR60" s="1">
        <v>0</v>
      </c>
      <c r="AS60" s="1">
        <v>0</v>
      </c>
      <c r="AT60" s="1">
        <v>0</v>
      </c>
      <c r="AU60" s="1">
        <v>0</v>
      </c>
      <c r="AV60" t="s">
        <v>287</v>
      </c>
      <c r="AW60" s="1">
        <v>0</v>
      </c>
      <c r="AX60" s="1">
        <v>0</v>
      </c>
      <c r="AY60" s="1">
        <v>0</v>
      </c>
      <c r="AZ60" s="1">
        <v>0</v>
      </c>
      <c r="BA60" s="1">
        <v>0</v>
      </c>
      <c r="BB60" s="1">
        <v>0</v>
      </c>
      <c r="BC60" s="1">
        <v>0</v>
      </c>
      <c r="BD60" s="1">
        <v>1</v>
      </c>
      <c r="BE60" t="s">
        <v>287</v>
      </c>
      <c r="BF60" t="s">
        <v>287</v>
      </c>
      <c r="BG60" s="1">
        <v>1</v>
      </c>
      <c r="BH60" s="1">
        <v>3</v>
      </c>
      <c r="BI60" s="1">
        <v>2</v>
      </c>
      <c r="BJ60" s="1">
        <v>3</v>
      </c>
      <c r="BK60" s="1">
        <v>1</v>
      </c>
      <c r="BL60" s="1">
        <v>1</v>
      </c>
      <c r="BM60" s="1">
        <v>1</v>
      </c>
      <c r="BN60" s="1">
        <v>1</v>
      </c>
      <c r="BO60" s="1">
        <v>1</v>
      </c>
      <c r="BP60" s="1">
        <v>1</v>
      </c>
      <c r="BQ60" s="1">
        <v>1</v>
      </c>
      <c r="BR60" s="1">
        <v>1</v>
      </c>
      <c r="BS60" s="1">
        <v>0</v>
      </c>
      <c r="BT60" s="1">
        <v>0</v>
      </c>
      <c r="BU60" s="1">
        <v>0</v>
      </c>
      <c r="BV60" s="1">
        <v>1</v>
      </c>
      <c r="BW60" s="1">
        <v>0</v>
      </c>
      <c r="BX60" s="1">
        <v>0</v>
      </c>
      <c r="BY60" t="s">
        <v>287</v>
      </c>
      <c r="BZ60" s="1">
        <v>1</v>
      </c>
      <c r="CA60" s="1">
        <v>1</v>
      </c>
      <c r="CB60" s="1">
        <v>1</v>
      </c>
      <c r="CC60" s="1">
        <v>1</v>
      </c>
      <c r="CD60" s="1">
        <v>1</v>
      </c>
      <c r="CE60" s="1">
        <v>1</v>
      </c>
      <c r="CF60" s="1">
        <v>1</v>
      </c>
      <c r="CG60" s="1">
        <v>1</v>
      </c>
      <c r="CH60" s="1">
        <v>1</v>
      </c>
      <c r="CI60" s="1">
        <v>0</v>
      </c>
      <c r="CJ60" s="1">
        <v>0</v>
      </c>
      <c r="CK60" s="1">
        <v>0</v>
      </c>
      <c r="CL60" s="1">
        <v>0</v>
      </c>
      <c r="CM60" s="1">
        <v>0</v>
      </c>
      <c r="CN60" t="s">
        <v>287</v>
      </c>
      <c r="CO60" s="1">
        <v>2</v>
      </c>
      <c r="CP60" s="1">
        <v>1</v>
      </c>
      <c r="CQ60" s="1">
        <v>3</v>
      </c>
      <c r="CR60" t="s">
        <v>287</v>
      </c>
      <c r="CS60" s="1">
        <v>3</v>
      </c>
      <c r="CT60" s="1">
        <v>3</v>
      </c>
      <c r="CU60" s="1">
        <v>2</v>
      </c>
      <c r="CV60" t="s">
        <v>287</v>
      </c>
      <c r="CW60" s="1">
        <v>3</v>
      </c>
      <c r="CX60" t="s">
        <v>287</v>
      </c>
      <c r="CY60" s="1">
        <v>1</v>
      </c>
      <c r="CZ60" s="1">
        <v>2</v>
      </c>
      <c r="DA60" s="1">
        <v>2</v>
      </c>
      <c r="DB60" s="1">
        <v>2</v>
      </c>
      <c r="DC60" t="s">
        <v>287</v>
      </c>
      <c r="DD60" t="s">
        <v>287</v>
      </c>
      <c r="DE60" t="s">
        <v>287</v>
      </c>
      <c r="DF60" t="s">
        <v>633</v>
      </c>
      <c r="DG60" t="s">
        <v>634</v>
      </c>
      <c r="DH60" t="s">
        <v>301</v>
      </c>
      <c r="DI60" t="s">
        <v>315</v>
      </c>
      <c r="DJ60" t="s">
        <v>303</v>
      </c>
      <c r="DK60" t="s">
        <v>558</v>
      </c>
      <c r="DL60" t="s">
        <v>305</v>
      </c>
      <c r="DM60" t="s">
        <v>635</v>
      </c>
      <c r="DN60" t="s">
        <v>636</v>
      </c>
      <c r="DO60" s="1">
        <v>0</v>
      </c>
      <c r="DP60" s="1">
        <v>0</v>
      </c>
      <c r="DQ60" s="1">
        <v>0</v>
      </c>
      <c r="DR60" s="1">
        <v>1</v>
      </c>
      <c r="DS60" s="1">
        <v>0</v>
      </c>
    </row>
    <row r="61" spans="1:123" x14ac:dyDescent="0.35">
      <c r="A61" s="1">
        <v>1</v>
      </c>
      <c r="B61" s="1">
        <v>1</v>
      </c>
      <c r="C61" s="1">
        <v>3</v>
      </c>
      <c r="D61" s="1">
        <v>4</v>
      </c>
      <c r="E61" s="1">
        <v>1</v>
      </c>
      <c r="F61" s="1">
        <v>1</v>
      </c>
      <c r="G61" s="1">
        <v>2</v>
      </c>
      <c r="H61" s="1">
        <v>3</v>
      </c>
      <c r="I61" s="1">
        <v>1</v>
      </c>
      <c r="J61" s="1">
        <v>0</v>
      </c>
      <c r="K61" s="1">
        <v>1</v>
      </c>
      <c r="L61" s="1">
        <v>0</v>
      </c>
      <c r="M61" s="1">
        <v>1</v>
      </c>
      <c r="N61" s="1">
        <v>1</v>
      </c>
      <c r="O61" s="1">
        <v>1</v>
      </c>
      <c r="P61" s="1">
        <v>0</v>
      </c>
      <c r="Q61" s="1">
        <v>2</v>
      </c>
      <c r="R61" s="1">
        <v>0</v>
      </c>
      <c r="S61" s="1">
        <v>0</v>
      </c>
      <c r="T61" s="1">
        <v>1</v>
      </c>
      <c r="U61" s="1">
        <v>1</v>
      </c>
      <c r="V61" s="1">
        <v>1</v>
      </c>
      <c r="W61" s="1">
        <v>0</v>
      </c>
      <c r="X61" t="s">
        <v>287</v>
      </c>
      <c r="Y61" s="1">
        <v>4</v>
      </c>
      <c r="Z61" s="1">
        <v>2</v>
      </c>
      <c r="AA61" t="s">
        <v>287</v>
      </c>
      <c r="AB61" s="1">
        <v>3</v>
      </c>
      <c r="AC61" s="1">
        <v>0</v>
      </c>
      <c r="AD61" s="1">
        <v>0</v>
      </c>
      <c r="AE61" s="1">
        <v>0</v>
      </c>
      <c r="AF61" s="1">
        <v>0</v>
      </c>
      <c r="AG61" s="1">
        <v>0</v>
      </c>
      <c r="AH61" s="1">
        <v>1</v>
      </c>
      <c r="AI61" s="1">
        <v>1</v>
      </c>
      <c r="AJ61" s="1">
        <v>1</v>
      </c>
      <c r="AK61" s="1">
        <v>1</v>
      </c>
      <c r="AL61" s="1">
        <v>2</v>
      </c>
      <c r="AM61" s="1">
        <v>2</v>
      </c>
      <c r="AN61" s="1">
        <v>0</v>
      </c>
      <c r="AO61" s="1">
        <v>1</v>
      </c>
      <c r="AP61" s="1">
        <v>1</v>
      </c>
      <c r="AQ61" s="1">
        <v>1</v>
      </c>
      <c r="AR61" s="1">
        <v>1</v>
      </c>
      <c r="AS61" s="1">
        <v>1</v>
      </c>
      <c r="AT61" s="1">
        <v>0</v>
      </c>
      <c r="AU61" s="1">
        <v>0</v>
      </c>
      <c r="AV61" t="s">
        <v>287</v>
      </c>
      <c r="AW61" s="1">
        <v>0</v>
      </c>
      <c r="AX61" s="1">
        <v>1</v>
      </c>
      <c r="AY61" s="1">
        <v>1</v>
      </c>
      <c r="AZ61" s="1">
        <v>1</v>
      </c>
      <c r="BA61" s="1">
        <v>1</v>
      </c>
      <c r="BB61" s="1">
        <v>1</v>
      </c>
      <c r="BC61" s="1">
        <v>0</v>
      </c>
      <c r="BD61" s="1">
        <v>0</v>
      </c>
      <c r="BE61" t="s">
        <v>287</v>
      </c>
      <c r="BF61" t="s">
        <v>287</v>
      </c>
      <c r="BG61" s="1">
        <v>1</v>
      </c>
      <c r="BH61" s="1">
        <v>1</v>
      </c>
      <c r="BI61" s="1">
        <v>3</v>
      </c>
      <c r="BJ61" s="1">
        <v>2</v>
      </c>
      <c r="BK61" s="1">
        <v>1</v>
      </c>
      <c r="BL61" s="1">
        <v>1</v>
      </c>
      <c r="BM61" s="1">
        <v>1</v>
      </c>
      <c r="BN61" s="1">
        <v>1</v>
      </c>
      <c r="BO61" s="1">
        <v>1</v>
      </c>
      <c r="BP61" s="1">
        <v>1</v>
      </c>
      <c r="BQ61" s="1">
        <v>1</v>
      </c>
      <c r="BR61" s="1">
        <v>1</v>
      </c>
      <c r="BS61" s="1">
        <v>1</v>
      </c>
      <c r="BT61" s="1">
        <v>1</v>
      </c>
      <c r="BU61" s="1">
        <v>1</v>
      </c>
      <c r="BV61" s="1">
        <v>0</v>
      </c>
      <c r="BW61" s="1">
        <v>0</v>
      </c>
      <c r="BX61" s="1">
        <v>0</v>
      </c>
      <c r="BY61" t="s">
        <v>287</v>
      </c>
      <c r="BZ61" s="1">
        <v>0</v>
      </c>
      <c r="CA61" s="1">
        <v>0</v>
      </c>
      <c r="CB61" s="1">
        <v>1</v>
      </c>
      <c r="CC61" s="1">
        <v>1</v>
      </c>
      <c r="CD61" s="1">
        <v>0</v>
      </c>
      <c r="CE61" s="1">
        <v>1</v>
      </c>
      <c r="CF61" s="1">
        <v>1</v>
      </c>
      <c r="CG61" s="1">
        <v>0</v>
      </c>
      <c r="CH61" s="1">
        <v>1</v>
      </c>
      <c r="CI61" s="1">
        <v>1</v>
      </c>
      <c r="CJ61" s="1">
        <v>0</v>
      </c>
      <c r="CK61" s="1">
        <v>1</v>
      </c>
      <c r="CL61" s="1">
        <v>0</v>
      </c>
      <c r="CM61" s="1">
        <v>0</v>
      </c>
      <c r="CN61" t="s">
        <v>287</v>
      </c>
      <c r="CO61" s="1">
        <v>1</v>
      </c>
      <c r="CP61" s="1">
        <v>1</v>
      </c>
      <c r="CQ61" s="1">
        <v>1</v>
      </c>
      <c r="CR61" s="1">
        <v>1</v>
      </c>
      <c r="CS61" s="1">
        <v>1</v>
      </c>
      <c r="CT61" s="1">
        <v>2</v>
      </c>
      <c r="CU61" s="1">
        <v>5</v>
      </c>
      <c r="CV61" t="s">
        <v>287</v>
      </c>
      <c r="CW61" s="1">
        <v>2</v>
      </c>
      <c r="CX61" t="s">
        <v>287</v>
      </c>
      <c r="CY61" s="1">
        <v>2</v>
      </c>
      <c r="CZ61" t="s">
        <v>287</v>
      </c>
      <c r="DA61" s="1">
        <v>2</v>
      </c>
      <c r="DB61" s="1">
        <v>4</v>
      </c>
      <c r="DC61" t="s">
        <v>287</v>
      </c>
      <c r="DD61" t="s">
        <v>287</v>
      </c>
      <c r="DE61" t="s">
        <v>287</v>
      </c>
      <c r="DF61" t="s">
        <v>637</v>
      </c>
      <c r="DG61" t="s">
        <v>638</v>
      </c>
      <c r="DH61" t="s">
        <v>290</v>
      </c>
      <c r="DI61" t="s">
        <v>291</v>
      </c>
      <c r="DJ61" t="s">
        <v>292</v>
      </c>
      <c r="DK61" t="s">
        <v>363</v>
      </c>
      <c r="DL61" t="s">
        <v>294</v>
      </c>
      <c r="DM61" t="s">
        <v>639</v>
      </c>
      <c r="DN61" t="s">
        <v>640</v>
      </c>
      <c r="DO61" s="1">
        <v>0</v>
      </c>
      <c r="DP61" s="1">
        <v>0</v>
      </c>
      <c r="DQ61" s="1">
        <v>0</v>
      </c>
      <c r="DR61" s="1">
        <v>1</v>
      </c>
      <c r="DS61" s="1">
        <v>0</v>
      </c>
    </row>
    <row r="62" spans="1:123" x14ac:dyDescent="0.35">
      <c r="A62" t="s">
        <v>287</v>
      </c>
      <c r="B62" t="s">
        <v>287</v>
      </c>
      <c r="C62" t="s">
        <v>287</v>
      </c>
      <c r="D62" t="s">
        <v>287</v>
      </c>
      <c r="E62" t="s">
        <v>287</v>
      </c>
      <c r="F62" t="s">
        <v>287</v>
      </c>
      <c r="G62" t="s">
        <v>287</v>
      </c>
      <c r="H62" t="s">
        <v>287</v>
      </c>
      <c r="I62" s="1">
        <v>0</v>
      </c>
      <c r="J62" s="1">
        <v>0</v>
      </c>
      <c r="K62" s="1">
        <v>0</v>
      </c>
      <c r="L62" s="1">
        <v>0</v>
      </c>
      <c r="M62" s="1">
        <v>0</v>
      </c>
      <c r="N62" s="1">
        <v>0</v>
      </c>
      <c r="O62" s="1">
        <v>0</v>
      </c>
      <c r="P62" s="1">
        <v>0</v>
      </c>
      <c r="Q62" t="s">
        <v>287</v>
      </c>
      <c r="R62" s="1">
        <v>0</v>
      </c>
      <c r="S62" s="1">
        <v>0</v>
      </c>
      <c r="T62" s="1">
        <v>0</v>
      </c>
      <c r="U62" s="1">
        <v>0</v>
      </c>
      <c r="V62" s="1">
        <v>0</v>
      </c>
      <c r="W62" s="1">
        <v>0</v>
      </c>
      <c r="X62" t="s">
        <v>287</v>
      </c>
      <c r="Y62" t="s">
        <v>287</v>
      </c>
      <c r="Z62" t="s">
        <v>287</v>
      </c>
      <c r="AA62" t="s">
        <v>287</v>
      </c>
      <c r="AB62" t="s">
        <v>287</v>
      </c>
      <c r="AC62" s="1">
        <v>0</v>
      </c>
      <c r="AD62" s="1">
        <v>0</v>
      </c>
      <c r="AE62" s="1">
        <v>0</v>
      </c>
      <c r="AF62" s="1">
        <v>0</v>
      </c>
      <c r="AG62" s="1">
        <v>0</v>
      </c>
      <c r="AH62" t="s">
        <v>287</v>
      </c>
      <c r="AI62" t="s">
        <v>287</v>
      </c>
      <c r="AJ62" t="s">
        <v>287</v>
      </c>
      <c r="AK62" t="s">
        <v>287</v>
      </c>
      <c r="AL62" t="s">
        <v>287</v>
      </c>
      <c r="AM62" t="s">
        <v>287</v>
      </c>
      <c r="AN62" s="1">
        <v>0</v>
      </c>
      <c r="AO62" s="1">
        <v>0</v>
      </c>
      <c r="AP62" s="1">
        <v>0</v>
      </c>
      <c r="AQ62" s="1">
        <v>0</v>
      </c>
      <c r="AR62" s="1">
        <v>0</v>
      </c>
      <c r="AS62" s="1">
        <v>0</v>
      </c>
      <c r="AT62" s="1">
        <v>0</v>
      </c>
      <c r="AU62" s="1">
        <v>0</v>
      </c>
      <c r="AV62" t="s">
        <v>287</v>
      </c>
      <c r="AW62" s="1">
        <v>0</v>
      </c>
      <c r="AX62" s="1">
        <v>0</v>
      </c>
      <c r="AY62" s="1">
        <v>0</v>
      </c>
      <c r="AZ62" s="1">
        <v>0</v>
      </c>
      <c r="BA62" s="1">
        <v>0</v>
      </c>
      <c r="BB62" s="1">
        <v>0</v>
      </c>
      <c r="BC62" s="1">
        <v>0</v>
      </c>
      <c r="BD62" s="1">
        <v>0</v>
      </c>
      <c r="BE62" t="s">
        <v>287</v>
      </c>
      <c r="BF62" t="s">
        <v>287</v>
      </c>
      <c r="BG62" t="s">
        <v>287</v>
      </c>
      <c r="BH62" t="s">
        <v>287</v>
      </c>
      <c r="BI62" t="s">
        <v>287</v>
      </c>
      <c r="BJ62" t="s">
        <v>287</v>
      </c>
      <c r="BK62" s="1">
        <v>0</v>
      </c>
      <c r="BL62" s="1">
        <v>0</v>
      </c>
      <c r="BM62" s="1">
        <v>0</v>
      </c>
      <c r="BN62" s="1">
        <v>0</v>
      </c>
      <c r="BO62" s="1">
        <v>0</v>
      </c>
      <c r="BP62" s="1">
        <v>0</v>
      </c>
      <c r="BQ62" s="1">
        <v>0</v>
      </c>
      <c r="BR62" s="1">
        <v>0</v>
      </c>
      <c r="BS62" s="1">
        <v>0</v>
      </c>
      <c r="BT62" s="1">
        <v>0</v>
      </c>
      <c r="BU62" s="1">
        <v>0</v>
      </c>
      <c r="BV62" s="1">
        <v>0</v>
      </c>
      <c r="BW62" s="1">
        <v>0</v>
      </c>
      <c r="BX62" s="1">
        <v>0</v>
      </c>
      <c r="BY62" t="s">
        <v>287</v>
      </c>
      <c r="BZ62" s="1">
        <v>0</v>
      </c>
      <c r="CA62" s="1">
        <v>0</v>
      </c>
      <c r="CB62" s="1">
        <v>0</v>
      </c>
      <c r="CC62" s="1">
        <v>0</v>
      </c>
      <c r="CD62" s="1">
        <v>0</v>
      </c>
      <c r="CE62" s="1">
        <v>0</v>
      </c>
      <c r="CF62" s="1">
        <v>0</v>
      </c>
      <c r="CG62" s="1">
        <v>0</v>
      </c>
      <c r="CH62" s="1">
        <v>0</v>
      </c>
      <c r="CI62" s="1">
        <v>0</v>
      </c>
      <c r="CJ62" s="1">
        <v>0</v>
      </c>
      <c r="CK62" s="1">
        <v>0</v>
      </c>
      <c r="CL62" s="1">
        <v>0</v>
      </c>
      <c r="CM62" s="1">
        <v>0</v>
      </c>
      <c r="CN62" t="s">
        <v>287</v>
      </c>
      <c r="CO62" t="s">
        <v>287</v>
      </c>
      <c r="CP62" t="s">
        <v>287</v>
      </c>
      <c r="CQ62" t="s">
        <v>287</v>
      </c>
      <c r="CR62" t="s">
        <v>287</v>
      </c>
      <c r="CS62" t="s">
        <v>287</v>
      </c>
      <c r="CT62" t="s">
        <v>287</v>
      </c>
      <c r="CU62" t="s">
        <v>287</v>
      </c>
      <c r="CV62" t="s">
        <v>287</v>
      </c>
      <c r="CW62" t="s">
        <v>287</v>
      </c>
      <c r="CX62" t="s">
        <v>287</v>
      </c>
      <c r="CY62" t="s">
        <v>287</v>
      </c>
      <c r="CZ62" t="s">
        <v>287</v>
      </c>
      <c r="DA62" t="s">
        <v>287</v>
      </c>
      <c r="DB62" t="s">
        <v>287</v>
      </c>
      <c r="DC62" t="s">
        <v>287</v>
      </c>
      <c r="DD62" t="s">
        <v>287</v>
      </c>
      <c r="DE62" t="s">
        <v>287</v>
      </c>
      <c r="DF62" t="s">
        <v>641</v>
      </c>
      <c r="DG62" t="s">
        <v>642</v>
      </c>
      <c r="DH62" t="s">
        <v>290</v>
      </c>
      <c r="DI62" t="s">
        <v>291</v>
      </c>
      <c r="DJ62" t="s">
        <v>292</v>
      </c>
      <c r="DK62" t="s">
        <v>363</v>
      </c>
      <c r="DL62" t="s">
        <v>294</v>
      </c>
      <c r="DM62" t="s">
        <v>643</v>
      </c>
      <c r="DN62" t="s">
        <v>640</v>
      </c>
      <c r="DO62" s="1">
        <v>0</v>
      </c>
      <c r="DP62" s="1">
        <v>1</v>
      </c>
      <c r="DQ62" s="1">
        <v>0</v>
      </c>
      <c r="DR62" s="1">
        <v>0</v>
      </c>
      <c r="DS62" s="1">
        <v>0</v>
      </c>
    </row>
    <row r="63" spans="1:123" x14ac:dyDescent="0.35">
      <c r="A63" s="1">
        <v>1</v>
      </c>
      <c r="B63" s="1">
        <v>1</v>
      </c>
      <c r="C63" s="1">
        <v>3</v>
      </c>
      <c r="D63" s="1">
        <v>3</v>
      </c>
      <c r="E63" s="1">
        <v>1</v>
      </c>
      <c r="F63" s="1">
        <v>1</v>
      </c>
      <c r="G63" s="1">
        <v>2</v>
      </c>
      <c r="H63" s="1">
        <v>3</v>
      </c>
      <c r="I63" s="1">
        <v>1</v>
      </c>
      <c r="J63" s="1">
        <v>0</v>
      </c>
      <c r="K63" s="1">
        <v>1</v>
      </c>
      <c r="L63" s="1">
        <v>1</v>
      </c>
      <c r="M63" s="1">
        <v>0</v>
      </c>
      <c r="N63" s="1">
        <v>1</v>
      </c>
      <c r="O63" s="1">
        <v>1</v>
      </c>
      <c r="P63" s="1">
        <v>0</v>
      </c>
      <c r="Q63" s="1">
        <v>2</v>
      </c>
      <c r="R63" s="1">
        <v>0</v>
      </c>
      <c r="S63" s="1">
        <v>0</v>
      </c>
      <c r="T63" s="1">
        <v>1</v>
      </c>
      <c r="U63" s="1">
        <v>1</v>
      </c>
      <c r="V63" s="1">
        <v>1</v>
      </c>
      <c r="W63" s="1">
        <v>0</v>
      </c>
      <c r="X63" t="s">
        <v>287</v>
      </c>
      <c r="Y63" s="1">
        <v>2</v>
      </c>
      <c r="Z63" s="1">
        <v>2</v>
      </c>
      <c r="AA63" t="s">
        <v>644</v>
      </c>
      <c r="AB63" s="1">
        <v>1</v>
      </c>
      <c r="AC63" s="1">
        <v>0</v>
      </c>
      <c r="AD63" s="1">
        <v>0</v>
      </c>
      <c r="AE63" s="1">
        <v>0</v>
      </c>
      <c r="AF63" s="1">
        <v>0</v>
      </c>
      <c r="AG63" s="1">
        <v>0</v>
      </c>
      <c r="AH63" t="s">
        <v>287</v>
      </c>
      <c r="AI63" t="s">
        <v>287</v>
      </c>
      <c r="AJ63" t="s">
        <v>287</v>
      </c>
      <c r="AK63" t="s">
        <v>287</v>
      </c>
      <c r="AL63" s="1">
        <v>1</v>
      </c>
      <c r="AM63" s="1">
        <v>1</v>
      </c>
      <c r="AN63" s="1">
        <v>0</v>
      </c>
      <c r="AO63" s="1">
        <v>1</v>
      </c>
      <c r="AP63" s="1">
        <v>0</v>
      </c>
      <c r="AQ63" s="1">
        <v>0</v>
      </c>
      <c r="AR63" s="1">
        <v>0</v>
      </c>
      <c r="AS63" s="1">
        <v>0</v>
      </c>
      <c r="AT63" s="1">
        <v>0</v>
      </c>
      <c r="AU63" s="1">
        <v>0</v>
      </c>
      <c r="AV63" t="s">
        <v>287</v>
      </c>
      <c r="AW63" s="1">
        <v>0</v>
      </c>
      <c r="AX63" s="1">
        <v>1</v>
      </c>
      <c r="AY63" s="1">
        <v>0</v>
      </c>
      <c r="AZ63" s="1">
        <v>0</v>
      </c>
      <c r="BA63" s="1">
        <v>0</v>
      </c>
      <c r="BB63" s="1">
        <v>0</v>
      </c>
      <c r="BC63" s="1">
        <v>0</v>
      </c>
      <c r="BD63" s="1">
        <v>0</v>
      </c>
      <c r="BE63" t="s">
        <v>287</v>
      </c>
      <c r="BF63" t="s">
        <v>287</v>
      </c>
      <c r="BG63" s="1">
        <v>1</v>
      </c>
      <c r="BH63" s="1">
        <v>1</v>
      </c>
      <c r="BI63" s="1">
        <v>1</v>
      </c>
      <c r="BJ63" s="1">
        <v>2</v>
      </c>
      <c r="BK63" s="1">
        <v>1</v>
      </c>
      <c r="BL63" s="1">
        <v>1</v>
      </c>
      <c r="BM63" s="1">
        <v>1</v>
      </c>
      <c r="BN63" s="1">
        <v>1</v>
      </c>
      <c r="BO63" s="1">
        <v>1</v>
      </c>
      <c r="BP63" s="1">
        <v>1</v>
      </c>
      <c r="BQ63" s="1">
        <v>1</v>
      </c>
      <c r="BR63" s="1">
        <v>1</v>
      </c>
      <c r="BS63" s="1">
        <v>1</v>
      </c>
      <c r="BT63" s="1">
        <v>1</v>
      </c>
      <c r="BU63" s="1">
        <v>1</v>
      </c>
      <c r="BV63" s="1">
        <v>0</v>
      </c>
      <c r="BW63" s="1">
        <v>0</v>
      </c>
      <c r="BX63" s="1">
        <v>0</v>
      </c>
      <c r="BY63" t="s">
        <v>287</v>
      </c>
      <c r="BZ63" s="1">
        <v>1</v>
      </c>
      <c r="CA63" s="1">
        <v>1</v>
      </c>
      <c r="CB63" s="1">
        <v>1</v>
      </c>
      <c r="CC63" s="1">
        <v>1</v>
      </c>
      <c r="CD63" s="1">
        <v>1</v>
      </c>
      <c r="CE63" s="1">
        <v>1</v>
      </c>
      <c r="CF63" s="1">
        <v>1</v>
      </c>
      <c r="CG63" s="1">
        <v>1</v>
      </c>
      <c r="CH63" s="1">
        <v>1</v>
      </c>
      <c r="CI63" s="1">
        <v>1</v>
      </c>
      <c r="CJ63" s="1">
        <v>1</v>
      </c>
      <c r="CK63" s="1">
        <v>1</v>
      </c>
      <c r="CL63" s="1">
        <v>0</v>
      </c>
      <c r="CM63" s="1">
        <v>0</v>
      </c>
      <c r="CN63" t="s">
        <v>287</v>
      </c>
      <c r="CO63" s="1">
        <v>1</v>
      </c>
      <c r="CP63" s="1">
        <v>1</v>
      </c>
      <c r="CQ63" s="1">
        <v>1</v>
      </c>
      <c r="CR63" s="1">
        <v>1</v>
      </c>
      <c r="CS63" s="1">
        <v>3</v>
      </c>
      <c r="CT63" s="1">
        <v>3</v>
      </c>
      <c r="CU63" s="1">
        <v>1</v>
      </c>
      <c r="CV63" t="s">
        <v>287</v>
      </c>
      <c r="CW63" s="1">
        <v>1</v>
      </c>
      <c r="CX63" t="s">
        <v>287</v>
      </c>
      <c r="CY63" s="1">
        <v>2</v>
      </c>
      <c r="CZ63" t="s">
        <v>287</v>
      </c>
      <c r="DA63" s="1">
        <v>2</v>
      </c>
      <c r="DB63" s="1">
        <v>2</v>
      </c>
      <c r="DC63" t="s">
        <v>287</v>
      </c>
      <c r="DD63" t="s">
        <v>287</v>
      </c>
      <c r="DE63" t="s">
        <v>287</v>
      </c>
      <c r="DF63" t="s">
        <v>645</v>
      </c>
      <c r="DG63" t="s">
        <v>646</v>
      </c>
      <c r="DH63" t="s">
        <v>290</v>
      </c>
      <c r="DI63" t="s">
        <v>563</v>
      </c>
      <c r="DJ63" t="s">
        <v>292</v>
      </c>
      <c r="DK63" t="s">
        <v>647</v>
      </c>
      <c r="DL63" t="s">
        <v>294</v>
      </c>
      <c r="DM63" t="s">
        <v>648</v>
      </c>
      <c r="DN63" t="s">
        <v>649</v>
      </c>
      <c r="DO63" s="1">
        <v>0</v>
      </c>
      <c r="DP63" s="1">
        <v>0</v>
      </c>
      <c r="DQ63" s="1">
        <v>0</v>
      </c>
      <c r="DR63" s="1">
        <v>1</v>
      </c>
      <c r="DS63" s="1">
        <v>0</v>
      </c>
    </row>
    <row r="64" spans="1:123" x14ac:dyDescent="0.35">
      <c r="A64" s="1">
        <v>1</v>
      </c>
      <c r="B64" s="1">
        <v>1</v>
      </c>
      <c r="C64" s="1">
        <v>5</v>
      </c>
      <c r="D64" s="1">
        <v>3</v>
      </c>
      <c r="E64" s="1">
        <v>1</v>
      </c>
      <c r="F64" s="1">
        <v>3</v>
      </c>
      <c r="G64" s="1">
        <v>4</v>
      </c>
      <c r="H64" s="1">
        <v>4</v>
      </c>
      <c r="I64" s="1">
        <v>1</v>
      </c>
      <c r="J64" s="1">
        <v>1</v>
      </c>
      <c r="K64" s="1">
        <v>1</v>
      </c>
      <c r="L64" s="1">
        <v>1</v>
      </c>
      <c r="M64" s="1">
        <v>1</v>
      </c>
      <c r="N64" s="1">
        <v>1</v>
      </c>
      <c r="O64" s="1">
        <v>1</v>
      </c>
      <c r="P64" s="1">
        <v>0</v>
      </c>
      <c r="Q64" s="1">
        <v>1</v>
      </c>
      <c r="R64" s="1">
        <v>0</v>
      </c>
      <c r="S64" s="1">
        <v>0</v>
      </c>
      <c r="T64" s="1">
        <v>0</v>
      </c>
      <c r="U64" s="1">
        <v>1</v>
      </c>
      <c r="V64" s="1">
        <v>0</v>
      </c>
      <c r="W64" s="1">
        <v>0</v>
      </c>
      <c r="X64" t="s">
        <v>287</v>
      </c>
      <c r="Y64" s="1">
        <v>4</v>
      </c>
      <c r="Z64" s="1">
        <v>3</v>
      </c>
      <c r="AA64" t="s">
        <v>650</v>
      </c>
      <c r="AB64" s="1">
        <v>3</v>
      </c>
      <c r="AC64" s="1">
        <v>0</v>
      </c>
      <c r="AD64" s="1">
        <v>0</v>
      </c>
      <c r="AE64" s="1">
        <v>0</v>
      </c>
      <c r="AF64" s="1">
        <v>0</v>
      </c>
      <c r="AG64" s="1">
        <v>0</v>
      </c>
      <c r="AH64" s="1">
        <v>1</v>
      </c>
      <c r="AI64" s="1">
        <v>5</v>
      </c>
      <c r="AJ64" s="1">
        <v>1</v>
      </c>
      <c r="AK64" s="1">
        <v>1</v>
      </c>
      <c r="AL64" s="1">
        <v>1</v>
      </c>
      <c r="AM64" s="1">
        <v>1</v>
      </c>
      <c r="AN64" s="1">
        <v>0</v>
      </c>
      <c r="AO64" s="1">
        <v>1</v>
      </c>
      <c r="AP64" s="1">
        <v>0</v>
      </c>
      <c r="AQ64" s="1">
        <v>0</v>
      </c>
      <c r="AR64" s="1">
        <v>1</v>
      </c>
      <c r="AS64" s="1">
        <v>1</v>
      </c>
      <c r="AT64" s="1">
        <v>0</v>
      </c>
      <c r="AU64" s="1">
        <v>0</v>
      </c>
      <c r="AV64" t="s">
        <v>287</v>
      </c>
      <c r="AW64" s="1">
        <v>0</v>
      </c>
      <c r="AX64" s="1">
        <v>0</v>
      </c>
      <c r="AY64" s="1">
        <v>0</v>
      </c>
      <c r="AZ64" s="1">
        <v>0</v>
      </c>
      <c r="BA64" s="1">
        <v>1</v>
      </c>
      <c r="BB64" s="1">
        <v>0</v>
      </c>
      <c r="BC64" s="1">
        <v>0</v>
      </c>
      <c r="BD64" s="1">
        <v>0</v>
      </c>
      <c r="BE64" t="s">
        <v>287</v>
      </c>
      <c r="BF64" t="s">
        <v>287</v>
      </c>
      <c r="BG64" s="1">
        <v>1</v>
      </c>
      <c r="BH64" s="1">
        <v>1</v>
      </c>
      <c r="BI64" s="1">
        <v>1</v>
      </c>
      <c r="BJ64" s="1">
        <v>3</v>
      </c>
      <c r="BK64" s="1">
        <v>0</v>
      </c>
      <c r="BL64" s="1">
        <v>0</v>
      </c>
      <c r="BM64" s="1">
        <v>0</v>
      </c>
      <c r="BN64" s="1">
        <v>0</v>
      </c>
      <c r="BO64" s="1">
        <v>0</v>
      </c>
      <c r="BP64" s="1">
        <v>0</v>
      </c>
      <c r="BQ64" s="1">
        <v>0</v>
      </c>
      <c r="BR64" s="1">
        <v>0</v>
      </c>
      <c r="BS64" s="1">
        <v>0</v>
      </c>
      <c r="BT64" s="1">
        <v>0</v>
      </c>
      <c r="BU64" s="1">
        <v>0</v>
      </c>
      <c r="BV64" s="1">
        <v>0</v>
      </c>
      <c r="BW64" s="1">
        <v>1</v>
      </c>
      <c r="BX64" s="1">
        <v>0</v>
      </c>
      <c r="BY64" t="s">
        <v>651</v>
      </c>
      <c r="BZ64" s="1">
        <v>0</v>
      </c>
      <c r="CA64" s="1">
        <v>0</v>
      </c>
      <c r="CB64" s="1">
        <v>0</v>
      </c>
      <c r="CC64" s="1">
        <v>0</v>
      </c>
      <c r="CD64" s="1">
        <v>0</v>
      </c>
      <c r="CE64" s="1">
        <v>0</v>
      </c>
      <c r="CF64" s="1">
        <v>0</v>
      </c>
      <c r="CG64" s="1">
        <v>0</v>
      </c>
      <c r="CH64" s="1">
        <v>0</v>
      </c>
      <c r="CI64" s="1">
        <v>0</v>
      </c>
      <c r="CJ64" s="1">
        <v>0</v>
      </c>
      <c r="CK64" s="1">
        <v>0</v>
      </c>
      <c r="CL64" s="1">
        <v>1</v>
      </c>
      <c r="CM64" s="1">
        <v>0</v>
      </c>
      <c r="CN64" t="s">
        <v>652</v>
      </c>
      <c r="CO64" s="1">
        <v>1</v>
      </c>
      <c r="CP64" s="1">
        <v>1</v>
      </c>
      <c r="CQ64" s="1">
        <v>1</v>
      </c>
      <c r="CR64" s="1">
        <v>1</v>
      </c>
      <c r="CS64" s="1">
        <v>4</v>
      </c>
      <c r="CT64" s="1">
        <v>1</v>
      </c>
      <c r="CU64" s="1">
        <v>3</v>
      </c>
      <c r="CV64" t="s">
        <v>287</v>
      </c>
      <c r="CW64" s="1">
        <v>2</v>
      </c>
      <c r="CX64" t="s">
        <v>287</v>
      </c>
      <c r="CY64" s="1">
        <v>1</v>
      </c>
      <c r="CZ64" s="1">
        <v>1</v>
      </c>
      <c r="DA64" s="1">
        <v>2</v>
      </c>
      <c r="DB64" s="1">
        <v>1</v>
      </c>
      <c r="DC64" t="s">
        <v>287</v>
      </c>
      <c r="DD64" t="s">
        <v>287</v>
      </c>
      <c r="DE64" t="s">
        <v>287</v>
      </c>
      <c r="DF64" t="s">
        <v>653</v>
      </c>
      <c r="DG64" t="s">
        <v>654</v>
      </c>
      <c r="DH64" t="s">
        <v>290</v>
      </c>
      <c r="DI64" t="s">
        <v>302</v>
      </c>
      <c r="DJ64" t="s">
        <v>303</v>
      </c>
      <c r="DK64" t="s">
        <v>655</v>
      </c>
      <c r="DL64" t="s">
        <v>294</v>
      </c>
      <c r="DM64" t="s">
        <v>656</v>
      </c>
      <c r="DN64" t="s">
        <v>657</v>
      </c>
      <c r="DO64" s="1">
        <v>0</v>
      </c>
      <c r="DP64" s="1">
        <v>0</v>
      </c>
      <c r="DQ64" s="1">
        <v>0</v>
      </c>
      <c r="DR64" s="1">
        <v>1</v>
      </c>
      <c r="DS64" s="1">
        <v>0</v>
      </c>
    </row>
    <row r="65" spans="1:123" x14ac:dyDescent="0.35">
      <c r="A65" s="1">
        <v>1</v>
      </c>
      <c r="B65" s="1">
        <v>1</v>
      </c>
      <c r="C65" s="1">
        <v>5</v>
      </c>
      <c r="D65" s="1">
        <v>2</v>
      </c>
      <c r="E65" s="1">
        <v>1</v>
      </c>
      <c r="F65" s="1">
        <v>2</v>
      </c>
      <c r="G65" s="1">
        <v>3</v>
      </c>
      <c r="H65" s="1">
        <v>4</v>
      </c>
      <c r="I65" s="1">
        <v>1</v>
      </c>
      <c r="J65" s="1">
        <v>1</v>
      </c>
      <c r="K65" s="1">
        <v>1</v>
      </c>
      <c r="L65" s="1">
        <v>1</v>
      </c>
      <c r="M65" s="1">
        <v>1</v>
      </c>
      <c r="N65" s="1">
        <v>1</v>
      </c>
      <c r="O65" s="1">
        <v>1</v>
      </c>
      <c r="P65" s="1">
        <v>0</v>
      </c>
      <c r="Q65" s="1">
        <v>1</v>
      </c>
      <c r="R65" s="1">
        <v>1</v>
      </c>
      <c r="S65" s="1">
        <v>0</v>
      </c>
      <c r="T65" s="1">
        <v>0</v>
      </c>
      <c r="U65" s="1">
        <v>1</v>
      </c>
      <c r="V65" s="1">
        <v>0</v>
      </c>
      <c r="W65" s="1">
        <v>1</v>
      </c>
      <c r="X65" t="s">
        <v>287</v>
      </c>
      <c r="Y65" s="1">
        <v>3</v>
      </c>
      <c r="Z65" s="1">
        <v>2</v>
      </c>
      <c r="AA65" t="s">
        <v>287</v>
      </c>
      <c r="AB65" s="1">
        <v>4</v>
      </c>
      <c r="AC65" s="1">
        <v>0</v>
      </c>
      <c r="AD65" s="1">
        <v>0</v>
      </c>
      <c r="AE65" s="1">
        <v>0</v>
      </c>
      <c r="AF65" s="1">
        <v>0</v>
      </c>
      <c r="AG65" s="1">
        <v>0</v>
      </c>
      <c r="AH65" t="s">
        <v>287</v>
      </c>
      <c r="AI65" t="s">
        <v>287</v>
      </c>
      <c r="AJ65" t="s">
        <v>287</v>
      </c>
      <c r="AK65" t="s">
        <v>287</v>
      </c>
      <c r="AL65" s="1">
        <v>2</v>
      </c>
      <c r="AM65" s="1">
        <v>2</v>
      </c>
      <c r="AN65" s="1">
        <v>0</v>
      </c>
      <c r="AO65" s="1">
        <v>0</v>
      </c>
      <c r="AP65" s="1">
        <v>0</v>
      </c>
      <c r="AQ65" s="1">
        <v>0</v>
      </c>
      <c r="AR65" s="1">
        <v>1</v>
      </c>
      <c r="AS65" s="1">
        <v>0</v>
      </c>
      <c r="AT65" s="1">
        <v>0</v>
      </c>
      <c r="AU65" s="1">
        <v>0</v>
      </c>
      <c r="AV65" t="s">
        <v>287</v>
      </c>
      <c r="AW65" s="1">
        <v>0</v>
      </c>
      <c r="AX65" s="1">
        <v>0</v>
      </c>
      <c r="AY65" s="1">
        <v>1</v>
      </c>
      <c r="AZ65" s="1">
        <v>1</v>
      </c>
      <c r="BA65" s="1">
        <v>0</v>
      </c>
      <c r="BB65" s="1">
        <v>0</v>
      </c>
      <c r="BC65" s="1">
        <v>0</v>
      </c>
      <c r="BD65" s="1">
        <v>0</v>
      </c>
      <c r="BE65" t="s">
        <v>287</v>
      </c>
      <c r="BF65" t="s">
        <v>287</v>
      </c>
      <c r="BG65" s="1">
        <v>1</v>
      </c>
      <c r="BH65" s="1">
        <v>1</v>
      </c>
      <c r="BI65" s="1">
        <v>1</v>
      </c>
      <c r="BJ65" s="1">
        <v>3</v>
      </c>
      <c r="BK65" s="1">
        <v>0</v>
      </c>
      <c r="BL65" s="1">
        <v>1</v>
      </c>
      <c r="BM65" s="1">
        <v>1</v>
      </c>
      <c r="BN65" s="1">
        <v>1</v>
      </c>
      <c r="BO65" s="1">
        <v>1</v>
      </c>
      <c r="BP65" s="1">
        <v>1</v>
      </c>
      <c r="BQ65" s="1">
        <v>1</v>
      </c>
      <c r="BR65" s="1">
        <v>1</v>
      </c>
      <c r="BS65" s="1">
        <v>0</v>
      </c>
      <c r="BT65" s="1">
        <v>0</v>
      </c>
      <c r="BU65" s="1">
        <v>0</v>
      </c>
      <c r="BV65" s="1">
        <v>1</v>
      </c>
      <c r="BW65" s="1">
        <v>0</v>
      </c>
      <c r="BX65" s="1">
        <v>0</v>
      </c>
      <c r="BY65" t="s">
        <v>287</v>
      </c>
      <c r="BZ65" s="1">
        <v>1</v>
      </c>
      <c r="CA65" s="1">
        <v>1</v>
      </c>
      <c r="CB65" s="1">
        <v>1</v>
      </c>
      <c r="CC65" s="1">
        <v>1</v>
      </c>
      <c r="CD65" s="1">
        <v>1</v>
      </c>
      <c r="CE65" s="1">
        <v>1</v>
      </c>
      <c r="CF65" s="1">
        <v>1</v>
      </c>
      <c r="CG65" s="1">
        <v>1</v>
      </c>
      <c r="CH65" s="1">
        <v>1</v>
      </c>
      <c r="CI65" s="1">
        <v>0</v>
      </c>
      <c r="CJ65" s="1">
        <v>0</v>
      </c>
      <c r="CK65" s="1">
        <v>0</v>
      </c>
      <c r="CL65" s="1">
        <v>0</v>
      </c>
      <c r="CM65" s="1">
        <v>0</v>
      </c>
      <c r="CN65" t="s">
        <v>287</v>
      </c>
      <c r="CO65" s="1">
        <v>1</v>
      </c>
      <c r="CP65" s="1">
        <v>1</v>
      </c>
      <c r="CQ65" s="1">
        <v>1</v>
      </c>
      <c r="CR65" s="1">
        <v>1</v>
      </c>
      <c r="CS65" s="1">
        <v>4</v>
      </c>
      <c r="CT65" s="1">
        <v>1</v>
      </c>
      <c r="CU65" s="1">
        <v>3</v>
      </c>
      <c r="CV65" t="s">
        <v>287</v>
      </c>
      <c r="CW65" s="1">
        <v>2</v>
      </c>
      <c r="CX65" t="s">
        <v>287</v>
      </c>
      <c r="CY65" s="1">
        <v>3</v>
      </c>
      <c r="CZ65" s="1">
        <v>3</v>
      </c>
      <c r="DA65" s="1">
        <v>3</v>
      </c>
      <c r="DB65" t="s">
        <v>287</v>
      </c>
      <c r="DC65" t="s">
        <v>287</v>
      </c>
      <c r="DD65" t="s">
        <v>287</v>
      </c>
      <c r="DE65" t="s">
        <v>287</v>
      </c>
      <c r="DF65" t="s">
        <v>658</v>
      </c>
      <c r="DG65" t="s">
        <v>659</v>
      </c>
      <c r="DH65" t="s">
        <v>301</v>
      </c>
      <c r="DI65" t="s">
        <v>302</v>
      </c>
      <c r="DJ65" t="s">
        <v>303</v>
      </c>
      <c r="DK65" t="s">
        <v>525</v>
      </c>
      <c r="DL65" t="s">
        <v>341</v>
      </c>
      <c r="DM65" t="s">
        <v>660</v>
      </c>
      <c r="DN65" t="s">
        <v>661</v>
      </c>
      <c r="DO65" s="1">
        <v>0</v>
      </c>
      <c r="DP65" s="1">
        <v>0</v>
      </c>
      <c r="DQ65" s="1">
        <v>0</v>
      </c>
      <c r="DR65" s="1">
        <v>1</v>
      </c>
      <c r="DS65" s="1">
        <v>0</v>
      </c>
    </row>
    <row r="66" spans="1:123" x14ac:dyDescent="0.35">
      <c r="A66" s="1">
        <v>1</v>
      </c>
      <c r="B66" s="1">
        <v>1</v>
      </c>
      <c r="C66" s="1">
        <v>6</v>
      </c>
      <c r="D66" s="1">
        <v>3</v>
      </c>
      <c r="E66" s="1">
        <v>1</v>
      </c>
      <c r="F66" s="1">
        <v>2</v>
      </c>
      <c r="G66" s="1">
        <v>4</v>
      </c>
      <c r="H66" s="1">
        <v>4</v>
      </c>
      <c r="I66" s="1">
        <v>1</v>
      </c>
      <c r="J66" s="1">
        <v>1</v>
      </c>
      <c r="K66" s="1">
        <v>1</v>
      </c>
      <c r="L66" s="1">
        <v>1</v>
      </c>
      <c r="M66" s="1">
        <v>1</v>
      </c>
      <c r="N66" s="1">
        <v>1</v>
      </c>
      <c r="O66" s="1">
        <v>1</v>
      </c>
      <c r="P66" s="1">
        <v>0</v>
      </c>
      <c r="Q66" s="1">
        <v>3</v>
      </c>
      <c r="R66" s="1">
        <v>1</v>
      </c>
      <c r="S66" s="1">
        <v>1</v>
      </c>
      <c r="T66" s="1">
        <v>1</v>
      </c>
      <c r="U66" s="1">
        <v>1</v>
      </c>
      <c r="V66" s="1">
        <v>1</v>
      </c>
      <c r="W66" s="1">
        <v>0</v>
      </c>
      <c r="X66" t="s">
        <v>287</v>
      </c>
      <c r="Y66" s="1">
        <v>5</v>
      </c>
      <c r="Z66" s="1">
        <v>1</v>
      </c>
      <c r="AA66" t="s">
        <v>287</v>
      </c>
      <c r="AB66" s="1">
        <v>2</v>
      </c>
      <c r="AC66" s="1">
        <v>1</v>
      </c>
      <c r="AD66" s="1">
        <v>0</v>
      </c>
      <c r="AE66" s="1">
        <v>1</v>
      </c>
      <c r="AF66" s="1">
        <v>1</v>
      </c>
      <c r="AG66" s="1">
        <v>0</v>
      </c>
      <c r="AH66" t="s">
        <v>287</v>
      </c>
      <c r="AI66" t="s">
        <v>287</v>
      </c>
      <c r="AJ66" t="s">
        <v>287</v>
      </c>
      <c r="AK66" t="s">
        <v>287</v>
      </c>
      <c r="AL66" s="1">
        <v>3</v>
      </c>
      <c r="AM66" s="1">
        <v>1</v>
      </c>
      <c r="AN66" s="1">
        <v>0</v>
      </c>
      <c r="AO66" s="1">
        <v>0</v>
      </c>
      <c r="AP66" s="1">
        <v>1</v>
      </c>
      <c r="AQ66" s="1">
        <v>0</v>
      </c>
      <c r="AR66" s="1">
        <v>0</v>
      </c>
      <c r="AS66" s="1">
        <v>0</v>
      </c>
      <c r="AT66" s="1">
        <v>0</v>
      </c>
      <c r="AU66" s="1">
        <v>0</v>
      </c>
      <c r="AV66" t="s">
        <v>287</v>
      </c>
      <c r="AW66" s="1">
        <v>0</v>
      </c>
      <c r="AX66" s="1">
        <v>0</v>
      </c>
      <c r="AY66" s="1">
        <v>1</v>
      </c>
      <c r="AZ66" s="1">
        <v>0</v>
      </c>
      <c r="BA66" s="1">
        <v>0</v>
      </c>
      <c r="BB66" s="1">
        <v>0</v>
      </c>
      <c r="BC66" s="1">
        <v>0</v>
      </c>
      <c r="BD66" s="1">
        <v>0</v>
      </c>
      <c r="BE66" t="s">
        <v>287</v>
      </c>
      <c r="BF66" t="s">
        <v>287</v>
      </c>
      <c r="BG66" s="1">
        <v>1</v>
      </c>
      <c r="BH66" s="1">
        <v>1</v>
      </c>
      <c r="BI66" s="1">
        <v>3</v>
      </c>
      <c r="BJ66" s="1">
        <v>3</v>
      </c>
      <c r="BK66" s="1">
        <v>0</v>
      </c>
      <c r="BL66" s="1">
        <v>1</v>
      </c>
      <c r="BM66" s="1">
        <v>1</v>
      </c>
      <c r="BN66" s="1">
        <v>1</v>
      </c>
      <c r="BO66" s="1">
        <v>1</v>
      </c>
      <c r="BP66" s="1">
        <v>1</v>
      </c>
      <c r="BQ66" s="1">
        <v>1</v>
      </c>
      <c r="BR66" s="1">
        <v>0</v>
      </c>
      <c r="BS66" s="1">
        <v>0</v>
      </c>
      <c r="BT66" s="1">
        <v>0</v>
      </c>
      <c r="BU66" s="1">
        <v>1</v>
      </c>
      <c r="BV66" s="1">
        <v>1</v>
      </c>
      <c r="BW66" s="1">
        <v>0</v>
      </c>
      <c r="BX66" s="1">
        <v>0</v>
      </c>
      <c r="BY66" t="s">
        <v>287</v>
      </c>
      <c r="BZ66" s="1">
        <v>1</v>
      </c>
      <c r="CA66" s="1">
        <v>0</v>
      </c>
      <c r="CB66" s="1">
        <v>1</v>
      </c>
      <c r="CC66" s="1">
        <v>1</v>
      </c>
      <c r="CD66" s="1">
        <v>1</v>
      </c>
      <c r="CE66" s="1">
        <v>1</v>
      </c>
      <c r="CF66" s="1">
        <v>1</v>
      </c>
      <c r="CG66" s="1">
        <v>0</v>
      </c>
      <c r="CH66" s="1">
        <v>1</v>
      </c>
      <c r="CI66" s="1">
        <v>1</v>
      </c>
      <c r="CJ66" s="1">
        <v>0</v>
      </c>
      <c r="CK66" s="1">
        <v>0</v>
      </c>
      <c r="CL66" s="1">
        <v>0</v>
      </c>
      <c r="CM66" s="1">
        <v>0</v>
      </c>
      <c r="CN66" t="s">
        <v>287</v>
      </c>
      <c r="CO66" s="1">
        <v>1</v>
      </c>
      <c r="CP66" s="1">
        <v>1</v>
      </c>
      <c r="CQ66" s="1">
        <v>1</v>
      </c>
      <c r="CR66" s="1">
        <v>2</v>
      </c>
      <c r="CS66" s="1">
        <v>4</v>
      </c>
      <c r="CT66" s="1">
        <v>1</v>
      </c>
      <c r="CU66" s="1">
        <v>1</v>
      </c>
      <c r="CV66" t="s">
        <v>287</v>
      </c>
      <c r="CW66" s="1">
        <v>2</v>
      </c>
      <c r="CX66" t="s">
        <v>287</v>
      </c>
      <c r="CY66" s="1">
        <v>1</v>
      </c>
      <c r="CZ66" s="1">
        <v>1</v>
      </c>
      <c r="DA66" s="1">
        <v>1</v>
      </c>
      <c r="DB66" t="s">
        <v>287</v>
      </c>
      <c r="DC66" t="s">
        <v>287</v>
      </c>
      <c r="DD66" s="1">
        <v>2</v>
      </c>
      <c r="DE66" t="s">
        <v>287</v>
      </c>
      <c r="DF66" t="s">
        <v>662</v>
      </c>
      <c r="DG66" t="s">
        <v>663</v>
      </c>
      <c r="DH66" t="s">
        <v>290</v>
      </c>
      <c r="DI66" t="s">
        <v>302</v>
      </c>
      <c r="DJ66" t="s">
        <v>303</v>
      </c>
      <c r="DK66" t="s">
        <v>375</v>
      </c>
      <c r="DL66" t="s">
        <v>294</v>
      </c>
      <c r="DM66" t="s">
        <v>664</v>
      </c>
      <c r="DN66" t="s">
        <v>665</v>
      </c>
      <c r="DO66" s="1">
        <v>0</v>
      </c>
      <c r="DP66" s="1">
        <v>0</v>
      </c>
      <c r="DQ66" s="1">
        <v>0</v>
      </c>
      <c r="DR66" s="1">
        <v>1</v>
      </c>
      <c r="DS66" s="1">
        <v>0</v>
      </c>
    </row>
    <row r="67" spans="1:123" x14ac:dyDescent="0.35">
      <c r="A67" s="1">
        <v>1</v>
      </c>
      <c r="B67" s="1">
        <v>1</v>
      </c>
      <c r="C67" s="1">
        <v>3</v>
      </c>
      <c r="D67" s="1">
        <v>3</v>
      </c>
      <c r="E67" s="1">
        <v>1</v>
      </c>
      <c r="F67" s="1">
        <v>2</v>
      </c>
      <c r="G67" s="1">
        <v>1</v>
      </c>
      <c r="H67" s="1">
        <v>4</v>
      </c>
      <c r="I67" s="1">
        <v>1</v>
      </c>
      <c r="J67" s="1">
        <v>1</v>
      </c>
      <c r="K67" s="1">
        <v>0</v>
      </c>
      <c r="L67" s="1">
        <v>0</v>
      </c>
      <c r="M67" s="1">
        <v>1</v>
      </c>
      <c r="N67" s="1">
        <v>1</v>
      </c>
      <c r="O67" s="1">
        <v>1</v>
      </c>
      <c r="P67" s="1">
        <v>0</v>
      </c>
      <c r="Q67" s="1">
        <v>1</v>
      </c>
      <c r="R67" s="1">
        <v>1</v>
      </c>
      <c r="S67" s="1">
        <v>0</v>
      </c>
      <c r="T67" s="1">
        <v>0</v>
      </c>
      <c r="U67" s="1">
        <v>1</v>
      </c>
      <c r="V67" s="1">
        <v>1</v>
      </c>
      <c r="W67" s="1">
        <v>0</v>
      </c>
      <c r="X67" t="s">
        <v>287</v>
      </c>
      <c r="Y67" s="1">
        <v>4</v>
      </c>
      <c r="Z67" s="1">
        <v>1</v>
      </c>
      <c r="AA67" t="s">
        <v>287</v>
      </c>
      <c r="AB67" s="1">
        <v>2</v>
      </c>
      <c r="AC67" s="1">
        <v>1</v>
      </c>
      <c r="AD67" s="1">
        <v>0</v>
      </c>
      <c r="AE67" s="1">
        <v>1</v>
      </c>
      <c r="AF67" s="1">
        <v>1</v>
      </c>
      <c r="AG67" s="1">
        <v>0</v>
      </c>
      <c r="AH67" t="s">
        <v>287</v>
      </c>
      <c r="AI67" t="s">
        <v>287</v>
      </c>
      <c r="AJ67" t="s">
        <v>287</v>
      </c>
      <c r="AK67" t="s">
        <v>287</v>
      </c>
      <c r="AL67" s="1">
        <v>2</v>
      </c>
      <c r="AM67" s="1">
        <v>1</v>
      </c>
      <c r="AN67" s="1">
        <v>0</v>
      </c>
      <c r="AO67" s="1">
        <v>0</v>
      </c>
      <c r="AP67" s="1">
        <v>0</v>
      </c>
      <c r="AQ67" s="1">
        <v>0</v>
      </c>
      <c r="AR67" s="1">
        <v>0</v>
      </c>
      <c r="AS67" s="1">
        <v>0</v>
      </c>
      <c r="AT67" s="1">
        <v>0</v>
      </c>
      <c r="AU67" s="1">
        <v>1</v>
      </c>
      <c r="AV67" t="s">
        <v>287</v>
      </c>
      <c r="AW67" s="1">
        <v>0</v>
      </c>
      <c r="AX67" s="1">
        <v>0</v>
      </c>
      <c r="AY67" s="1">
        <v>1</v>
      </c>
      <c r="AZ67" s="1">
        <v>0</v>
      </c>
      <c r="BA67" s="1">
        <v>0</v>
      </c>
      <c r="BB67" s="1">
        <v>0</v>
      </c>
      <c r="BC67" s="1">
        <v>0</v>
      </c>
      <c r="BD67" s="1">
        <v>0</v>
      </c>
      <c r="BE67" t="s">
        <v>287</v>
      </c>
      <c r="BF67" t="s">
        <v>287</v>
      </c>
      <c r="BG67" s="1">
        <v>1</v>
      </c>
      <c r="BH67" s="1">
        <v>1</v>
      </c>
      <c r="BI67" s="1">
        <v>1</v>
      </c>
      <c r="BJ67" s="1">
        <v>1</v>
      </c>
      <c r="BK67" s="1">
        <v>1</v>
      </c>
      <c r="BL67" s="1">
        <v>1</v>
      </c>
      <c r="BM67" s="1">
        <v>1</v>
      </c>
      <c r="BN67" s="1">
        <v>1</v>
      </c>
      <c r="BO67" s="1">
        <v>1</v>
      </c>
      <c r="BP67" s="1">
        <v>1</v>
      </c>
      <c r="BQ67" s="1">
        <v>1</v>
      </c>
      <c r="BR67" s="1">
        <v>0</v>
      </c>
      <c r="BS67" s="1">
        <v>0</v>
      </c>
      <c r="BT67" s="1">
        <v>0</v>
      </c>
      <c r="BU67" s="1">
        <v>0</v>
      </c>
      <c r="BV67" s="1">
        <v>0</v>
      </c>
      <c r="BW67" s="1">
        <v>0</v>
      </c>
      <c r="BX67" s="1">
        <v>1</v>
      </c>
      <c r="BY67" t="s">
        <v>287</v>
      </c>
      <c r="BZ67" s="1">
        <v>1</v>
      </c>
      <c r="CA67" s="1">
        <v>1</v>
      </c>
      <c r="CB67" s="1">
        <v>1</v>
      </c>
      <c r="CC67" s="1">
        <v>1</v>
      </c>
      <c r="CD67" s="1">
        <v>1</v>
      </c>
      <c r="CE67" s="1">
        <v>1</v>
      </c>
      <c r="CF67" s="1">
        <v>1</v>
      </c>
      <c r="CG67" s="1">
        <v>0</v>
      </c>
      <c r="CH67" s="1">
        <v>1</v>
      </c>
      <c r="CI67" s="1">
        <v>1</v>
      </c>
      <c r="CJ67" s="1">
        <v>1</v>
      </c>
      <c r="CK67" s="1">
        <v>1</v>
      </c>
      <c r="CL67" s="1">
        <v>0</v>
      </c>
      <c r="CM67" s="1">
        <v>0</v>
      </c>
      <c r="CN67" t="s">
        <v>287</v>
      </c>
      <c r="CO67" s="1">
        <v>1</v>
      </c>
      <c r="CP67" s="1">
        <v>1</v>
      </c>
      <c r="CQ67" s="1">
        <v>1</v>
      </c>
      <c r="CR67" s="1">
        <v>1</v>
      </c>
      <c r="CS67" s="1">
        <v>4</v>
      </c>
      <c r="CT67" s="1">
        <v>4</v>
      </c>
      <c r="CU67" s="1">
        <v>1</v>
      </c>
      <c r="CV67" t="s">
        <v>287</v>
      </c>
      <c r="CW67" s="1">
        <v>3</v>
      </c>
      <c r="CX67" t="s">
        <v>666</v>
      </c>
      <c r="CY67" s="1">
        <v>1</v>
      </c>
      <c r="CZ67" s="1">
        <v>1</v>
      </c>
      <c r="DA67" s="1">
        <v>1</v>
      </c>
      <c r="DB67" t="s">
        <v>287</v>
      </c>
      <c r="DC67" t="s">
        <v>287</v>
      </c>
      <c r="DD67" s="1">
        <v>2</v>
      </c>
      <c r="DE67" t="s">
        <v>287</v>
      </c>
      <c r="DF67" t="s">
        <v>667</v>
      </c>
      <c r="DG67" t="s">
        <v>668</v>
      </c>
      <c r="DH67" t="s">
        <v>290</v>
      </c>
      <c r="DI67" t="s">
        <v>315</v>
      </c>
      <c r="DJ67" t="s">
        <v>303</v>
      </c>
      <c r="DK67" t="s">
        <v>669</v>
      </c>
      <c r="DL67" t="s">
        <v>370</v>
      </c>
      <c r="DM67" t="s">
        <v>670</v>
      </c>
      <c r="DN67" t="s">
        <v>671</v>
      </c>
      <c r="DO67" s="1">
        <v>0</v>
      </c>
      <c r="DP67" s="1">
        <v>0</v>
      </c>
      <c r="DQ67" s="1">
        <v>0</v>
      </c>
      <c r="DR67" s="1">
        <v>1</v>
      </c>
      <c r="DS67" s="1">
        <v>0</v>
      </c>
    </row>
    <row r="68" spans="1:123" x14ac:dyDescent="0.35">
      <c r="A68" s="1">
        <v>1</v>
      </c>
      <c r="B68" s="1">
        <v>2</v>
      </c>
      <c r="C68" s="1">
        <v>5</v>
      </c>
      <c r="D68" s="1">
        <v>4</v>
      </c>
      <c r="E68" s="1">
        <v>1</v>
      </c>
      <c r="F68" s="1">
        <v>2</v>
      </c>
      <c r="G68" s="1">
        <v>4</v>
      </c>
      <c r="H68" s="1">
        <v>4</v>
      </c>
      <c r="I68" s="1">
        <v>1</v>
      </c>
      <c r="J68" s="1">
        <v>0</v>
      </c>
      <c r="K68" s="1">
        <v>1</v>
      </c>
      <c r="L68" s="1">
        <v>1</v>
      </c>
      <c r="M68" s="1">
        <v>0</v>
      </c>
      <c r="N68" s="1">
        <v>1</v>
      </c>
      <c r="O68" s="1">
        <v>1</v>
      </c>
      <c r="P68" s="1">
        <v>0</v>
      </c>
      <c r="Q68" s="1">
        <v>3</v>
      </c>
      <c r="R68" s="1">
        <v>1</v>
      </c>
      <c r="S68" s="1">
        <v>0</v>
      </c>
      <c r="T68" s="1">
        <v>1</v>
      </c>
      <c r="U68" s="1">
        <v>0</v>
      </c>
      <c r="V68" s="1">
        <v>0</v>
      </c>
      <c r="W68" s="1">
        <v>0</v>
      </c>
      <c r="X68" t="s">
        <v>287</v>
      </c>
      <c r="Y68" s="1">
        <v>2</v>
      </c>
      <c r="Z68" s="1">
        <v>3</v>
      </c>
      <c r="AA68" t="s">
        <v>672</v>
      </c>
      <c r="AB68" s="1">
        <v>3</v>
      </c>
      <c r="AC68" s="1">
        <v>0</v>
      </c>
      <c r="AD68" s="1">
        <v>0</v>
      </c>
      <c r="AE68" s="1">
        <v>0</v>
      </c>
      <c r="AF68" s="1">
        <v>0</v>
      </c>
      <c r="AG68" s="1">
        <v>0</v>
      </c>
      <c r="AH68" s="1">
        <v>2</v>
      </c>
      <c r="AI68" s="1">
        <v>3</v>
      </c>
      <c r="AJ68" s="1">
        <v>2</v>
      </c>
      <c r="AK68" s="1">
        <v>1</v>
      </c>
      <c r="AL68" s="1">
        <v>2</v>
      </c>
      <c r="AM68" s="1">
        <v>2</v>
      </c>
      <c r="AN68" s="1">
        <v>0</v>
      </c>
      <c r="AO68" s="1">
        <v>1</v>
      </c>
      <c r="AP68" s="1">
        <v>1</v>
      </c>
      <c r="AQ68" s="1">
        <v>0</v>
      </c>
      <c r="AR68" s="1">
        <v>1</v>
      </c>
      <c r="AS68" s="1">
        <v>0</v>
      </c>
      <c r="AT68" s="1">
        <v>0</v>
      </c>
      <c r="AU68" s="1">
        <v>0</v>
      </c>
      <c r="AV68" t="s">
        <v>287</v>
      </c>
      <c r="AW68" s="1">
        <v>0</v>
      </c>
      <c r="AX68" s="1">
        <v>0</v>
      </c>
      <c r="AY68" s="1">
        <v>1</v>
      </c>
      <c r="AZ68" s="1">
        <v>0</v>
      </c>
      <c r="BA68" s="1">
        <v>1</v>
      </c>
      <c r="BB68" s="1">
        <v>0</v>
      </c>
      <c r="BC68" s="1">
        <v>0</v>
      </c>
      <c r="BD68" s="1">
        <v>0</v>
      </c>
      <c r="BE68" t="s">
        <v>287</v>
      </c>
      <c r="BF68" t="s">
        <v>287</v>
      </c>
      <c r="BG68" s="1">
        <v>3</v>
      </c>
      <c r="BH68" t="s">
        <v>287</v>
      </c>
      <c r="BI68" t="s">
        <v>287</v>
      </c>
      <c r="BJ68" t="s">
        <v>287</v>
      </c>
      <c r="BK68" s="1">
        <v>0</v>
      </c>
      <c r="BL68" s="1">
        <v>0</v>
      </c>
      <c r="BM68" s="1">
        <v>0</v>
      </c>
      <c r="BN68" s="1">
        <v>0</v>
      </c>
      <c r="BO68" s="1">
        <v>0</v>
      </c>
      <c r="BP68" s="1">
        <v>0</v>
      </c>
      <c r="BQ68" s="1">
        <v>0</v>
      </c>
      <c r="BR68" s="1">
        <v>0</v>
      </c>
      <c r="BS68" s="1">
        <v>0</v>
      </c>
      <c r="BT68" s="1">
        <v>0</v>
      </c>
      <c r="BU68" s="1">
        <v>0</v>
      </c>
      <c r="BV68" s="1">
        <v>0</v>
      </c>
      <c r="BW68" s="1">
        <v>0</v>
      </c>
      <c r="BX68" s="1">
        <v>0</v>
      </c>
      <c r="BY68" t="s">
        <v>287</v>
      </c>
      <c r="BZ68" s="1">
        <v>0</v>
      </c>
      <c r="CA68" s="1">
        <v>0</v>
      </c>
      <c r="CB68" s="1">
        <v>0</v>
      </c>
      <c r="CC68" s="1">
        <v>0</v>
      </c>
      <c r="CD68" s="1">
        <v>0</v>
      </c>
      <c r="CE68" s="1">
        <v>0</v>
      </c>
      <c r="CF68" s="1">
        <v>0</v>
      </c>
      <c r="CG68" s="1">
        <v>0</v>
      </c>
      <c r="CH68" s="1">
        <v>0</v>
      </c>
      <c r="CI68" s="1">
        <v>0</v>
      </c>
      <c r="CJ68" s="1">
        <v>0</v>
      </c>
      <c r="CK68" s="1">
        <v>0</v>
      </c>
      <c r="CL68" s="1">
        <v>0</v>
      </c>
      <c r="CM68" s="1">
        <v>0</v>
      </c>
      <c r="CN68" t="s">
        <v>287</v>
      </c>
      <c r="CO68" t="s">
        <v>287</v>
      </c>
      <c r="CP68" t="s">
        <v>287</v>
      </c>
      <c r="CQ68" t="s">
        <v>287</v>
      </c>
      <c r="CR68" t="s">
        <v>287</v>
      </c>
      <c r="CS68" t="s">
        <v>287</v>
      </c>
      <c r="CT68" t="s">
        <v>287</v>
      </c>
      <c r="CU68" t="s">
        <v>287</v>
      </c>
      <c r="CV68" t="s">
        <v>287</v>
      </c>
      <c r="CW68" s="1">
        <v>3</v>
      </c>
      <c r="CX68" t="s">
        <v>287</v>
      </c>
      <c r="CY68" s="1">
        <v>3</v>
      </c>
      <c r="CZ68" s="1">
        <v>2</v>
      </c>
      <c r="DA68" s="1">
        <v>2</v>
      </c>
      <c r="DB68" s="1">
        <v>6</v>
      </c>
      <c r="DC68" t="s">
        <v>673</v>
      </c>
      <c r="DD68" t="s">
        <v>287</v>
      </c>
      <c r="DE68" t="s">
        <v>287</v>
      </c>
      <c r="DF68" t="s">
        <v>674</v>
      </c>
      <c r="DG68" t="s">
        <v>675</v>
      </c>
      <c r="DH68" t="s">
        <v>290</v>
      </c>
      <c r="DI68" t="s">
        <v>302</v>
      </c>
      <c r="DJ68" t="s">
        <v>303</v>
      </c>
      <c r="DK68" t="s">
        <v>676</v>
      </c>
      <c r="DL68" t="s">
        <v>305</v>
      </c>
      <c r="DM68" t="s">
        <v>677</v>
      </c>
      <c r="DN68" t="s">
        <v>678</v>
      </c>
      <c r="DO68" s="1">
        <v>0</v>
      </c>
      <c r="DP68" s="1">
        <v>0</v>
      </c>
      <c r="DQ68" s="1">
        <v>0</v>
      </c>
      <c r="DR68" s="1">
        <v>1</v>
      </c>
      <c r="DS68" s="1">
        <v>0</v>
      </c>
    </row>
    <row r="69" spans="1:123" x14ac:dyDescent="0.35">
      <c r="A69" s="1">
        <v>2</v>
      </c>
      <c r="B69" t="s">
        <v>287</v>
      </c>
      <c r="C69" t="s">
        <v>287</v>
      </c>
      <c r="D69" t="s">
        <v>287</v>
      </c>
      <c r="E69" t="s">
        <v>287</v>
      </c>
      <c r="F69" t="s">
        <v>287</v>
      </c>
      <c r="G69" t="s">
        <v>287</v>
      </c>
      <c r="H69" t="s">
        <v>287</v>
      </c>
      <c r="I69" s="1">
        <v>0</v>
      </c>
      <c r="J69" s="1">
        <v>0</v>
      </c>
      <c r="K69" s="1">
        <v>0</v>
      </c>
      <c r="L69" s="1">
        <v>0</v>
      </c>
      <c r="M69" s="1">
        <v>0</v>
      </c>
      <c r="N69" s="1">
        <v>0</v>
      </c>
      <c r="O69" s="1">
        <v>0</v>
      </c>
      <c r="P69" s="1">
        <v>0</v>
      </c>
      <c r="Q69" t="s">
        <v>287</v>
      </c>
      <c r="R69" s="1">
        <v>0</v>
      </c>
      <c r="S69" s="1">
        <v>0</v>
      </c>
      <c r="T69" s="1">
        <v>0</v>
      </c>
      <c r="U69" s="1">
        <v>0</v>
      </c>
      <c r="V69" s="1">
        <v>0</v>
      </c>
      <c r="W69" s="1">
        <v>0</v>
      </c>
      <c r="X69" t="s">
        <v>679</v>
      </c>
      <c r="Y69" s="1">
        <v>4</v>
      </c>
      <c r="Z69" s="1">
        <v>1</v>
      </c>
      <c r="AA69" t="s">
        <v>287</v>
      </c>
      <c r="AB69" s="1">
        <v>3</v>
      </c>
      <c r="AC69" s="1">
        <v>0</v>
      </c>
      <c r="AD69" s="1">
        <v>0</v>
      </c>
      <c r="AE69" s="1">
        <v>0</v>
      </c>
      <c r="AF69" s="1">
        <v>0</v>
      </c>
      <c r="AG69" s="1">
        <v>0</v>
      </c>
      <c r="AH69" s="1">
        <v>1</v>
      </c>
      <c r="AI69" s="1">
        <v>3</v>
      </c>
      <c r="AJ69" s="1">
        <v>1</v>
      </c>
      <c r="AK69" s="1">
        <v>1</v>
      </c>
      <c r="AL69" s="1">
        <v>2</v>
      </c>
      <c r="AM69" s="1">
        <v>1</v>
      </c>
      <c r="AN69" s="1">
        <v>0</v>
      </c>
      <c r="AO69" s="1">
        <v>0</v>
      </c>
      <c r="AP69" s="1">
        <v>0</v>
      </c>
      <c r="AQ69" s="1">
        <v>0</v>
      </c>
      <c r="AR69" s="1">
        <v>0</v>
      </c>
      <c r="AS69" s="1">
        <v>0</v>
      </c>
      <c r="AT69" s="1">
        <v>0</v>
      </c>
      <c r="AU69" s="1">
        <v>1</v>
      </c>
      <c r="AV69" t="s">
        <v>287</v>
      </c>
      <c r="AW69" s="1">
        <v>0</v>
      </c>
      <c r="AX69" s="1">
        <v>0</v>
      </c>
      <c r="AY69" s="1">
        <v>0</v>
      </c>
      <c r="AZ69" s="1">
        <v>0</v>
      </c>
      <c r="BA69" s="1">
        <v>1</v>
      </c>
      <c r="BB69" s="1">
        <v>0</v>
      </c>
      <c r="BC69" s="1">
        <v>0</v>
      </c>
      <c r="BD69" s="1">
        <v>0</v>
      </c>
      <c r="BE69" t="s">
        <v>287</v>
      </c>
      <c r="BF69" t="s">
        <v>287</v>
      </c>
      <c r="BG69" s="1">
        <v>2</v>
      </c>
      <c r="BH69" t="s">
        <v>287</v>
      </c>
      <c r="BI69" t="s">
        <v>287</v>
      </c>
      <c r="BJ69" t="s">
        <v>287</v>
      </c>
      <c r="BK69" s="1">
        <v>0</v>
      </c>
      <c r="BL69" s="1">
        <v>0</v>
      </c>
      <c r="BM69" s="1">
        <v>0</v>
      </c>
      <c r="BN69" s="1">
        <v>0</v>
      </c>
      <c r="BO69" s="1">
        <v>0</v>
      </c>
      <c r="BP69" s="1">
        <v>0</v>
      </c>
      <c r="BQ69" s="1">
        <v>0</v>
      </c>
      <c r="BR69" s="1">
        <v>0</v>
      </c>
      <c r="BS69" s="1">
        <v>0</v>
      </c>
      <c r="BT69" s="1">
        <v>0</v>
      </c>
      <c r="BU69" s="1">
        <v>0</v>
      </c>
      <c r="BV69" s="1">
        <v>0</v>
      </c>
      <c r="BW69" s="1">
        <v>0</v>
      </c>
      <c r="BX69" s="1">
        <v>0</v>
      </c>
      <c r="BY69" t="s">
        <v>287</v>
      </c>
      <c r="BZ69" s="1">
        <v>0</v>
      </c>
      <c r="CA69" s="1">
        <v>0</v>
      </c>
      <c r="CB69" s="1">
        <v>0</v>
      </c>
      <c r="CC69" s="1">
        <v>0</v>
      </c>
      <c r="CD69" s="1">
        <v>0</v>
      </c>
      <c r="CE69" s="1">
        <v>0</v>
      </c>
      <c r="CF69" s="1">
        <v>0</v>
      </c>
      <c r="CG69" s="1">
        <v>0</v>
      </c>
      <c r="CH69" s="1">
        <v>0</v>
      </c>
      <c r="CI69" s="1">
        <v>0</v>
      </c>
      <c r="CJ69" s="1">
        <v>0</v>
      </c>
      <c r="CK69" s="1">
        <v>0</v>
      </c>
      <c r="CL69" s="1">
        <v>0</v>
      </c>
      <c r="CM69" s="1">
        <v>0</v>
      </c>
      <c r="CN69" t="s">
        <v>287</v>
      </c>
      <c r="CO69" t="s">
        <v>287</v>
      </c>
      <c r="CP69" t="s">
        <v>287</v>
      </c>
      <c r="CQ69" t="s">
        <v>287</v>
      </c>
      <c r="CR69" t="s">
        <v>287</v>
      </c>
      <c r="CS69" t="s">
        <v>287</v>
      </c>
      <c r="CT69" t="s">
        <v>287</v>
      </c>
      <c r="CU69" t="s">
        <v>287</v>
      </c>
      <c r="CV69" t="s">
        <v>680</v>
      </c>
      <c r="CW69" s="1">
        <v>2</v>
      </c>
      <c r="CX69" t="s">
        <v>287</v>
      </c>
      <c r="CY69" s="1">
        <v>2</v>
      </c>
      <c r="CZ69" t="s">
        <v>287</v>
      </c>
      <c r="DA69" s="1">
        <v>2</v>
      </c>
      <c r="DB69" s="1">
        <v>2</v>
      </c>
      <c r="DC69" t="s">
        <v>287</v>
      </c>
      <c r="DD69" t="s">
        <v>287</v>
      </c>
      <c r="DE69" t="s">
        <v>287</v>
      </c>
      <c r="DF69" t="s">
        <v>681</v>
      </c>
      <c r="DG69" t="s">
        <v>682</v>
      </c>
      <c r="DH69" t="s">
        <v>290</v>
      </c>
      <c r="DI69" t="s">
        <v>302</v>
      </c>
      <c r="DJ69" t="s">
        <v>303</v>
      </c>
      <c r="DK69" t="s">
        <v>445</v>
      </c>
      <c r="DL69" t="s">
        <v>370</v>
      </c>
      <c r="DM69" t="s">
        <v>683</v>
      </c>
      <c r="DN69" t="s">
        <v>684</v>
      </c>
      <c r="DO69" s="1">
        <v>0</v>
      </c>
      <c r="DP69" s="1">
        <v>0</v>
      </c>
      <c r="DQ69" s="1">
        <v>0</v>
      </c>
      <c r="DR69" s="1">
        <v>1</v>
      </c>
      <c r="DS69" s="1">
        <v>0</v>
      </c>
    </row>
    <row r="70" spans="1:123" x14ac:dyDescent="0.35">
      <c r="A70" s="1">
        <v>1</v>
      </c>
      <c r="B70" s="1">
        <v>2</v>
      </c>
      <c r="C70" s="1">
        <v>4</v>
      </c>
      <c r="D70" s="1">
        <v>3</v>
      </c>
      <c r="E70" s="1">
        <v>1</v>
      </c>
      <c r="F70" s="1">
        <v>1</v>
      </c>
      <c r="G70" s="1">
        <v>3</v>
      </c>
      <c r="H70" s="1">
        <v>4</v>
      </c>
      <c r="I70" s="1">
        <v>1</v>
      </c>
      <c r="J70" s="1">
        <v>1</v>
      </c>
      <c r="K70" s="1">
        <v>0</v>
      </c>
      <c r="L70" s="1">
        <v>1</v>
      </c>
      <c r="M70" s="1">
        <v>1</v>
      </c>
      <c r="N70" s="1">
        <v>1</v>
      </c>
      <c r="O70" s="1">
        <v>1</v>
      </c>
      <c r="P70" s="1">
        <v>0</v>
      </c>
      <c r="Q70" s="1">
        <v>3</v>
      </c>
      <c r="R70" s="1">
        <v>1</v>
      </c>
      <c r="S70" s="1">
        <v>1</v>
      </c>
      <c r="T70" s="1">
        <v>1</v>
      </c>
      <c r="U70" s="1">
        <v>0</v>
      </c>
      <c r="V70" s="1">
        <v>0</v>
      </c>
      <c r="W70" s="1">
        <v>0</v>
      </c>
      <c r="X70" t="s">
        <v>287</v>
      </c>
      <c r="Y70" s="1">
        <v>2</v>
      </c>
      <c r="Z70" s="1">
        <v>2</v>
      </c>
      <c r="AA70" t="s">
        <v>287</v>
      </c>
      <c r="AB70" s="1">
        <v>2</v>
      </c>
      <c r="AC70" s="1">
        <v>1</v>
      </c>
      <c r="AD70" s="1">
        <v>0</v>
      </c>
      <c r="AE70" s="1">
        <v>0</v>
      </c>
      <c r="AF70" s="1">
        <v>0</v>
      </c>
      <c r="AG70" s="1">
        <v>0</v>
      </c>
      <c r="AH70" t="s">
        <v>287</v>
      </c>
      <c r="AI70" t="s">
        <v>287</v>
      </c>
      <c r="AJ70" t="s">
        <v>287</v>
      </c>
      <c r="AK70" t="s">
        <v>287</v>
      </c>
      <c r="AL70" s="1">
        <v>1</v>
      </c>
      <c r="AM70" s="1">
        <v>1</v>
      </c>
      <c r="AN70" s="1">
        <v>0</v>
      </c>
      <c r="AO70" s="1">
        <v>0</v>
      </c>
      <c r="AP70" s="1">
        <v>1</v>
      </c>
      <c r="AQ70" s="1">
        <v>0</v>
      </c>
      <c r="AR70" s="1">
        <v>0</v>
      </c>
      <c r="AS70" s="1">
        <v>1</v>
      </c>
      <c r="AT70" s="1">
        <v>0</v>
      </c>
      <c r="AU70" s="1">
        <v>0</v>
      </c>
      <c r="AV70" t="s">
        <v>287</v>
      </c>
      <c r="AW70" s="1">
        <v>0</v>
      </c>
      <c r="AX70" s="1">
        <v>0</v>
      </c>
      <c r="AY70" s="1">
        <v>1</v>
      </c>
      <c r="AZ70" s="1">
        <v>0</v>
      </c>
      <c r="BA70" s="1">
        <v>0</v>
      </c>
      <c r="BB70" s="1">
        <v>1</v>
      </c>
      <c r="BC70" s="1">
        <v>0</v>
      </c>
      <c r="BD70" s="1">
        <v>0</v>
      </c>
      <c r="BE70" t="s">
        <v>287</v>
      </c>
      <c r="BF70" t="s">
        <v>287</v>
      </c>
      <c r="BG70" s="1">
        <v>1</v>
      </c>
      <c r="BH70" s="1">
        <v>2</v>
      </c>
      <c r="BI70" s="1">
        <v>1</v>
      </c>
      <c r="BJ70" s="1">
        <v>1</v>
      </c>
      <c r="BK70" s="1">
        <v>1</v>
      </c>
      <c r="BL70" s="1">
        <v>1</v>
      </c>
      <c r="BM70" s="1">
        <v>1</v>
      </c>
      <c r="BN70" s="1">
        <v>1</v>
      </c>
      <c r="BO70" s="1">
        <v>0</v>
      </c>
      <c r="BP70" s="1">
        <v>0</v>
      </c>
      <c r="BQ70" s="1">
        <v>1</v>
      </c>
      <c r="BR70" s="1">
        <v>0</v>
      </c>
      <c r="BS70" s="1">
        <v>1</v>
      </c>
      <c r="BT70" s="1">
        <v>0</v>
      </c>
      <c r="BU70" s="1">
        <v>0</v>
      </c>
      <c r="BV70" s="1">
        <v>0</v>
      </c>
      <c r="BW70" s="1">
        <v>0</v>
      </c>
      <c r="BX70" s="1">
        <v>0</v>
      </c>
      <c r="BY70" t="s">
        <v>287</v>
      </c>
      <c r="BZ70" s="1">
        <v>1</v>
      </c>
      <c r="CA70" s="1">
        <v>0</v>
      </c>
      <c r="CB70" s="1">
        <v>1</v>
      </c>
      <c r="CC70" s="1">
        <v>1</v>
      </c>
      <c r="CD70" s="1">
        <v>1</v>
      </c>
      <c r="CE70" s="1">
        <v>0</v>
      </c>
      <c r="CF70" s="1">
        <v>1</v>
      </c>
      <c r="CG70" s="1">
        <v>1</v>
      </c>
      <c r="CH70" s="1">
        <v>1</v>
      </c>
      <c r="CI70" s="1">
        <v>1</v>
      </c>
      <c r="CJ70" s="1">
        <v>1</v>
      </c>
      <c r="CK70" s="1">
        <v>1</v>
      </c>
      <c r="CL70" s="1">
        <v>0</v>
      </c>
      <c r="CM70" s="1">
        <v>0</v>
      </c>
      <c r="CN70" t="s">
        <v>287</v>
      </c>
      <c r="CO70" s="1">
        <v>1</v>
      </c>
      <c r="CP70" s="1">
        <v>1</v>
      </c>
      <c r="CQ70" s="1">
        <v>1</v>
      </c>
      <c r="CR70" s="1">
        <v>3</v>
      </c>
      <c r="CS70" s="1">
        <v>3</v>
      </c>
      <c r="CT70" s="1">
        <v>3</v>
      </c>
      <c r="CU70" s="1">
        <v>3</v>
      </c>
      <c r="CV70" t="s">
        <v>287</v>
      </c>
      <c r="CW70" s="1">
        <v>3</v>
      </c>
      <c r="CX70" t="s">
        <v>287</v>
      </c>
      <c r="CY70" s="1">
        <v>1</v>
      </c>
      <c r="CZ70" s="1">
        <v>3</v>
      </c>
      <c r="DA70" s="1">
        <v>3</v>
      </c>
      <c r="DB70" t="s">
        <v>287</v>
      </c>
      <c r="DC70" t="s">
        <v>287</v>
      </c>
      <c r="DD70" t="s">
        <v>287</v>
      </c>
      <c r="DE70" t="s">
        <v>287</v>
      </c>
      <c r="DF70" t="s">
        <v>685</v>
      </c>
      <c r="DG70" t="s">
        <v>686</v>
      </c>
      <c r="DH70" t="s">
        <v>301</v>
      </c>
      <c r="DI70" t="s">
        <v>419</v>
      </c>
      <c r="DJ70" t="s">
        <v>687</v>
      </c>
      <c r="DK70" t="s">
        <v>688</v>
      </c>
      <c r="DL70" t="s">
        <v>341</v>
      </c>
      <c r="DM70" t="s">
        <v>683</v>
      </c>
      <c r="DN70" t="s">
        <v>689</v>
      </c>
      <c r="DO70" s="1">
        <v>0</v>
      </c>
      <c r="DP70" s="1">
        <v>0</v>
      </c>
      <c r="DQ70" s="1">
        <v>0</v>
      </c>
      <c r="DR70" s="1">
        <v>1</v>
      </c>
      <c r="DS70" s="1">
        <v>0</v>
      </c>
    </row>
    <row r="71" spans="1:123" x14ac:dyDescent="0.35">
      <c r="A71" t="s">
        <v>287</v>
      </c>
      <c r="B71" t="s">
        <v>287</v>
      </c>
      <c r="C71" t="s">
        <v>287</v>
      </c>
      <c r="D71" t="s">
        <v>287</v>
      </c>
      <c r="E71" t="s">
        <v>287</v>
      </c>
      <c r="F71" t="s">
        <v>287</v>
      </c>
      <c r="G71" t="s">
        <v>287</v>
      </c>
      <c r="H71" t="s">
        <v>287</v>
      </c>
      <c r="I71" s="1">
        <v>0</v>
      </c>
      <c r="J71" s="1">
        <v>0</v>
      </c>
      <c r="K71" s="1">
        <v>0</v>
      </c>
      <c r="L71" s="1">
        <v>0</v>
      </c>
      <c r="M71" s="1">
        <v>0</v>
      </c>
      <c r="N71" s="1">
        <v>0</v>
      </c>
      <c r="O71" s="1">
        <v>0</v>
      </c>
      <c r="P71" s="1">
        <v>0</v>
      </c>
      <c r="Q71" t="s">
        <v>287</v>
      </c>
      <c r="R71" s="1">
        <v>0</v>
      </c>
      <c r="S71" s="1">
        <v>0</v>
      </c>
      <c r="T71" s="1">
        <v>0</v>
      </c>
      <c r="U71" s="1">
        <v>0</v>
      </c>
      <c r="V71" s="1">
        <v>0</v>
      </c>
      <c r="W71" s="1">
        <v>0</v>
      </c>
      <c r="X71" t="s">
        <v>287</v>
      </c>
      <c r="Y71" t="s">
        <v>287</v>
      </c>
      <c r="Z71" t="s">
        <v>287</v>
      </c>
      <c r="AA71" t="s">
        <v>287</v>
      </c>
      <c r="AB71" t="s">
        <v>287</v>
      </c>
      <c r="AC71" s="1">
        <v>0</v>
      </c>
      <c r="AD71" s="1">
        <v>0</v>
      </c>
      <c r="AE71" s="1">
        <v>0</v>
      </c>
      <c r="AF71" s="1">
        <v>0</v>
      </c>
      <c r="AG71" s="1">
        <v>0</v>
      </c>
      <c r="AH71" t="s">
        <v>287</v>
      </c>
      <c r="AI71" t="s">
        <v>287</v>
      </c>
      <c r="AJ71" t="s">
        <v>287</v>
      </c>
      <c r="AK71" t="s">
        <v>287</v>
      </c>
      <c r="AL71" t="s">
        <v>287</v>
      </c>
      <c r="AM71" t="s">
        <v>287</v>
      </c>
      <c r="AN71" s="1">
        <v>0</v>
      </c>
      <c r="AO71" s="1">
        <v>0</v>
      </c>
      <c r="AP71" s="1">
        <v>0</v>
      </c>
      <c r="AQ71" s="1">
        <v>0</v>
      </c>
      <c r="AR71" s="1">
        <v>0</v>
      </c>
      <c r="AS71" s="1">
        <v>0</v>
      </c>
      <c r="AT71" s="1">
        <v>0</v>
      </c>
      <c r="AU71" s="1">
        <v>0</v>
      </c>
      <c r="AV71" t="s">
        <v>287</v>
      </c>
      <c r="AW71" s="1">
        <v>0</v>
      </c>
      <c r="AX71" s="1">
        <v>0</v>
      </c>
      <c r="AY71" s="1">
        <v>0</v>
      </c>
      <c r="AZ71" s="1">
        <v>0</v>
      </c>
      <c r="BA71" s="1">
        <v>0</v>
      </c>
      <c r="BB71" s="1">
        <v>0</v>
      </c>
      <c r="BC71" s="1">
        <v>0</v>
      </c>
      <c r="BD71" s="1">
        <v>0</v>
      </c>
      <c r="BE71" t="s">
        <v>287</v>
      </c>
      <c r="BF71" t="s">
        <v>287</v>
      </c>
      <c r="BG71" t="s">
        <v>287</v>
      </c>
      <c r="BH71" t="s">
        <v>287</v>
      </c>
      <c r="BI71" t="s">
        <v>287</v>
      </c>
      <c r="BJ71" t="s">
        <v>287</v>
      </c>
      <c r="BK71" s="1">
        <v>0</v>
      </c>
      <c r="BL71" s="1">
        <v>0</v>
      </c>
      <c r="BM71" s="1">
        <v>0</v>
      </c>
      <c r="BN71" s="1">
        <v>0</v>
      </c>
      <c r="BO71" s="1">
        <v>0</v>
      </c>
      <c r="BP71" s="1">
        <v>0</v>
      </c>
      <c r="BQ71" s="1">
        <v>0</v>
      </c>
      <c r="BR71" s="1">
        <v>0</v>
      </c>
      <c r="BS71" s="1">
        <v>0</v>
      </c>
      <c r="BT71" s="1">
        <v>0</v>
      </c>
      <c r="BU71" s="1">
        <v>0</v>
      </c>
      <c r="BV71" s="1">
        <v>0</v>
      </c>
      <c r="BW71" s="1">
        <v>0</v>
      </c>
      <c r="BX71" s="1">
        <v>0</v>
      </c>
      <c r="BY71" t="s">
        <v>287</v>
      </c>
      <c r="BZ71" s="1">
        <v>0</v>
      </c>
      <c r="CA71" s="1">
        <v>0</v>
      </c>
      <c r="CB71" s="1">
        <v>0</v>
      </c>
      <c r="CC71" s="1">
        <v>0</v>
      </c>
      <c r="CD71" s="1">
        <v>0</v>
      </c>
      <c r="CE71" s="1">
        <v>0</v>
      </c>
      <c r="CF71" s="1">
        <v>0</v>
      </c>
      <c r="CG71" s="1">
        <v>0</v>
      </c>
      <c r="CH71" s="1">
        <v>0</v>
      </c>
      <c r="CI71" s="1">
        <v>0</v>
      </c>
      <c r="CJ71" s="1">
        <v>0</v>
      </c>
      <c r="CK71" s="1">
        <v>0</v>
      </c>
      <c r="CL71" s="1">
        <v>0</v>
      </c>
      <c r="CM71" s="1">
        <v>0</v>
      </c>
      <c r="CN71" t="s">
        <v>287</v>
      </c>
      <c r="CO71" t="s">
        <v>287</v>
      </c>
      <c r="CP71" t="s">
        <v>287</v>
      </c>
      <c r="CQ71" t="s">
        <v>287</v>
      </c>
      <c r="CR71" t="s">
        <v>287</v>
      </c>
      <c r="CS71" t="s">
        <v>287</v>
      </c>
      <c r="CT71" t="s">
        <v>287</v>
      </c>
      <c r="CU71" t="s">
        <v>287</v>
      </c>
      <c r="CV71" t="s">
        <v>287</v>
      </c>
      <c r="CW71" t="s">
        <v>287</v>
      </c>
      <c r="CX71" t="s">
        <v>287</v>
      </c>
      <c r="CY71" t="s">
        <v>287</v>
      </c>
      <c r="CZ71" t="s">
        <v>287</v>
      </c>
      <c r="DA71" t="s">
        <v>287</v>
      </c>
      <c r="DB71" t="s">
        <v>287</v>
      </c>
      <c r="DC71" t="s">
        <v>287</v>
      </c>
      <c r="DD71" t="s">
        <v>287</v>
      </c>
      <c r="DE71" t="s">
        <v>287</v>
      </c>
      <c r="DF71" t="s">
        <v>690</v>
      </c>
      <c r="DG71" t="s">
        <v>691</v>
      </c>
      <c r="DH71" t="s">
        <v>290</v>
      </c>
      <c r="DI71" t="s">
        <v>315</v>
      </c>
      <c r="DJ71" t="s">
        <v>303</v>
      </c>
      <c r="DK71" t="s">
        <v>692</v>
      </c>
      <c r="DL71" t="s">
        <v>341</v>
      </c>
      <c r="DM71" t="s">
        <v>693</v>
      </c>
      <c r="DN71" t="s">
        <v>694</v>
      </c>
      <c r="DO71" s="1">
        <v>0</v>
      </c>
      <c r="DP71" s="1">
        <v>1</v>
      </c>
      <c r="DQ71" s="1">
        <v>0</v>
      </c>
      <c r="DR71" s="1">
        <v>0</v>
      </c>
      <c r="DS71" s="1">
        <v>0</v>
      </c>
    </row>
    <row r="72" spans="1:123" x14ac:dyDescent="0.35">
      <c r="A72" s="1">
        <v>1</v>
      </c>
      <c r="B72" s="1">
        <v>1</v>
      </c>
      <c r="C72" s="1">
        <v>3</v>
      </c>
      <c r="D72" s="1">
        <v>1</v>
      </c>
      <c r="E72" s="1">
        <v>1</v>
      </c>
      <c r="F72" s="1">
        <v>1</v>
      </c>
      <c r="G72" s="1">
        <v>1</v>
      </c>
      <c r="H72" s="1">
        <v>3</v>
      </c>
      <c r="I72" s="1">
        <v>1</v>
      </c>
      <c r="J72" s="1">
        <v>1</v>
      </c>
      <c r="K72" s="1">
        <v>0</v>
      </c>
      <c r="L72" s="1">
        <v>0</v>
      </c>
      <c r="M72" s="1">
        <v>1</v>
      </c>
      <c r="N72" s="1">
        <v>1</v>
      </c>
      <c r="O72" s="1">
        <v>1</v>
      </c>
      <c r="P72" s="1">
        <v>0</v>
      </c>
      <c r="Q72" s="1">
        <v>1</v>
      </c>
      <c r="R72" s="1">
        <v>1</v>
      </c>
      <c r="S72" s="1">
        <v>1</v>
      </c>
      <c r="T72" s="1">
        <v>1</v>
      </c>
      <c r="U72" s="1">
        <v>0</v>
      </c>
      <c r="V72" s="1">
        <v>1</v>
      </c>
      <c r="W72" s="1">
        <v>0</v>
      </c>
      <c r="X72" t="s">
        <v>287</v>
      </c>
      <c r="Y72" s="1">
        <v>3</v>
      </c>
      <c r="Z72" s="1">
        <v>1</v>
      </c>
      <c r="AA72" t="s">
        <v>287</v>
      </c>
      <c r="AB72" s="1">
        <v>2</v>
      </c>
      <c r="AC72" s="1">
        <v>1</v>
      </c>
      <c r="AD72" s="1">
        <v>0</v>
      </c>
      <c r="AE72" s="1">
        <v>0</v>
      </c>
      <c r="AF72" s="1">
        <v>1</v>
      </c>
      <c r="AG72" s="1">
        <v>0</v>
      </c>
      <c r="AH72" t="s">
        <v>287</v>
      </c>
      <c r="AI72" t="s">
        <v>287</v>
      </c>
      <c r="AJ72" t="s">
        <v>287</v>
      </c>
      <c r="AK72" t="s">
        <v>287</v>
      </c>
      <c r="AL72" s="1">
        <v>1</v>
      </c>
      <c r="AM72" s="1">
        <v>1</v>
      </c>
      <c r="AN72" s="1">
        <v>0</v>
      </c>
      <c r="AO72" s="1">
        <v>0</v>
      </c>
      <c r="AP72" s="1">
        <v>0</v>
      </c>
      <c r="AQ72" s="1">
        <v>0</v>
      </c>
      <c r="AR72" s="1">
        <v>0</v>
      </c>
      <c r="AS72" s="1">
        <v>1</v>
      </c>
      <c r="AT72" s="1">
        <v>0</v>
      </c>
      <c r="AU72" s="1">
        <v>0</v>
      </c>
      <c r="AV72" t="s">
        <v>287</v>
      </c>
      <c r="AW72" s="1">
        <v>0</v>
      </c>
      <c r="AX72" s="1">
        <v>0</v>
      </c>
      <c r="AY72" s="1">
        <v>0</v>
      </c>
      <c r="AZ72" s="1">
        <v>0</v>
      </c>
      <c r="BA72" s="1">
        <v>0</v>
      </c>
      <c r="BB72" s="1">
        <v>1</v>
      </c>
      <c r="BC72" s="1">
        <v>0</v>
      </c>
      <c r="BD72" s="1">
        <v>0</v>
      </c>
      <c r="BE72" t="s">
        <v>287</v>
      </c>
      <c r="BF72" t="s">
        <v>287</v>
      </c>
      <c r="BG72" s="1">
        <v>1</v>
      </c>
      <c r="BH72" s="1">
        <v>1</v>
      </c>
      <c r="BI72" s="1">
        <v>1</v>
      </c>
      <c r="BJ72" s="1">
        <v>3</v>
      </c>
      <c r="BK72" s="1">
        <v>1</v>
      </c>
      <c r="BL72" s="1">
        <v>1</v>
      </c>
      <c r="BM72" s="1">
        <v>1</v>
      </c>
      <c r="BN72" s="1">
        <v>1</v>
      </c>
      <c r="BO72" s="1">
        <v>1</v>
      </c>
      <c r="BP72" s="1">
        <v>1</v>
      </c>
      <c r="BQ72" s="1">
        <v>1</v>
      </c>
      <c r="BR72" s="1">
        <v>0</v>
      </c>
      <c r="BS72" s="1">
        <v>1</v>
      </c>
      <c r="BT72" s="1">
        <v>1</v>
      </c>
      <c r="BU72" s="1">
        <v>1</v>
      </c>
      <c r="BV72" s="1">
        <v>1</v>
      </c>
      <c r="BW72" s="1">
        <v>0</v>
      </c>
      <c r="BX72" s="1">
        <v>0</v>
      </c>
      <c r="BY72" t="s">
        <v>287</v>
      </c>
      <c r="BZ72" s="1">
        <v>1</v>
      </c>
      <c r="CA72" s="1">
        <v>1</v>
      </c>
      <c r="CB72" s="1">
        <v>1</v>
      </c>
      <c r="CC72" s="1">
        <v>1</v>
      </c>
      <c r="CD72" s="1">
        <v>1</v>
      </c>
      <c r="CE72" s="1">
        <v>1</v>
      </c>
      <c r="CF72" s="1">
        <v>1</v>
      </c>
      <c r="CG72" s="1">
        <v>1</v>
      </c>
      <c r="CH72" s="1">
        <v>1</v>
      </c>
      <c r="CI72" s="1">
        <v>1</v>
      </c>
      <c r="CJ72" s="1">
        <v>1</v>
      </c>
      <c r="CK72" s="1">
        <v>1</v>
      </c>
      <c r="CL72" s="1">
        <v>0</v>
      </c>
      <c r="CM72" s="1">
        <v>0</v>
      </c>
      <c r="CN72" t="s">
        <v>287</v>
      </c>
      <c r="CO72" s="1">
        <v>1</v>
      </c>
      <c r="CP72" s="1">
        <v>1</v>
      </c>
      <c r="CQ72" s="1">
        <v>1</v>
      </c>
      <c r="CR72" s="1">
        <v>1</v>
      </c>
      <c r="CS72" s="1">
        <v>2</v>
      </c>
      <c r="CT72" s="1">
        <v>2</v>
      </c>
      <c r="CU72" s="1">
        <v>2</v>
      </c>
      <c r="CV72" t="s">
        <v>287</v>
      </c>
      <c r="CW72" s="1">
        <v>1</v>
      </c>
      <c r="CX72" t="s">
        <v>287</v>
      </c>
      <c r="CY72" s="1">
        <v>1</v>
      </c>
      <c r="CZ72" s="1">
        <v>1</v>
      </c>
      <c r="DA72" s="1">
        <v>2</v>
      </c>
      <c r="DB72" s="1">
        <v>2</v>
      </c>
      <c r="DC72" t="s">
        <v>287</v>
      </c>
      <c r="DD72" t="s">
        <v>287</v>
      </c>
      <c r="DE72" t="s">
        <v>287</v>
      </c>
      <c r="DF72" t="s">
        <v>695</v>
      </c>
      <c r="DG72" t="s">
        <v>696</v>
      </c>
      <c r="DH72" t="s">
        <v>290</v>
      </c>
      <c r="DI72" t="s">
        <v>315</v>
      </c>
      <c r="DJ72" t="s">
        <v>303</v>
      </c>
      <c r="DK72" t="s">
        <v>321</v>
      </c>
      <c r="DL72" t="s">
        <v>294</v>
      </c>
      <c r="DM72" t="s">
        <v>697</v>
      </c>
      <c r="DN72" t="s">
        <v>698</v>
      </c>
      <c r="DO72" s="1">
        <v>0</v>
      </c>
      <c r="DP72" s="1">
        <v>0</v>
      </c>
      <c r="DQ72" s="1">
        <v>0</v>
      </c>
      <c r="DR72" s="1">
        <v>1</v>
      </c>
      <c r="DS72" s="1">
        <v>0</v>
      </c>
    </row>
    <row r="73" spans="1:123" x14ac:dyDescent="0.35">
      <c r="A73" t="s">
        <v>287</v>
      </c>
      <c r="B73" t="s">
        <v>287</v>
      </c>
      <c r="C73" t="s">
        <v>287</v>
      </c>
      <c r="D73" t="s">
        <v>287</v>
      </c>
      <c r="E73" t="s">
        <v>287</v>
      </c>
      <c r="F73" t="s">
        <v>287</v>
      </c>
      <c r="G73" t="s">
        <v>287</v>
      </c>
      <c r="H73" t="s">
        <v>287</v>
      </c>
      <c r="I73" s="1">
        <v>0</v>
      </c>
      <c r="J73" s="1">
        <v>0</v>
      </c>
      <c r="K73" s="1">
        <v>0</v>
      </c>
      <c r="L73" s="1">
        <v>0</v>
      </c>
      <c r="M73" s="1">
        <v>0</v>
      </c>
      <c r="N73" s="1">
        <v>0</v>
      </c>
      <c r="O73" s="1">
        <v>0</v>
      </c>
      <c r="P73" s="1">
        <v>0</v>
      </c>
      <c r="Q73" t="s">
        <v>287</v>
      </c>
      <c r="R73" s="1">
        <v>0</v>
      </c>
      <c r="S73" s="1">
        <v>0</v>
      </c>
      <c r="T73" s="1">
        <v>0</v>
      </c>
      <c r="U73" s="1">
        <v>0</v>
      </c>
      <c r="V73" s="1">
        <v>0</v>
      </c>
      <c r="W73" s="1">
        <v>0</v>
      </c>
      <c r="X73" t="s">
        <v>287</v>
      </c>
      <c r="Y73" t="s">
        <v>287</v>
      </c>
      <c r="Z73" t="s">
        <v>287</v>
      </c>
      <c r="AA73" t="s">
        <v>287</v>
      </c>
      <c r="AB73" t="s">
        <v>287</v>
      </c>
      <c r="AC73" s="1">
        <v>0</v>
      </c>
      <c r="AD73" s="1">
        <v>0</v>
      </c>
      <c r="AE73" s="1">
        <v>0</v>
      </c>
      <c r="AF73" s="1">
        <v>0</v>
      </c>
      <c r="AG73" s="1">
        <v>0</v>
      </c>
      <c r="AH73" t="s">
        <v>287</v>
      </c>
      <c r="AI73" t="s">
        <v>287</v>
      </c>
      <c r="AJ73" t="s">
        <v>287</v>
      </c>
      <c r="AK73" t="s">
        <v>287</v>
      </c>
      <c r="AL73" t="s">
        <v>287</v>
      </c>
      <c r="AM73" t="s">
        <v>287</v>
      </c>
      <c r="AN73" s="1">
        <v>0</v>
      </c>
      <c r="AO73" s="1">
        <v>0</v>
      </c>
      <c r="AP73" s="1">
        <v>0</v>
      </c>
      <c r="AQ73" s="1">
        <v>0</v>
      </c>
      <c r="AR73" s="1">
        <v>0</v>
      </c>
      <c r="AS73" s="1">
        <v>0</v>
      </c>
      <c r="AT73" s="1">
        <v>0</v>
      </c>
      <c r="AU73" s="1">
        <v>0</v>
      </c>
      <c r="AV73" t="s">
        <v>287</v>
      </c>
      <c r="AW73" s="1">
        <v>0</v>
      </c>
      <c r="AX73" s="1">
        <v>0</v>
      </c>
      <c r="AY73" s="1">
        <v>0</v>
      </c>
      <c r="AZ73" s="1">
        <v>0</v>
      </c>
      <c r="BA73" s="1">
        <v>0</v>
      </c>
      <c r="BB73" s="1">
        <v>0</v>
      </c>
      <c r="BC73" s="1">
        <v>0</v>
      </c>
      <c r="BD73" s="1">
        <v>0</v>
      </c>
      <c r="BE73" t="s">
        <v>287</v>
      </c>
      <c r="BF73" t="s">
        <v>287</v>
      </c>
      <c r="BG73" t="s">
        <v>287</v>
      </c>
      <c r="BH73" t="s">
        <v>287</v>
      </c>
      <c r="BI73" t="s">
        <v>287</v>
      </c>
      <c r="BJ73" t="s">
        <v>287</v>
      </c>
      <c r="BK73" s="1">
        <v>0</v>
      </c>
      <c r="BL73" s="1">
        <v>0</v>
      </c>
      <c r="BM73" s="1">
        <v>0</v>
      </c>
      <c r="BN73" s="1">
        <v>0</v>
      </c>
      <c r="BO73" s="1">
        <v>0</v>
      </c>
      <c r="BP73" s="1">
        <v>0</v>
      </c>
      <c r="BQ73" s="1">
        <v>0</v>
      </c>
      <c r="BR73" s="1">
        <v>0</v>
      </c>
      <c r="BS73" s="1">
        <v>0</v>
      </c>
      <c r="BT73" s="1">
        <v>0</v>
      </c>
      <c r="BU73" s="1">
        <v>0</v>
      </c>
      <c r="BV73" s="1">
        <v>0</v>
      </c>
      <c r="BW73" s="1">
        <v>0</v>
      </c>
      <c r="BX73" s="1">
        <v>0</v>
      </c>
      <c r="BY73" t="s">
        <v>287</v>
      </c>
      <c r="BZ73" s="1">
        <v>0</v>
      </c>
      <c r="CA73" s="1">
        <v>0</v>
      </c>
      <c r="CB73" s="1">
        <v>0</v>
      </c>
      <c r="CC73" s="1">
        <v>0</v>
      </c>
      <c r="CD73" s="1">
        <v>0</v>
      </c>
      <c r="CE73" s="1">
        <v>0</v>
      </c>
      <c r="CF73" s="1">
        <v>0</v>
      </c>
      <c r="CG73" s="1">
        <v>0</v>
      </c>
      <c r="CH73" s="1">
        <v>0</v>
      </c>
      <c r="CI73" s="1">
        <v>0</v>
      </c>
      <c r="CJ73" s="1">
        <v>0</v>
      </c>
      <c r="CK73" s="1">
        <v>0</v>
      </c>
      <c r="CL73" s="1">
        <v>0</v>
      </c>
      <c r="CM73" s="1">
        <v>0</v>
      </c>
      <c r="CN73" t="s">
        <v>287</v>
      </c>
      <c r="CO73" t="s">
        <v>287</v>
      </c>
      <c r="CP73" t="s">
        <v>287</v>
      </c>
      <c r="CQ73" t="s">
        <v>287</v>
      </c>
      <c r="CR73" t="s">
        <v>287</v>
      </c>
      <c r="CS73" t="s">
        <v>287</v>
      </c>
      <c r="CT73" t="s">
        <v>287</v>
      </c>
      <c r="CU73" t="s">
        <v>287</v>
      </c>
      <c r="CV73" t="s">
        <v>287</v>
      </c>
      <c r="CW73" t="s">
        <v>287</v>
      </c>
      <c r="CX73" t="s">
        <v>287</v>
      </c>
      <c r="CY73" t="s">
        <v>287</v>
      </c>
      <c r="CZ73" t="s">
        <v>287</v>
      </c>
      <c r="DA73" t="s">
        <v>287</v>
      </c>
      <c r="DB73" t="s">
        <v>287</v>
      </c>
      <c r="DC73" t="s">
        <v>287</v>
      </c>
      <c r="DD73" t="s">
        <v>287</v>
      </c>
      <c r="DE73" t="s">
        <v>287</v>
      </c>
      <c r="DF73" t="s">
        <v>699</v>
      </c>
      <c r="DG73" t="s">
        <v>700</v>
      </c>
      <c r="DH73" t="s">
        <v>301</v>
      </c>
      <c r="DI73" t="s">
        <v>302</v>
      </c>
      <c r="DJ73" t="s">
        <v>303</v>
      </c>
      <c r="DK73" t="s">
        <v>701</v>
      </c>
      <c r="DL73" t="s">
        <v>294</v>
      </c>
      <c r="DM73" t="s">
        <v>702</v>
      </c>
      <c r="DN73" t="s">
        <v>703</v>
      </c>
      <c r="DO73" s="1">
        <v>0</v>
      </c>
      <c r="DP73" s="1">
        <v>1</v>
      </c>
      <c r="DQ73" s="1">
        <v>0</v>
      </c>
      <c r="DR73" s="1">
        <v>0</v>
      </c>
      <c r="DS73" s="1">
        <v>0</v>
      </c>
    </row>
    <row r="74" spans="1:123" x14ac:dyDescent="0.35">
      <c r="A74" s="1">
        <v>1</v>
      </c>
      <c r="B74" s="1">
        <v>2</v>
      </c>
      <c r="C74" s="1">
        <v>4</v>
      </c>
      <c r="D74" s="1">
        <v>4</v>
      </c>
      <c r="E74" s="1">
        <v>1</v>
      </c>
      <c r="F74" s="1">
        <v>3</v>
      </c>
      <c r="G74" s="1">
        <v>4</v>
      </c>
      <c r="H74" s="1">
        <v>5</v>
      </c>
      <c r="I74" s="1">
        <v>0</v>
      </c>
      <c r="J74" s="1">
        <v>0</v>
      </c>
      <c r="K74" s="1">
        <v>0</v>
      </c>
      <c r="L74" s="1">
        <v>0</v>
      </c>
      <c r="M74" s="1">
        <v>0</v>
      </c>
      <c r="N74" s="1">
        <v>0</v>
      </c>
      <c r="O74" s="1">
        <v>0</v>
      </c>
      <c r="P74" s="1">
        <v>1</v>
      </c>
      <c r="Q74" s="1">
        <v>1</v>
      </c>
      <c r="R74" s="1">
        <v>0</v>
      </c>
      <c r="S74" s="1">
        <v>0</v>
      </c>
      <c r="T74" s="1">
        <v>0</v>
      </c>
      <c r="U74" s="1">
        <v>0</v>
      </c>
      <c r="V74" s="1">
        <v>0</v>
      </c>
      <c r="W74" s="1">
        <v>0</v>
      </c>
      <c r="X74" t="s">
        <v>287</v>
      </c>
      <c r="Y74" s="1">
        <v>6</v>
      </c>
      <c r="Z74" s="1">
        <v>3</v>
      </c>
      <c r="AA74" t="s">
        <v>287</v>
      </c>
      <c r="AB74" s="1">
        <v>1</v>
      </c>
      <c r="AC74" s="1">
        <v>0</v>
      </c>
      <c r="AD74" s="1">
        <v>0</v>
      </c>
      <c r="AE74" s="1">
        <v>0</v>
      </c>
      <c r="AF74" s="1">
        <v>0</v>
      </c>
      <c r="AG74" s="1">
        <v>0</v>
      </c>
      <c r="AH74" t="s">
        <v>287</v>
      </c>
      <c r="AI74" t="s">
        <v>287</v>
      </c>
      <c r="AJ74" t="s">
        <v>287</v>
      </c>
      <c r="AK74" t="s">
        <v>287</v>
      </c>
      <c r="AL74" s="1">
        <v>2</v>
      </c>
      <c r="AM74" s="1">
        <v>1</v>
      </c>
      <c r="AN74" s="1">
        <v>0</v>
      </c>
      <c r="AO74" s="1">
        <v>0</v>
      </c>
      <c r="AP74" s="1">
        <v>0</v>
      </c>
      <c r="AQ74" s="1">
        <v>0</v>
      </c>
      <c r="AR74" s="1">
        <v>0</v>
      </c>
      <c r="AS74" s="1">
        <v>1</v>
      </c>
      <c r="AT74" s="1">
        <v>0</v>
      </c>
      <c r="AU74" s="1">
        <v>0</v>
      </c>
      <c r="AV74" t="s">
        <v>287</v>
      </c>
      <c r="AW74" s="1">
        <v>0</v>
      </c>
      <c r="AX74" s="1">
        <v>0</v>
      </c>
      <c r="AY74" s="1">
        <v>0</v>
      </c>
      <c r="AZ74" s="1">
        <v>0</v>
      </c>
      <c r="BA74" s="1">
        <v>0</v>
      </c>
      <c r="BB74" s="1">
        <v>1</v>
      </c>
      <c r="BC74" s="1">
        <v>0</v>
      </c>
      <c r="BD74" s="1">
        <v>0</v>
      </c>
      <c r="BE74" t="s">
        <v>287</v>
      </c>
      <c r="BF74" t="s">
        <v>287</v>
      </c>
      <c r="BG74" s="1">
        <v>1</v>
      </c>
      <c r="BH74" s="1">
        <v>1</v>
      </c>
      <c r="BI74" s="1">
        <v>1</v>
      </c>
      <c r="BJ74" s="1">
        <v>3</v>
      </c>
      <c r="BK74" s="1">
        <v>1</v>
      </c>
      <c r="BL74" s="1">
        <v>1</v>
      </c>
      <c r="BM74" s="1">
        <v>1</v>
      </c>
      <c r="BN74" s="1">
        <v>1</v>
      </c>
      <c r="BO74" s="1">
        <v>1</v>
      </c>
      <c r="BP74" s="1">
        <v>1</v>
      </c>
      <c r="BQ74" s="1">
        <v>1</v>
      </c>
      <c r="BR74" s="1">
        <v>1</v>
      </c>
      <c r="BS74" s="1">
        <v>0</v>
      </c>
      <c r="BT74" s="1">
        <v>0</v>
      </c>
      <c r="BU74" s="1">
        <v>0</v>
      </c>
      <c r="BV74" s="1">
        <v>1</v>
      </c>
      <c r="BW74" s="1">
        <v>0</v>
      </c>
      <c r="BX74" s="1">
        <v>0</v>
      </c>
      <c r="BY74" t="s">
        <v>287</v>
      </c>
      <c r="BZ74" s="1">
        <v>0</v>
      </c>
      <c r="CA74" s="1">
        <v>1</v>
      </c>
      <c r="CB74" s="1">
        <v>0</v>
      </c>
      <c r="CC74" s="1">
        <v>1</v>
      </c>
      <c r="CD74" s="1">
        <v>1</v>
      </c>
      <c r="CE74" s="1">
        <v>0</v>
      </c>
      <c r="CF74" s="1">
        <v>1</v>
      </c>
      <c r="CG74" s="1">
        <v>0</v>
      </c>
      <c r="CH74" s="1">
        <v>0</v>
      </c>
      <c r="CI74" s="1">
        <v>0</v>
      </c>
      <c r="CJ74" s="1">
        <v>0</v>
      </c>
      <c r="CK74" s="1">
        <v>0</v>
      </c>
      <c r="CL74" s="1">
        <v>0</v>
      </c>
      <c r="CM74" s="1">
        <v>0</v>
      </c>
      <c r="CN74" t="s">
        <v>287</v>
      </c>
      <c r="CO74" s="1">
        <v>1</v>
      </c>
      <c r="CP74" s="1">
        <v>1</v>
      </c>
      <c r="CQ74" s="1">
        <v>1</v>
      </c>
      <c r="CR74" s="1">
        <v>1</v>
      </c>
      <c r="CS74" s="1">
        <v>4</v>
      </c>
      <c r="CT74" s="1">
        <v>4</v>
      </c>
      <c r="CU74" s="1">
        <v>4</v>
      </c>
      <c r="CV74" t="s">
        <v>287</v>
      </c>
      <c r="CW74" s="1">
        <v>2</v>
      </c>
      <c r="CX74" t="s">
        <v>287</v>
      </c>
      <c r="CY74" s="1">
        <v>1</v>
      </c>
      <c r="CZ74" s="1">
        <v>3</v>
      </c>
      <c r="DA74" s="1">
        <v>2</v>
      </c>
      <c r="DB74" s="1">
        <v>6</v>
      </c>
      <c r="DC74" t="s">
        <v>704</v>
      </c>
      <c r="DD74" t="s">
        <v>287</v>
      </c>
      <c r="DE74" t="s">
        <v>287</v>
      </c>
      <c r="DF74" t="s">
        <v>705</v>
      </c>
      <c r="DG74" t="s">
        <v>706</v>
      </c>
      <c r="DH74" t="s">
        <v>290</v>
      </c>
      <c r="DI74" t="s">
        <v>302</v>
      </c>
      <c r="DJ74" t="s">
        <v>292</v>
      </c>
      <c r="DK74" t="s">
        <v>321</v>
      </c>
      <c r="DL74" t="s">
        <v>294</v>
      </c>
      <c r="DM74" t="s">
        <v>707</v>
      </c>
      <c r="DN74" t="s">
        <v>708</v>
      </c>
      <c r="DO74" s="1">
        <v>0</v>
      </c>
      <c r="DP74" s="1">
        <v>0</v>
      </c>
      <c r="DQ74" s="1">
        <v>0</v>
      </c>
      <c r="DR74" s="1">
        <v>1</v>
      </c>
      <c r="DS74" s="1">
        <v>0</v>
      </c>
    </row>
    <row r="75" spans="1:123" x14ac:dyDescent="0.35">
      <c r="A75" s="1">
        <v>1</v>
      </c>
      <c r="B75" s="1">
        <v>1</v>
      </c>
      <c r="C75" s="1">
        <v>2</v>
      </c>
      <c r="D75" s="1">
        <v>5</v>
      </c>
      <c r="E75" s="1">
        <v>1</v>
      </c>
      <c r="F75" s="1">
        <v>2</v>
      </c>
      <c r="G75" s="1">
        <v>5</v>
      </c>
      <c r="H75" s="1">
        <v>5</v>
      </c>
      <c r="I75" s="1">
        <v>1</v>
      </c>
      <c r="J75" s="1">
        <v>1</v>
      </c>
      <c r="K75" s="1">
        <v>0</v>
      </c>
      <c r="L75" s="1">
        <v>1</v>
      </c>
      <c r="M75" s="1">
        <v>1</v>
      </c>
      <c r="N75" s="1">
        <v>1</v>
      </c>
      <c r="O75" s="1">
        <v>1</v>
      </c>
      <c r="P75" s="1">
        <v>0</v>
      </c>
      <c r="Q75" s="1">
        <v>3</v>
      </c>
      <c r="R75" s="1">
        <v>0</v>
      </c>
      <c r="S75" s="1">
        <v>0</v>
      </c>
      <c r="T75" s="1">
        <v>1</v>
      </c>
      <c r="U75" s="1">
        <v>0</v>
      </c>
      <c r="V75" s="1">
        <v>0</v>
      </c>
      <c r="W75" s="1">
        <v>0</v>
      </c>
      <c r="X75" t="s">
        <v>287</v>
      </c>
      <c r="Y75" s="1">
        <v>6</v>
      </c>
      <c r="Z75" s="1">
        <v>3</v>
      </c>
      <c r="AA75" t="s">
        <v>287</v>
      </c>
      <c r="AB75" s="1">
        <v>4</v>
      </c>
      <c r="AC75" s="1">
        <v>0</v>
      </c>
      <c r="AD75" s="1">
        <v>0</v>
      </c>
      <c r="AE75" s="1">
        <v>0</v>
      </c>
      <c r="AF75" s="1">
        <v>0</v>
      </c>
      <c r="AG75" s="1">
        <v>0</v>
      </c>
      <c r="AH75" t="s">
        <v>287</v>
      </c>
      <c r="AI75" t="s">
        <v>287</v>
      </c>
      <c r="AJ75" t="s">
        <v>287</v>
      </c>
      <c r="AK75" t="s">
        <v>287</v>
      </c>
      <c r="AL75" s="1">
        <v>2</v>
      </c>
      <c r="AM75" s="1">
        <v>2</v>
      </c>
      <c r="AN75" s="1">
        <v>0</v>
      </c>
      <c r="AO75" s="1">
        <v>1</v>
      </c>
      <c r="AP75" s="1">
        <v>1</v>
      </c>
      <c r="AQ75" s="1">
        <v>1</v>
      </c>
      <c r="AR75" s="1">
        <v>1</v>
      </c>
      <c r="AS75" s="1">
        <v>1</v>
      </c>
      <c r="AT75" s="1">
        <v>0</v>
      </c>
      <c r="AU75" s="1">
        <v>0</v>
      </c>
      <c r="AV75" t="s">
        <v>287</v>
      </c>
      <c r="AW75" s="1">
        <v>0</v>
      </c>
      <c r="AX75" s="1">
        <v>1</v>
      </c>
      <c r="AY75" s="1">
        <v>1</v>
      </c>
      <c r="AZ75" s="1">
        <v>1</v>
      </c>
      <c r="BA75" s="1">
        <v>1</v>
      </c>
      <c r="BB75" s="1">
        <v>1</v>
      </c>
      <c r="BC75" s="1">
        <v>0</v>
      </c>
      <c r="BD75" s="1">
        <v>0</v>
      </c>
      <c r="BE75" t="s">
        <v>287</v>
      </c>
      <c r="BF75" t="s">
        <v>287</v>
      </c>
      <c r="BG75" s="1">
        <v>1</v>
      </c>
      <c r="BH75" s="1">
        <v>2</v>
      </c>
      <c r="BI75" s="1">
        <v>2</v>
      </c>
      <c r="BJ75" s="1">
        <v>6</v>
      </c>
      <c r="BK75" s="1">
        <v>0</v>
      </c>
      <c r="BL75" s="1">
        <v>0</v>
      </c>
      <c r="BM75" s="1">
        <v>0</v>
      </c>
      <c r="BN75" s="1">
        <v>0</v>
      </c>
      <c r="BO75" s="1">
        <v>0</v>
      </c>
      <c r="BP75" s="1">
        <v>0</v>
      </c>
      <c r="BQ75" s="1">
        <v>0</v>
      </c>
      <c r="BR75" s="1">
        <v>0</v>
      </c>
      <c r="BS75" s="1">
        <v>0</v>
      </c>
      <c r="BT75" s="1">
        <v>0</v>
      </c>
      <c r="BU75" s="1">
        <v>0</v>
      </c>
      <c r="BV75" s="1">
        <v>0</v>
      </c>
      <c r="BW75" s="1">
        <v>0</v>
      </c>
      <c r="BX75" s="1">
        <v>1</v>
      </c>
      <c r="BY75" t="s">
        <v>287</v>
      </c>
      <c r="BZ75" s="1">
        <v>0</v>
      </c>
      <c r="CA75" s="1">
        <v>0</v>
      </c>
      <c r="CB75" s="1">
        <v>0</v>
      </c>
      <c r="CC75" s="1">
        <v>0</v>
      </c>
      <c r="CD75" s="1">
        <v>0</v>
      </c>
      <c r="CE75" s="1">
        <v>0</v>
      </c>
      <c r="CF75" s="1">
        <v>0</v>
      </c>
      <c r="CG75" s="1">
        <v>0</v>
      </c>
      <c r="CH75" s="1">
        <v>0</v>
      </c>
      <c r="CI75" s="1">
        <v>0</v>
      </c>
      <c r="CJ75" s="1">
        <v>0</v>
      </c>
      <c r="CK75" s="1">
        <v>0</v>
      </c>
      <c r="CL75" s="1">
        <v>0</v>
      </c>
      <c r="CM75" s="1">
        <v>1</v>
      </c>
      <c r="CN75" t="s">
        <v>287</v>
      </c>
      <c r="CO75" t="s">
        <v>287</v>
      </c>
      <c r="CP75" t="s">
        <v>287</v>
      </c>
      <c r="CQ75" s="1">
        <v>3</v>
      </c>
      <c r="CR75" t="s">
        <v>287</v>
      </c>
      <c r="CS75" s="1">
        <v>5</v>
      </c>
      <c r="CT75" s="1">
        <v>5</v>
      </c>
      <c r="CU75" s="1">
        <v>5</v>
      </c>
      <c r="CV75" t="s">
        <v>287</v>
      </c>
      <c r="CW75" s="1">
        <v>3</v>
      </c>
      <c r="CX75" t="s">
        <v>287</v>
      </c>
      <c r="CY75" s="1">
        <v>1</v>
      </c>
      <c r="CZ75" s="1">
        <v>3</v>
      </c>
      <c r="DA75" s="1">
        <v>3</v>
      </c>
      <c r="DB75" t="s">
        <v>287</v>
      </c>
      <c r="DC75" t="s">
        <v>287</v>
      </c>
      <c r="DD75" t="s">
        <v>287</v>
      </c>
      <c r="DE75" t="s">
        <v>287</v>
      </c>
      <c r="DF75" t="s">
        <v>709</v>
      </c>
      <c r="DG75" t="s">
        <v>710</v>
      </c>
      <c r="DH75" t="s">
        <v>301</v>
      </c>
      <c r="DI75" t="s">
        <v>315</v>
      </c>
      <c r="DJ75" t="s">
        <v>303</v>
      </c>
      <c r="DK75" t="s">
        <v>676</v>
      </c>
      <c r="DL75" t="s">
        <v>305</v>
      </c>
      <c r="DM75" t="s">
        <v>711</v>
      </c>
      <c r="DN75" t="s">
        <v>712</v>
      </c>
      <c r="DO75" s="1">
        <v>0</v>
      </c>
      <c r="DP75" s="1">
        <v>0</v>
      </c>
      <c r="DQ75" s="1">
        <v>0</v>
      </c>
      <c r="DR75" s="1">
        <v>1</v>
      </c>
      <c r="DS75" s="1">
        <v>0</v>
      </c>
    </row>
    <row r="76" spans="1:123" x14ac:dyDescent="0.35">
      <c r="A76" s="1">
        <v>1</v>
      </c>
      <c r="B76" s="1">
        <v>1</v>
      </c>
      <c r="C76" s="1">
        <v>3</v>
      </c>
      <c r="D76" s="1">
        <v>3</v>
      </c>
      <c r="E76" s="1">
        <v>1</v>
      </c>
      <c r="F76" s="1">
        <v>1</v>
      </c>
      <c r="G76" s="1">
        <v>3</v>
      </c>
      <c r="H76" s="1">
        <v>4</v>
      </c>
      <c r="I76" s="1">
        <v>0</v>
      </c>
      <c r="J76" s="1">
        <v>0</v>
      </c>
      <c r="K76" s="1">
        <v>0</v>
      </c>
      <c r="L76" s="1">
        <v>1</v>
      </c>
      <c r="M76" s="1">
        <v>0</v>
      </c>
      <c r="N76" s="1">
        <v>1</v>
      </c>
      <c r="O76" s="1">
        <v>1</v>
      </c>
      <c r="P76" s="1">
        <v>0</v>
      </c>
      <c r="Q76" s="1">
        <v>1</v>
      </c>
      <c r="R76" s="1">
        <v>1</v>
      </c>
      <c r="S76" s="1">
        <v>1</v>
      </c>
      <c r="T76" s="1">
        <v>1</v>
      </c>
      <c r="U76" s="1">
        <v>1</v>
      </c>
      <c r="V76" s="1">
        <v>1</v>
      </c>
      <c r="W76" s="1">
        <v>0</v>
      </c>
      <c r="X76" t="s">
        <v>287</v>
      </c>
      <c r="Y76" s="1">
        <v>4</v>
      </c>
      <c r="Z76" s="1">
        <v>2</v>
      </c>
      <c r="AA76" t="s">
        <v>287</v>
      </c>
      <c r="AB76" s="1">
        <v>3</v>
      </c>
      <c r="AC76" s="1">
        <v>0</v>
      </c>
      <c r="AD76" s="1">
        <v>0</v>
      </c>
      <c r="AE76" s="1">
        <v>0</v>
      </c>
      <c r="AF76" s="1">
        <v>0</v>
      </c>
      <c r="AG76" s="1">
        <v>0</v>
      </c>
      <c r="AH76" s="1">
        <v>1</v>
      </c>
      <c r="AI76" s="1">
        <v>2</v>
      </c>
      <c r="AJ76" s="1">
        <v>1</v>
      </c>
      <c r="AK76" s="1">
        <v>1</v>
      </c>
      <c r="AL76" s="1">
        <v>1</v>
      </c>
      <c r="AM76" s="1">
        <v>1</v>
      </c>
      <c r="AN76" s="1">
        <v>0</v>
      </c>
      <c r="AO76" s="1">
        <v>0</v>
      </c>
      <c r="AP76" s="1">
        <v>0</v>
      </c>
      <c r="AQ76" s="1">
        <v>0</v>
      </c>
      <c r="AR76" s="1">
        <v>0</v>
      </c>
      <c r="AS76" s="1">
        <v>0</v>
      </c>
      <c r="AT76" s="1">
        <v>0</v>
      </c>
      <c r="AU76" s="1">
        <v>1</v>
      </c>
      <c r="AV76" t="s">
        <v>287</v>
      </c>
      <c r="AW76" s="1">
        <v>0</v>
      </c>
      <c r="AX76" s="1">
        <v>0</v>
      </c>
      <c r="AY76" s="1">
        <v>0</v>
      </c>
      <c r="AZ76" s="1">
        <v>0</v>
      </c>
      <c r="BA76" s="1">
        <v>0</v>
      </c>
      <c r="BB76" s="1">
        <v>0</v>
      </c>
      <c r="BC76" s="1">
        <v>0</v>
      </c>
      <c r="BD76" s="1">
        <v>1</v>
      </c>
      <c r="BE76" t="s">
        <v>287</v>
      </c>
      <c r="BF76" t="s">
        <v>287</v>
      </c>
      <c r="BG76" s="1">
        <v>1</v>
      </c>
      <c r="BH76" s="1">
        <v>1</v>
      </c>
      <c r="BI76" s="1">
        <v>2</v>
      </c>
      <c r="BJ76" s="1">
        <v>3</v>
      </c>
      <c r="BK76" s="1">
        <v>0</v>
      </c>
      <c r="BL76" s="1">
        <v>0</v>
      </c>
      <c r="BM76" s="1">
        <v>0</v>
      </c>
      <c r="BN76" s="1">
        <v>0</v>
      </c>
      <c r="BO76" s="1">
        <v>0</v>
      </c>
      <c r="BP76" s="1">
        <v>0</v>
      </c>
      <c r="BQ76" s="1">
        <v>1</v>
      </c>
      <c r="BR76" s="1">
        <v>0</v>
      </c>
      <c r="BS76" s="1">
        <v>0</v>
      </c>
      <c r="BT76" s="1">
        <v>0</v>
      </c>
      <c r="BU76" s="1">
        <v>0</v>
      </c>
      <c r="BV76" s="1">
        <v>1</v>
      </c>
      <c r="BW76" s="1">
        <v>0</v>
      </c>
      <c r="BX76" s="1">
        <v>0</v>
      </c>
      <c r="BY76" t="s">
        <v>287</v>
      </c>
      <c r="BZ76" s="1">
        <v>1</v>
      </c>
      <c r="CA76" s="1">
        <v>0</v>
      </c>
      <c r="CB76" s="1">
        <v>0</v>
      </c>
      <c r="CC76" s="1">
        <v>1</v>
      </c>
      <c r="CD76" s="1">
        <v>1</v>
      </c>
      <c r="CE76" s="1">
        <v>1</v>
      </c>
      <c r="CF76" s="1">
        <v>0</v>
      </c>
      <c r="CG76" s="1">
        <v>1</v>
      </c>
      <c r="CH76" s="1">
        <v>0</v>
      </c>
      <c r="CI76" s="1">
        <v>0</v>
      </c>
      <c r="CJ76" s="1">
        <v>0</v>
      </c>
      <c r="CK76" s="1">
        <v>0</v>
      </c>
      <c r="CL76" s="1">
        <v>0</v>
      </c>
      <c r="CM76" s="1">
        <v>0</v>
      </c>
      <c r="CN76" t="s">
        <v>287</v>
      </c>
      <c r="CO76" s="1">
        <v>1</v>
      </c>
      <c r="CP76" s="1">
        <v>1</v>
      </c>
      <c r="CQ76" s="1">
        <v>1</v>
      </c>
      <c r="CR76" s="1">
        <v>1</v>
      </c>
      <c r="CS76" s="1">
        <v>5</v>
      </c>
      <c r="CT76" s="1">
        <v>5</v>
      </c>
      <c r="CU76" s="1">
        <v>5</v>
      </c>
      <c r="CV76" t="s">
        <v>287</v>
      </c>
      <c r="CW76" s="1">
        <v>2</v>
      </c>
      <c r="CX76" t="s">
        <v>287</v>
      </c>
      <c r="CY76" s="1">
        <v>1</v>
      </c>
      <c r="CZ76" s="1">
        <v>2</v>
      </c>
      <c r="DA76" s="1">
        <v>2</v>
      </c>
      <c r="DB76" s="1">
        <v>6</v>
      </c>
      <c r="DC76" t="s">
        <v>713</v>
      </c>
      <c r="DD76" t="s">
        <v>287</v>
      </c>
      <c r="DE76" t="s">
        <v>287</v>
      </c>
      <c r="DF76" t="s">
        <v>714</v>
      </c>
      <c r="DG76" t="s">
        <v>715</v>
      </c>
      <c r="DH76" t="s">
        <v>290</v>
      </c>
      <c r="DI76" t="s">
        <v>315</v>
      </c>
      <c r="DJ76" t="s">
        <v>303</v>
      </c>
      <c r="DK76" t="s">
        <v>716</v>
      </c>
      <c r="DL76" t="s">
        <v>294</v>
      </c>
      <c r="DM76" t="s">
        <v>717</v>
      </c>
      <c r="DN76" t="s">
        <v>718</v>
      </c>
      <c r="DO76" s="1">
        <v>0</v>
      </c>
      <c r="DP76" s="1">
        <v>0</v>
      </c>
      <c r="DQ76" s="1">
        <v>0</v>
      </c>
      <c r="DR76" s="1">
        <v>1</v>
      </c>
      <c r="DS76" s="1">
        <v>0</v>
      </c>
    </row>
    <row r="77" spans="1:123" x14ac:dyDescent="0.35">
      <c r="A77" s="1">
        <v>1</v>
      </c>
      <c r="B77" s="1">
        <v>1</v>
      </c>
      <c r="C77" s="1">
        <v>3</v>
      </c>
      <c r="D77" s="1">
        <v>3</v>
      </c>
      <c r="E77" s="1">
        <v>1</v>
      </c>
      <c r="F77" s="1">
        <v>2</v>
      </c>
      <c r="G77" s="1">
        <v>3</v>
      </c>
      <c r="H77" s="1">
        <v>4</v>
      </c>
      <c r="I77" s="1">
        <v>1</v>
      </c>
      <c r="J77" s="1">
        <v>1</v>
      </c>
      <c r="K77" s="1">
        <v>1</v>
      </c>
      <c r="L77" s="1">
        <v>1</v>
      </c>
      <c r="M77" s="1">
        <v>1</v>
      </c>
      <c r="N77" s="1">
        <v>1</v>
      </c>
      <c r="O77" s="1">
        <v>1</v>
      </c>
      <c r="P77" s="1">
        <v>0</v>
      </c>
      <c r="Q77" s="1">
        <v>1</v>
      </c>
      <c r="R77" s="1">
        <v>1</v>
      </c>
      <c r="S77" s="1">
        <v>1</v>
      </c>
      <c r="T77" s="1">
        <v>1</v>
      </c>
      <c r="U77" s="1">
        <v>1</v>
      </c>
      <c r="V77" s="1">
        <v>1</v>
      </c>
      <c r="W77" s="1">
        <v>0</v>
      </c>
      <c r="X77" t="s">
        <v>287</v>
      </c>
      <c r="Y77" s="1">
        <v>6</v>
      </c>
      <c r="Z77" s="1">
        <v>1</v>
      </c>
      <c r="AA77" t="s">
        <v>287</v>
      </c>
      <c r="AB77" s="1">
        <v>3</v>
      </c>
      <c r="AC77" s="1">
        <v>0</v>
      </c>
      <c r="AD77" s="1">
        <v>0</v>
      </c>
      <c r="AE77" s="1">
        <v>0</v>
      </c>
      <c r="AF77" s="1">
        <v>0</v>
      </c>
      <c r="AG77" s="1">
        <v>0</v>
      </c>
      <c r="AH77" s="1">
        <v>5</v>
      </c>
      <c r="AI77" s="1">
        <v>5</v>
      </c>
      <c r="AJ77" s="1">
        <v>5</v>
      </c>
      <c r="AK77" s="1">
        <v>5</v>
      </c>
      <c r="AL77" s="1">
        <v>1</v>
      </c>
      <c r="AM77" s="1">
        <v>1</v>
      </c>
      <c r="AN77" s="1">
        <v>0</v>
      </c>
      <c r="AO77" s="1">
        <v>0</v>
      </c>
      <c r="AP77" s="1">
        <v>0</v>
      </c>
      <c r="AQ77" s="1">
        <v>0</v>
      </c>
      <c r="AR77" s="1">
        <v>0</v>
      </c>
      <c r="AS77" s="1">
        <v>0</v>
      </c>
      <c r="AT77" s="1">
        <v>0</v>
      </c>
      <c r="AU77" s="1">
        <v>1</v>
      </c>
      <c r="AV77" t="s">
        <v>287</v>
      </c>
      <c r="AW77" s="1">
        <v>0</v>
      </c>
      <c r="AX77" s="1">
        <v>0</v>
      </c>
      <c r="AY77" s="1">
        <v>0</v>
      </c>
      <c r="AZ77" s="1">
        <v>0</v>
      </c>
      <c r="BA77" s="1">
        <v>0</v>
      </c>
      <c r="BB77" s="1">
        <v>0</v>
      </c>
      <c r="BC77" s="1">
        <v>0</v>
      </c>
      <c r="BD77" s="1">
        <v>1</v>
      </c>
      <c r="BE77" t="s">
        <v>287</v>
      </c>
      <c r="BF77" t="s">
        <v>287</v>
      </c>
      <c r="BG77" s="1">
        <v>2</v>
      </c>
      <c r="BH77" t="s">
        <v>287</v>
      </c>
      <c r="BI77" t="s">
        <v>287</v>
      </c>
      <c r="BJ77" t="s">
        <v>287</v>
      </c>
      <c r="BK77" s="1">
        <v>0</v>
      </c>
      <c r="BL77" s="1">
        <v>0</v>
      </c>
      <c r="BM77" s="1">
        <v>0</v>
      </c>
      <c r="BN77" s="1">
        <v>0</v>
      </c>
      <c r="BO77" s="1">
        <v>0</v>
      </c>
      <c r="BP77" s="1">
        <v>0</v>
      </c>
      <c r="BQ77" s="1">
        <v>0</v>
      </c>
      <c r="BR77" s="1">
        <v>0</v>
      </c>
      <c r="BS77" s="1">
        <v>0</v>
      </c>
      <c r="BT77" s="1">
        <v>0</v>
      </c>
      <c r="BU77" s="1">
        <v>0</v>
      </c>
      <c r="BV77" s="1">
        <v>0</v>
      </c>
      <c r="BW77" s="1">
        <v>0</v>
      </c>
      <c r="BX77" s="1">
        <v>0</v>
      </c>
      <c r="BY77" t="s">
        <v>287</v>
      </c>
      <c r="BZ77" s="1">
        <v>0</v>
      </c>
      <c r="CA77" s="1">
        <v>0</v>
      </c>
      <c r="CB77" s="1">
        <v>0</v>
      </c>
      <c r="CC77" s="1">
        <v>0</v>
      </c>
      <c r="CD77" s="1">
        <v>0</v>
      </c>
      <c r="CE77" s="1">
        <v>0</v>
      </c>
      <c r="CF77" s="1">
        <v>0</v>
      </c>
      <c r="CG77" s="1">
        <v>0</v>
      </c>
      <c r="CH77" s="1">
        <v>0</v>
      </c>
      <c r="CI77" s="1">
        <v>0</v>
      </c>
      <c r="CJ77" s="1">
        <v>0</v>
      </c>
      <c r="CK77" s="1">
        <v>0</v>
      </c>
      <c r="CL77" s="1">
        <v>0</v>
      </c>
      <c r="CM77" s="1">
        <v>0</v>
      </c>
      <c r="CN77" t="s">
        <v>287</v>
      </c>
      <c r="CO77" t="s">
        <v>287</v>
      </c>
      <c r="CP77" t="s">
        <v>287</v>
      </c>
      <c r="CQ77" t="s">
        <v>287</v>
      </c>
      <c r="CR77" t="s">
        <v>287</v>
      </c>
      <c r="CS77" t="s">
        <v>287</v>
      </c>
      <c r="CT77" t="s">
        <v>287</v>
      </c>
      <c r="CU77" t="s">
        <v>287</v>
      </c>
      <c r="CV77" t="s">
        <v>719</v>
      </c>
      <c r="CW77" s="1">
        <v>1</v>
      </c>
      <c r="CX77" t="s">
        <v>287</v>
      </c>
      <c r="CY77" s="1">
        <v>2</v>
      </c>
      <c r="CZ77" t="s">
        <v>287</v>
      </c>
      <c r="DA77" s="1">
        <v>2</v>
      </c>
      <c r="DB77" s="1">
        <v>2</v>
      </c>
      <c r="DC77" t="s">
        <v>287</v>
      </c>
      <c r="DD77" t="s">
        <v>287</v>
      </c>
      <c r="DE77" t="s">
        <v>287</v>
      </c>
      <c r="DF77" t="s">
        <v>720</v>
      </c>
      <c r="DG77" t="s">
        <v>721</v>
      </c>
      <c r="DH77" t="s">
        <v>301</v>
      </c>
      <c r="DI77" t="s">
        <v>302</v>
      </c>
      <c r="DJ77" t="s">
        <v>303</v>
      </c>
      <c r="DK77" t="s">
        <v>598</v>
      </c>
      <c r="DL77" t="s">
        <v>341</v>
      </c>
      <c r="DM77" t="s">
        <v>722</v>
      </c>
      <c r="DN77" t="s">
        <v>723</v>
      </c>
      <c r="DO77" s="1">
        <v>0</v>
      </c>
      <c r="DP77" s="1">
        <v>0</v>
      </c>
      <c r="DQ77" s="1">
        <v>0</v>
      </c>
      <c r="DR77" s="1">
        <v>1</v>
      </c>
      <c r="DS77" s="1">
        <v>0</v>
      </c>
    </row>
    <row r="78" spans="1:123" x14ac:dyDescent="0.35">
      <c r="A78" s="1">
        <v>1</v>
      </c>
      <c r="B78" s="1">
        <v>1</v>
      </c>
      <c r="C78" s="1">
        <v>5</v>
      </c>
      <c r="D78" s="1">
        <v>4</v>
      </c>
      <c r="E78" s="1">
        <v>1</v>
      </c>
      <c r="F78" s="1">
        <v>1</v>
      </c>
      <c r="G78" s="1">
        <v>1</v>
      </c>
      <c r="H78" s="1">
        <v>4</v>
      </c>
      <c r="I78" s="1">
        <v>1</v>
      </c>
      <c r="J78" s="1">
        <v>1</v>
      </c>
      <c r="K78" s="1">
        <v>0</v>
      </c>
      <c r="L78" s="1">
        <v>1</v>
      </c>
      <c r="M78" s="1">
        <v>0</v>
      </c>
      <c r="N78" s="1">
        <v>1</v>
      </c>
      <c r="O78" s="1">
        <v>0</v>
      </c>
      <c r="P78" s="1">
        <v>0</v>
      </c>
      <c r="Q78" s="1">
        <v>2</v>
      </c>
      <c r="R78" s="1">
        <v>0</v>
      </c>
      <c r="S78" s="1">
        <v>0</v>
      </c>
      <c r="T78" s="1">
        <v>0</v>
      </c>
      <c r="U78" s="1">
        <v>0</v>
      </c>
      <c r="V78" s="1">
        <v>0</v>
      </c>
      <c r="W78" s="1">
        <v>0</v>
      </c>
      <c r="X78" t="s">
        <v>287</v>
      </c>
      <c r="Y78" s="1">
        <v>5</v>
      </c>
      <c r="Z78" s="1">
        <v>2</v>
      </c>
      <c r="AA78" t="s">
        <v>287</v>
      </c>
      <c r="AB78" s="1">
        <v>2</v>
      </c>
      <c r="AC78" s="1">
        <v>1</v>
      </c>
      <c r="AD78" s="1">
        <v>0</v>
      </c>
      <c r="AE78" s="1">
        <v>1</v>
      </c>
      <c r="AF78" s="1">
        <v>1</v>
      </c>
      <c r="AG78" s="1">
        <v>0</v>
      </c>
      <c r="AH78" t="s">
        <v>287</v>
      </c>
      <c r="AI78" t="s">
        <v>287</v>
      </c>
      <c r="AJ78" t="s">
        <v>287</v>
      </c>
      <c r="AK78" t="s">
        <v>287</v>
      </c>
      <c r="AL78" s="1">
        <v>2</v>
      </c>
      <c r="AM78" s="1">
        <v>2</v>
      </c>
      <c r="AN78" s="1">
        <v>0</v>
      </c>
      <c r="AO78" s="1">
        <v>0</v>
      </c>
      <c r="AP78" s="1">
        <v>0</v>
      </c>
      <c r="AQ78" s="1">
        <v>0</v>
      </c>
      <c r="AR78" s="1">
        <v>1</v>
      </c>
      <c r="AS78" s="1">
        <v>0</v>
      </c>
      <c r="AT78" s="1">
        <v>0</v>
      </c>
      <c r="AU78" s="1">
        <v>0</v>
      </c>
      <c r="AV78" t="s">
        <v>287</v>
      </c>
      <c r="AW78" s="1">
        <v>0</v>
      </c>
      <c r="AX78" s="1">
        <v>1</v>
      </c>
      <c r="AY78" s="1">
        <v>0</v>
      </c>
      <c r="AZ78" s="1">
        <v>1</v>
      </c>
      <c r="BA78" s="1">
        <v>1</v>
      </c>
      <c r="BB78" s="1">
        <v>0</v>
      </c>
      <c r="BC78" s="1">
        <v>0</v>
      </c>
      <c r="BD78" s="1">
        <v>0</v>
      </c>
      <c r="BE78" t="s">
        <v>287</v>
      </c>
      <c r="BF78" t="s">
        <v>287</v>
      </c>
      <c r="BG78" s="1">
        <v>1</v>
      </c>
      <c r="BH78" s="1">
        <v>1</v>
      </c>
      <c r="BI78" s="1">
        <v>2</v>
      </c>
      <c r="BJ78" s="1">
        <v>3</v>
      </c>
      <c r="BK78" s="1">
        <v>1</v>
      </c>
      <c r="BL78" s="1">
        <v>1</v>
      </c>
      <c r="BM78" s="1">
        <v>1</v>
      </c>
      <c r="BN78" s="1">
        <v>1</v>
      </c>
      <c r="BO78" s="1">
        <v>1</v>
      </c>
      <c r="BP78" s="1">
        <v>1</v>
      </c>
      <c r="BQ78" s="1">
        <v>1</v>
      </c>
      <c r="BR78" s="1">
        <v>0</v>
      </c>
      <c r="BS78" s="1">
        <v>0</v>
      </c>
      <c r="BT78" s="1">
        <v>0</v>
      </c>
      <c r="BU78" s="1">
        <v>0</v>
      </c>
      <c r="BV78" s="1">
        <v>1</v>
      </c>
      <c r="BW78" s="1">
        <v>0</v>
      </c>
      <c r="BX78" s="1">
        <v>0</v>
      </c>
      <c r="BY78" t="s">
        <v>287</v>
      </c>
      <c r="BZ78" s="1">
        <v>1</v>
      </c>
      <c r="CA78" s="1">
        <v>1</v>
      </c>
      <c r="CB78" s="1">
        <v>1</v>
      </c>
      <c r="CC78" s="1">
        <v>1</v>
      </c>
      <c r="CD78" s="1">
        <v>1</v>
      </c>
      <c r="CE78" s="1">
        <v>1</v>
      </c>
      <c r="CF78" s="1">
        <v>1</v>
      </c>
      <c r="CG78" s="1">
        <v>1</v>
      </c>
      <c r="CH78" s="1">
        <v>1</v>
      </c>
      <c r="CI78" s="1">
        <v>1</v>
      </c>
      <c r="CJ78" s="1">
        <v>0</v>
      </c>
      <c r="CK78" s="1">
        <v>0</v>
      </c>
      <c r="CL78" s="1">
        <v>0</v>
      </c>
      <c r="CM78" s="1">
        <v>0</v>
      </c>
      <c r="CN78" t="s">
        <v>287</v>
      </c>
      <c r="CO78" s="1">
        <v>1</v>
      </c>
      <c r="CP78" s="1">
        <v>1</v>
      </c>
      <c r="CQ78" s="1">
        <v>2</v>
      </c>
      <c r="CR78" t="s">
        <v>287</v>
      </c>
      <c r="CS78" s="1">
        <v>1</v>
      </c>
      <c r="CT78" s="1">
        <v>1</v>
      </c>
      <c r="CU78" s="1">
        <v>1</v>
      </c>
      <c r="CV78" t="s">
        <v>287</v>
      </c>
      <c r="CW78" s="1">
        <v>1</v>
      </c>
      <c r="CX78" t="s">
        <v>287</v>
      </c>
      <c r="CY78" s="1">
        <v>2</v>
      </c>
      <c r="CZ78" t="s">
        <v>287</v>
      </c>
      <c r="DA78" s="1">
        <v>2</v>
      </c>
      <c r="DB78" s="1">
        <v>6</v>
      </c>
      <c r="DC78" t="s">
        <v>724</v>
      </c>
      <c r="DD78" t="s">
        <v>287</v>
      </c>
      <c r="DE78" t="s">
        <v>287</v>
      </c>
      <c r="DF78" t="s">
        <v>725</v>
      </c>
      <c r="DG78" t="s">
        <v>726</v>
      </c>
      <c r="DH78" t="s">
        <v>290</v>
      </c>
      <c r="DI78" t="s">
        <v>315</v>
      </c>
      <c r="DJ78" t="s">
        <v>303</v>
      </c>
      <c r="DK78" t="s">
        <v>316</v>
      </c>
      <c r="DL78" t="s">
        <v>305</v>
      </c>
      <c r="DM78" t="s">
        <v>727</v>
      </c>
      <c r="DN78" t="s">
        <v>728</v>
      </c>
      <c r="DO78" s="1">
        <v>0</v>
      </c>
      <c r="DP78" s="1">
        <v>0</v>
      </c>
      <c r="DQ78" s="1">
        <v>0</v>
      </c>
      <c r="DR78" s="1">
        <v>1</v>
      </c>
      <c r="DS78" s="1">
        <v>0</v>
      </c>
    </row>
    <row r="79" spans="1:123" x14ac:dyDescent="0.35">
      <c r="A79" s="1">
        <v>1</v>
      </c>
      <c r="B79" s="1">
        <v>1</v>
      </c>
      <c r="C79" s="1">
        <v>2</v>
      </c>
      <c r="D79" s="1">
        <v>2</v>
      </c>
      <c r="E79" s="1">
        <v>1</v>
      </c>
      <c r="F79" s="1">
        <v>3</v>
      </c>
      <c r="G79" s="1">
        <v>3</v>
      </c>
      <c r="H79" s="1">
        <v>4</v>
      </c>
      <c r="I79" s="1">
        <v>1</v>
      </c>
      <c r="J79" s="1">
        <v>1</v>
      </c>
      <c r="K79" s="1">
        <v>1</v>
      </c>
      <c r="L79" s="1">
        <v>1</v>
      </c>
      <c r="M79" s="1">
        <v>1</v>
      </c>
      <c r="N79" s="1">
        <v>1</v>
      </c>
      <c r="O79" s="1">
        <v>1</v>
      </c>
      <c r="P79" s="1">
        <v>0</v>
      </c>
      <c r="Q79" s="1">
        <v>1</v>
      </c>
      <c r="R79" s="1">
        <v>1</v>
      </c>
      <c r="S79" s="1">
        <v>1</v>
      </c>
      <c r="T79" s="1">
        <v>1</v>
      </c>
      <c r="U79" s="1">
        <v>0</v>
      </c>
      <c r="V79" s="1">
        <v>0</v>
      </c>
      <c r="W79" s="1">
        <v>0</v>
      </c>
      <c r="X79" t="s">
        <v>287</v>
      </c>
      <c r="Y79" s="1">
        <v>5</v>
      </c>
      <c r="Z79" s="1">
        <v>3</v>
      </c>
      <c r="AA79" t="s">
        <v>729</v>
      </c>
      <c r="AB79" s="1">
        <v>3</v>
      </c>
      <c r="AC79" s="1">
        <v>0</v>
      </c>
      <c r="AD79" s="1">
        <v>0</v>
      </c>
      <c r="AE79" s="1">
        <v>0</v>
      </c>
      <c r="AF79" s="1">
        <v>0</v>
      </c>
      <c r="AG79" s="1">
        <v>0</v>
      </c>
      <c r="AH79" s="1">
        <v>2</v>
      </c>
      <c r="AI79" s="1">
        <v>2</v>
      </c>
      <c r="AJ79" s="1">
        <v>2</v>
      </c>
      <c r="AK79" s="1">
        <v>1</v>
      </c>
      <c r="AL79" s="1">
        <v>2</v>
      </c>
      <c r="AM79" s="1">
        <v>2</v>
      </c>
      <c r="AN79" s="1">
        <v>0</v>
      </c>
      <c r="AO79" s="1">
        <v>0</v>
      </c>
      <c r="AP79" s="1">
        <v>1</v>
      </c>
      <c r="AQ79" s="1">
        <v>1</v>
      </c>
      <c r="AR79" s="1">
        <v>1</v>
      </c>
      <c r="AS79" s="1">
        <v>0</v>
      </c>
      <c r="AT79" s="1">
        <v>0</v>
      </c>
      <c r="AU79" s="1">
        <v>0</v>
      </c>
      <c r="AV79" t="s">
        <v>287</v>
      </c>
      <c r="AW79" s="1">
        <v>0</v>
      </c>
      <c r="AX79" s="1">
        <v>0</v>
      </c>
      <c r="AY79" s="1">
        <v>1</v>
      </c>
      <c r="AZ79" s="1">
        <v>1</v>
      </c>
      <c r="BA79" s="1">
        <v>1</v>
      </c>
      <c r="BB79" s="1">
        <v>0</v>
      </c>
      <c r="BC79" s="1">
        <v>0</v>
      </c>
      <c r="BD79" s="1">
        <v>0</v>
      </c>
      <c r="BE79" t="s">
        <v>287</v>
      </c>
      <c r="BF79" t="s">
        <v>287</v>
      </c>
      <c r="BG79" s="1">
        <v>1</v>
      </c>
      <c r="BH79" s="1">
        <v>1</v>
      </c>
      <c r="BI79" s="1">
        <v>1</v>
      </c>
      <c r="BJ79" s="1">
        <v>1</v>
      </c>
      <c r="BK79" s="1">
        <v>1</v>
      </c>
      <c r="BL79" s="1">
        <v>1</v>
      </c>
      <c r="BM79" s="1">
        <v>1</v>
      </c>
      <c r="BN79" s="1">
        <v>0</v>
      </c>
      <c r="BO79" s="1">
        <v>1</v>
      </c>
      <c r="BP79" s="1">
        <v>1</v>
      </c>
      <c r="BQ79" s="1">
        <v>1</v>
      </c>
      <c r="BR79" s="1">
        <v>1</v>
      </c>
      <c r="BS79" s="1">
        <v>0</v>
      </c>
      <c r="BT79" s="1">
        <v>0</v>
      </c>
      <c r="BU79" s="1">
        <v>0</v>
      </c>
      <c r="BV79" s="1">
        <v>1</v>
      </c>
      <c r="BW79" s="1">
        <v>0</v>
      </c>
      <c r="BX79" s="1">
        <v>0</v>
      </c>
      <c r="BY79" t="s">
        <v>287</v>
      </c>
      <c r="BZ79" s="1">
        <v>1</v>
      </c>
      <c r="CA79" s="1">
        <v>1</v>
      </c>
      <c r="CB79" s="1">
        <v>1</v>
      </c>
      <c r="CC79" s="1">
        <v>1</v>
      </c>
      <c r="CD79" s="1">
        <v>0</v>
      </c>
      <c r="CE79" s="1">
        <v>1</v>
      </c>
      <c r="CF79" s="1">
        <v>1</v>
      </c>
      <c r="CG79" s="1">
        <v>1</v>
      </c>
      <c r="CH79" s="1">
        <v>0</v>
      </c>
      <c r="CI79" s="1">
        <v>0</v>
      </c>
      <c r="CJ79" s="1">
        <v>0</v>
      </c>
      <c r="CK79" s="1">
        <v>0</v>
      </c>
      <c r="CL79" s="1">
        <v>0</v>
      </c>
      <c r="CM79" s="1">
        <v>0</v>
      </c>
      <c r="CN79" t="s">
        <v>287</v>
      </c>
      <c r="CO79" s="1">
        <v>1</v>
      </c>
      <c r="CP79" s="1">
        <v>1</v>
      </c>
      <c r="CQ79" s="1">
        <v>1</v>
      </c>
      <c r="CR79" s="1">
        <v>1</v>
      </c>
      <c r="CS79" s="1">
        <v>1</v>
      </c>
      <c r="CT79" s="1">
        <v>1</v>
      </c>
      <c r="CU79" s="1">
        <v>1</v>
      </c>
      <c r="CV79" t="s">
        <v>287</v>
      </c>
      <c r="CW79" s="1">
        <v>1</v>
      </c>
      <c r="CX79" t="s">
        <v>287</v>
      </c>
      <c r="CY79" s="1">
        <v>1</v>
      </c>
      <c r="CZ79" s="1">
        <v>2</v>
      </c>
      <c r="DA79" s="1">
        <v>2</v>
      </c>
      <c r="DB79" s="1">
        <v>2</v>
      </c>
      <c r="DC79" t="s">
        <v>287</v>
      </c>
      <c r="DD79" t="s">
        <v>287</v>
      </c>
      <c r="DE79" t="s">
        <v>287</v>
      </c>
      <c r="DF79" t="s">
        <v>730</v>
      </c>
      <c r="DG79" t="s">
        <v>731</v>
      </c>
      <c r="DH79" t="s">
        <v>301</v>
      </c>
      <c r="DI79" t="s">
        <v>302</v>
      </c>
      <c r="DJ79" t="s">
        <v>303</v>
      </c>
      <c r="DK79" t="s">
        <v>316</v>
      </c>
      <c r="DL79" t="s">
        <v>305</v>
      </c>
      <c r="DM79" t="s">
        <v>732</v>
      </c>
      <c r="DN79" t="s">
        <v>733</v>
      </c>
      <c r="DO79" s="1">
        <v>0</v>
      </c>
      <c r="DP79" s="1">
        <v>0</v>
      </c>
      <c r="DQ79" s="1">
        <v>0</v>
      </c>
      <c r="DR79" s="1">
        <v>1</v>
      </c>
      <c r="DS79" s="1">
        <v>0</v>
      </c>
    </row>
    <row r="80" spans="1:123" x14ac:dyDescent="0.35">
      <c r="A80" s="1">
        <v>1</v>
      </c>
      <c r="B80" s="1">
        <v>1</v>
      </c>
      <c r="C80" s="1">
        <v>5</v>
      </c>
      <c r="D80" s="1">
        <v>1</v>
      </c>
      <c r="E80" s="1">
        <v>1</v>
      </c>
      <c r="F80" s="1">
        <v>2</v>
      </c>
      <c r="G80" s="1">
        <v>5</v>
      </c>
      <c r="H80" s="1">
        <v>5</v>
      </c>
      <c r="I80" s="1">
        <v>1</v>
      </c>
      <c r="J80" s="1">
        <v>1</v>
      </c>
      <c r="K80" s="1">
        <v>1</v>
      </c>
      <c r="L80" s="1">
        <v>1</v>
      </c>
      <c r="M80" s="1">
        <v>1</v>
      </c>
      <c r="N80" s="1">
        <v>1</v>
      </c>
      <c r="O80" s="1">
        <v>1</v>
      </c>
      <c r="P80" s="1">
        <v>0</v>
      </c>
      <c r="Q80" s="1">
        <v>2</v>
      </c>
      <c r="R80" s="1">
        <v>1</v>
      </c>
      <c r="S80" s="1">
        <v>1</v>
      </c>
      <c r="T80" s="1">
        <v>1</v>
      </c>
      <c r="U80" s="1">
        <v>1</v>
      </c>
      <c r="V80" s="1">
        <v>1</v>
      </c>
      <c r="W80" s="1">
        <v>0</v>
      </c>
      <c r="X80" t="s">
        <v>287</v>
      </c>
      <c r="Y80" s="1">
        <v>5</v>
      </c>
      <c r="Z80" s="1">
        <v>2</v>
      </c>
      <c r="AA80" t="s">
        <v>287</v>
      </c>
      <c r="AB80" s="1">
        <v>3</v>
      </c>
      <c r="AC80" s="1">
        <v>0</v>
      </c>
      <c r="AD80" s="1">
        <v>0</v>
      </c>
      <c r="AE80" s="1">
        <v>0</v>
      </c>
      <c r="AF80" s="1">
        <v>0</v>
      </c>
      <c r="AG80" s="1">
        <v>0</v>
      </c>
      <c r="AH80" s="1">
        <v>1</v>
      </c>
      <c r="AI80" s="1">
        <v>4</v>
      </c>
      <c r="AJ80" s="1">
        <v>4</v>
      </c>
      <c r="AK80" s="1">
        <v>2</v>
      </c>
      <c r="AL80" s="1">
        <v>1</v>
      </c>
      <c r="AM80" s="1">
        <v>1</v>
      </c>
      <c r="AN80" s="1">
        <v>0</v>
      </c>
      <c r="AO80" s="1">
        <v>0</v>
      </c>
      <c r="AP80" s="1">
        <v>1</v>
      </c>
      <c r="AQ80" s="1">
        <v>0</v>
      </c>
      <c r="AR80" s="1">
        <v>0</v>
      </c>
      <c r="AS80" s="1">
        <v>1</v>
      </c>
      <c r="AT80" s="1">
        <v>0</v>
      </c>
      <c r="AU80" s="1">
        <v>0</v>
      </c>
      <c r="AV80" t="s">
        <v>287</v>
      </c>
      <c r="AW80" s="1">
        <v>0</v>
      </c>
      <c r="AX80" s="1">
        <v>0</v>
      </c>
      <c r="AY80" s="1">
        <v>1</v>
      </c>
      <c r="AZ80" s="1">
        <v>0</v>
      </c>
      <c r="BA80" s="1">
        <v>0</v>
      </c>
      <c r="BB80" s="1">
        <v>1</v>
      </c>
      <c r="BC80" s="1">
        <v>0</v>
      </c>
      <c r="BD80" s="1">
        <v>0</v>
      </c>
      <c r="BE80" t="s">
        <v>287</v>
      </c>
      <c r="BF80" t="s">
        <v>287</v>
      </c>
      <c r="BG80" s="1">
        <v>1</v>
      </c>
      <c r="BH80" s="1">
        <v>1</v>
      </c>
      <c r="BI80" s="1">
        <v>1</v>
      </c>
      <c r="BJ80" s="1">
        <v>3</v>
      </c>
      <c r="BK80" s="1">
        <v>1</v>
      </c>
      <c r="BL80" s="1">
        <v>1</v>
      </c>
      <c r="BM80" s="1">
        <v>1</v>
      </c>
      <c r="BN80" s="1">
        <v>1</v>
      </c>
      <c r="BO80" s="1">
        <v>1</v>
      </c>
      <c r="BP80" s="1">
        <v>1</v>
      </c>
      <c r="BQ80" s="1">
        <v>0</v>
      </c>
      <c r="BR80" s="1">
        <v>1</v>
      </c>
      <c r="BS80" s="1">
        <v>1</v>
      </c>
      <c r="BT80" s="1">
        <v>0</v>
      </c>
      <c r="BU80" s="1">
        <v>0</v>
      </c>
      <c r="BV80" s="1">
        <v>1</v>
      </c>
      <c r="BW80" s="1">
        <v>0</v>
      </c>
      <c r="BX80" s="1">
        <v>0</v>
      </c>
      <c r="BY80" t="s">
        <v>287</v>
      </c>
      <c r="BZ80" s="1">
        <v>0</v>
      </c>
      <c r="CA80" s="1">
        <v>0</v>
      </c>
      <c r="CB80" s="1">
        <v>0</v>
      </c>
      <c r="CC80" s="1">
        <v>0</v>
      </c>
      <c r="CD80" s="1">
        <v>0</v>
      </c>
      <c r="CE80" s="1">
        <v>0</v>
      </c>
      <c r="CF80" s="1">
        <v>0</v>
      </c>
      <c r="CG80" s="1">
        <v>0</v>
      </c>
      <c r="CH80" s="1">
        <v>1</v>
      </c>
      <c r="CI80" s="1">
        <v>1</v>
      </c>
      <c r="CJ80" s="1">
        <v>1</v>
      </c>
      <c r="CK80" s="1">
        <v>0</v>
      </c>
      <c r="CL80" s="1">
        <v>0</v>
      </c>
      <c r="CM80" s="1">
        <v>0</v>
      </c>
      <c r="CN80" t="s">
        <v>287</v>
      </c>
      <c r="CO80" s="1">
        <v>2</v>
      </c>
      <c r="CP80" s="1">
        <v>2</v>
      </c>
      <c r="CQ80" s="1">
        <v>2</v>
      </c>
      <c r="CR80" t="s">
        <v>287</v>
      </c>
      <c r="CS80" s="1">
        <v>4</v>
      </c>
      <c r="CT80" s="1">
        <v>1</v>
      </c>
      <c r="CU80" s="1">
        <v>1</v>
      </c>
      <c r="CV80" t="s">
        <v>287</v>
      </c>
      <c r="CW80" s="1">
        <v>1</v>
      </c>
      <c r="CX80" t="s">
        <v>734</v>
      </c>
      <c r="CY80" s="1">
        <v>1</v>
      </c>
      <c r="CZ80" s="1">
        <v>3</v>
      </c>
      <c r="DA80" s="1">
        <v>3</v>
      </c>
      <c r="DB80" t="s">
        <v>287</v>
      </c>
      <c r="DC80" t="s">
        <v>287</v>
      </c>
      <c r="DD80" t="s">
        <v>287</v>
      </c>
      <c r="DE80" t="s">
        <v>735</v>
      </c>
      <c r="DF80" t="s">
        <v>736</v>
      </c>
      <c r="DG80" t="s">
        <v>737</v>
      </c>
      <c r="DH80" t="s">
        <v>301</v>
      </c>
      <c r="DI80" t="s">
        <v>302</v>
      </c>
      <c r="DJ80" t="s">
        <v>303</v>
      </c>
      <c r="DK80" t="s">
        <v>363</v>
      </c>
      <c r="DL80" t="s">
        <v>294</v>
      </c>
      <c r="DM80" t="s">
        <v>738</v>
      </c>
      <c r="DN80" t="s">
        <v>739</v>
      </c>
      <c r="DO80" s="1">
        <v>0</v>
      </c>
      <c r="DP80" s="1">
        <v>0</v>
      </c>
      <c r="DQ80" s="1">
        <v>0</v>
      </c>
      <c r="DR80" s="1">
        <v>1</v>
      </c>
      <c r="DS80" s="1">
        <v>0</v>
      </c>
    </row>
    <row r="81" spans="1:123" x14ac:dyDescent="0.35">
      <c r="A81" s="1">
        <v>1</v>
      </c>
      <c r="B81" s="1">
        <v>1</v>
      </c>
      <c r="C81" s="1">
        <v>3</v>
      </c>
      <c r="D81" s="1">
        <v>4</v>
      </c>
      <c r="E81" s="1">
        <v>1</v>
      </c>
      <c r="F81" s="1">
        <v>1</v>
      </c>
      <c r="G81" s="1">
        <v>1</v>
      </c>
      <c r="H81" s="1">
        <v>4</v>
      </c>
      <c r="I81" s="1">
        <v>1</v>
      </c>
      <c r="J81" s="1">
        <v>1</v>
      </c>
      <c r="K81" s="1">
        <v>0</v>
      </c>
      <c r="L81" s="1">
        <v>1</v>
      </c>
      <c r="M81" s="1">
        <v>0</v>
      </c>
      <c r="N81" s="1">
        <v>1</v>
      </c>
      <c r="O81" s="1">
        <v>1</v>
      </c>
      <c r="P81" s="1">
        <v>0</v>
      </c>
      <c r="Q81" s="1">
        <v>1</v>
      </c>
      <c r="R81" s="1">
        <v>1</v>
      </c>
      <c r="S81" s="1">
        <v>1</v>
      </c>
      <c r="T81" s="1">
        <v>1</v>
      </c>
      <c r="U81" s="1">
        <v>0</v>
      </c>
      <c r="V81" s="1">
        <v>1</v>
      </c>
      <c r="W81" s="1">
        <v>0</v>
      </c>
      <c r="X81" t="s">
        <v>287</v>
      </c>
      <c r="Y81" s="1">
        <v>5</v>
      </c>
      <c r="Z81" s="1">
        <v>2</v>
      </c>
      <c r="AA81" t="s">
        <v>287</v>
      </c>
      <c r="AB81" s="1">
        <v>2</v>
      </c>
      <c r="AC81" s="1">
        <v>1</v>
      </c>
      <c r="AD81" s="1">
        <v>0</v>
      </c>
      <c r="AE81" s="1">
        <v>0</v>
      </c>
      <c r="AF81" s="1">
        <v>0</v>
      </c>
      <c r="AG81" s="1">
        <v>0</v>
      </c>
      <c r="AH81" t="s">
        <v>287</v>
      </c>
      <c r="AI81" t="s">
        <v>287</v>
      </c>
      <c r="AJ81" t="s">
        <v>287</v>
      </c>
      <c r="AK81" t="s">
        <v>287</v>
      </c>
      <c r="AL81" s="1">
        <v>2</v>
      </c>
      <c r="AM81" s="1">
        <v>2</v>
      </c>
      <c r="AN81" s="1">
        <v>0</v>
      </c>
      <c r="AO81" s="1">
        <v>0</v>
      </c>
      <c r="AP81" s="1">
        <v>1</v>
      </c>
      <c r="AQ81" s="1">
        <v>1</v>
      </c>
      <c r="AR81" s="1">
        <v>0</v>
      </c>
      <c r="AS81" s="1">
        <v>0</v>
      </c>
      <c r="AT81" s="1">
        <v>0</v>
      </c>
      <c r="AU81" s="1">
        <v>0</v>
      </c>
      <c r="AV81" t="s">
        <v>287</v>
      </c>
      <c r="AW81" s="1">
        <v>0</v>
      </c>
      <c r="AX81" s="1">
        <v>0</v>
      </c>
      <c r="AY81" s="1">
        <v>1</v>
      </c>
      <c r="AZ81" s="1">
        <v>1</v>
      </c>
      <c r="BA81" s="1">
        <v>1</v>
      </c>
      <c r="BB81" s="1">
        <v>0</v>
      </c>
      <c r="BC81" s="1">
        <v>0</v>
      </c>
      <c r="BD81" s="1">
        <v>0</v>
      </c>
      <c r="BE81" t="s">
        <v>287</v>
      </c>
      <c r="BF81" t="s">
        <v>287</v>
      </c>
      <c r="BG81" s="1">
        <v>1</v>
      </c>
      <c r="BH81" s="1">
        <v>2</v>
      </c>
      <c r="BI81" s="1">
        <v>2</v>
      </c>
      <c r="BJ81" s="1">
        <v>3</v>
      </c>
      <c r="BK81" s="1">
        <v>0</v>
      </c>
      <c r="BL81" s="1">
        <v>1</v>
      </c>
      <c r="BM81" s="1">
        <v>1</v>
      </c>
      <c r="BN81" s="1">
        <v>1</v>
      </c>
      <c r="BO81" s="1">
        <v>0</v>
      </c>
      <c r="BP81" s="1">
        <v>1</v>
      </c>
      <c r="BQ81" s="1">
        <v>0</v>
      </c>
      <c r="BR81" s="1">
        <v>0</v>
      </c>
      <c r="BS81" s="1">
        <v>1</v>
      </c>
      <c r="BT81" s="1">
        <v>0</v>
      </c>
      <c r="BU81" s="1">
        <v>1</v>
      </c>
      <c r="BV81" s="1">
        <v>1</v>
      </c>
      <c r="BW81" s="1">
        <v>0</v>
      </c>
      <c r="BX81" s="1">
        <v>0</v>
      </c>
      <c r="BY81" t="s">
        <v>287</v>
      </c>
      <c r="BZ81" s="1">
        <v>1</v>
      </c>
      <c r="CA81" s="1">
        <v>1</v>
      </c>
      <c r="CB81" s="1">
        <v>1</v>
      </c>
      <c r="CC81" s="1">
        <v>1</v>
      </c>
      <c r="CD81" s="1">
        <v>1</v>
      </c>
      <c r="CE81" s="1">
        <v>0</v>
      </c>
      <c r="CF81" s="1">
        <v>1</v>
      </c>
      <c r="CG81" s="1">
        <v>0</v>
      </c>
      <c r="CH81" s="1">
        <v>1</v>
      </c>
      <c r="CI81" s="1">
        <v>1</v>
      </c>
      <c r="CJ81" s="1">
        <v>0</v>
      </c>
      <c r="CK81" s="1">
        <v>1</v>
      </c>
      <c r="CL81" s="1">
        <v>0</v>
      </c>
      <c r="CM81" s="1">
        <v>0</v>
      </c>
      <c r="CN81" t="s">
        <v>287</v>
      </c>
      <c r="CO81" s="1">
        <v>3</v>
      </c>
      <c r="CP81" s="1">
        <v>1</v>
      </c>
      <c r="CQ81" s="1">
        <v>2</v>
      </c>
      <c r="CR81" t="s">
        <v>287</v>
      </c>
      <c r="CS81" s="1">
        <v>2</v>
      </c>
      <c r="CT81" s="1">
        <v>2</v>
      </c>
      <c r="CU81" s="1">
        <v>1</v>
      </c>
      <c r="CV81" t="s">
        <v>287</v>
      </c>
      <c r="CW81" s="1">
        <v>2</v>
      </c>
      <c r="CX81" t="s">
        <v>287</v>
      </c>
      <c r="CY81" s="1">
        <v>1</v>
      </c>
      <c r="CZ81" s="1">
        <v>1</v>
      </c>
      <c r="DA81" s="1">
        <v>1</v>
      </c>
      <c r="DB81" t="s">
        <v>287</v>
      </c>
      <c r="DC81" t="s">
        <v>287</v>
      </c>
      <c r="DD81" s="1">
        <v>1</v>
      </c>
      <c r="DE81" t="s">
        <v>287</v>
      </c>
      <c r="DF81" t="s">
        <v>740</v>
      </c>
      <c r="DG81" t="s">
        <v>741</v>
      </c>
      <c r="DH81" t="s">
        <v>290</v>
      </c>
      <c r="DI81" t="s">
        <v>315</v>
      </c>
      <c r="DJ81" t="s">
        <v>303</v>
      </c>
      <c r="DK81" t="s">
        <v>501</v>
      </c>
      <c r="DL81" t="s">
        <v>341</v>
      </c>
      <c r="DM81" t="s">
        <v>742</v>
      </c>
      <c r="DN81" t="s">
        <v>743</v>
      </c>
      <c r="DO81" s="1">
        <v>0</v>
      </c>
      <c r="DP81" s="1">
        <v>0</v>
      </c>
      <c r="DQ81" s="1">
        <v>0</v>
      </c>
      <c r="DR81" s="1">
        <v>1</v>
      </c>
      <c r="DS81" s="1">
        <v>0</v>
      </c>
    </row>
    <row r="82" spans="1:123" x14ac:dyDescent="0.35">
      <c r="A82" s="1">
        <v>1</v>
      </c>
      <c r="B82" s="1">
        <v>1</v>
      </c>
      <c r="C82" s="1">
        <v>2</v>
      </c>
      <c r="D82" s="1">
        <v>3</v>
      </c>
      <c r="E82" s="1">
        <v>1</v>
      </c>
      <c r="F82" s="1">
        <v>3</v>
      </c>
      <c r="G82" s="1">
        <v>2</v>
      </c>
      <c r="H82" s="1">
        <v>4</v>
      </c>
      <c r="I82" s="1">
        <v>1</v>
      </c>
      <c r="J82" s="1">
        <v>1</v>
      </c>
      <c r="K82" s="1">
        <v>0</v>
      </c>
      <c r="L82" s="1">
        <v>1</v>
      </c>
      <c r="M82" s="1">
        <v>1</v>
      </c>
      <c r="N82" s="1">
        <v>1</v>
      </c>
      <c r="O82" s="1">
        <v>1</v>
      </c>
      <c r="P82" s="1">
        <v>0</v>
      </c>
      <c r="Q82" s="1">
        <v>1</v>
      </c>
      <c r="R82" s="1">
        <v>1</v>
      </c>
      <c r="S82" s="1">
        <v>1</v>
      </c>
      <c r="T82" s="1">
        <v>0</v>
      </c>
      <c r="U82" s="1">
        <v>1</v>
      </c>
      <c r="V82" s="1">
        <v>1</v>
      </c>
      <c r="W82" s="1">
        <v>0</v>
      </c>
      <c r="X82" t="s">
        <v>287</v>
      </c>
      <c r="Y82" s="1">
        <v>6</v>
      </c>
      <c r="Z82" s="1">
        <v>2</v>
      </c>
      <c r="AA82" t="s">
        <v>287</v>
      </c>
      <c r="AB82" s="1">
        <v>2</v>
      </c>
      <c r="AC82" s="1">
        <v>1</v>
      </c>
      <c r="AD82" s="1">
        <v>0</v>
      </c>
      <c r="AE82" s="1">
        <v>0</v>
      </c>
      <c r="AF82" s="1">
        <v>1</v>
      </c>
      <c r="AG82" s="1">
        <v>0</v>
      </c>
      <c r="AH82" t="s">
        <v>287</v>
      </c>
      <c r="AI82" t="s">
        <v>287</v>
      </c>
      <c r="AJ82" t="s">
        <v>287</v>
      </c>
      <c r="AK82" t="s">
        <v>287</v>
      </c>
      <c r="AL82" s="1">
        <v>2</v>
      </c>
      <c r="AM82" s="1">
        <v>1</v>
      </c>
      <c r="AN82" s="1">
        <v>0</v>
      </c>
      <c r="AO82" s="1">
        <v>0</v>
      </c>
      <c r="AP82" s="1">
        <v>0</v>
      </c>
      <c r="AQ82" s="1">
        <v>1</v>
      </c>
      <c r="AR82" s="1">
        <v>0</v>
      </c>
      <c r="AS82" s="1">
        <v>0</v>
      </c>
      <c r="AT82" s="1">
        <v>0</v>
      </c>
      <c r="AU82" s="1">
        <v>0</v>
      </c>
      <c r="AV82" t="s">
        <v>287</v>
      </c>
      <c r="AW82" s="1">
        <v>0</v>
      </c>
      <c r="AX82" s="1">
        <v>0</v>
      </c>
      <c r="AY82" s="1">
        <v>0</v>
      </c>
      <c r="AZ82" s="1">
        <v>0</v>
      </c>
      <c r="BA82" s="1">
        <v>1</v>
      </c>
      <c r="BB82" s="1">
        <v>0</v>
      </c>
      <c r="BC82" s="1">
        <v>0</v>
      </c>
      <c r="BD82" s="1">
        <v>0</v>
      </c>
      <c r="BE82" t="s">
        <v>287</v>
      </c>
      <c r="BF82" t="s">
        <v>287</v>
      </c>
      <c r="BG82" s="1">
        <v>2</v>
      </c>
      <c r="BH82" t="s">
        <v>287</v>
      </c>
      <c r="BI82" t="s">
        <v>287</v>
      </c>
      <c r="BJ82" t="s">
        <v>287</v>
      </c>
      <c r="BK82" s="1">
        <v>0</v>
      </c>
      <c r="BL82" s="1">
        <v>0</v>
      </c>
      <c r="BM82" s="1">
        <v>0</v>
      </c>
      <c r="BN82" s="1">
        <v>0</v>
      </c>
      <c r="BO82" s="1">
        <v>0</v>
      </c>
      <c r="BP82" s="1">
        <v>0</v>
      </c>
      <c r="BQ82" s="1">
        <v>0</v>
      </c>
      <c r="BR82" s="1">
        <v>0</v>
      </c>
      <c r="BS82" s="1">
        <v>0</v>
      </c>
      <c r="BT82" s="1">
        <v>0</v>
      </c>
      <c r="BU82" s="1">
        <v>0</v>
      </c>
      <c r="BV82" s="1">
        <v>0</v>
      </c>
      <c r="BW82" s="1">
        <v>0</v>
      </c>
      <c r="BX82" s="1">
        <v>0</v>
      </c>
      <c r="BY82" t="s">
        <v>287</v>
      </c>
      <c r="BZ82" s="1">
        <v>0</v>
      </c>
      <c r="CA82" s="1">
        <v>0</v>
      </c>
      <c r="CB82" s="1">
        <v>0</v>
      </c>
      <c r="CC82" s="1">
        <v>0</v>
      </c>
      <c r="CD82" s="1">
        <v>0</v>
      </c>
      <c r="CE82" s="1">
        <v>0</v>
      </c>
      <c r="CF82" s="1">
        <v>0</v>
      </c>
      <c r="CG82" s="1">
        <v>0</v>
      </c>
      <c r="CH82" s="1">
        <v>0</v>
      </c>
      <c r="CI82" s="1">
        <v>0</v>
      </c>
      <c r="CJ82" s="1">
        <v>0</v>
      </c>
      <c r="CK82" s="1">
        <v>0</v>
      </c>
      <c r="CL82" s="1">
        <v>0</v>
      </c>
      <c r="CM82" s="1">
        <v>0</v>
      </c>
      <c r="CN82" t="s">
        <v>287</v>
      </c>
      <c r="CO82" t="s">
        <v>287</v>
      </c>
      <c r="CP82" t="s">
        <v>287</v>
      </c>
      <c r="CQ82" t="s">
        <v>287</v>
      </c>
      <c r="CR82" t="s">
        <v>287</v>
      </c>
      <c r="CS82" t="s">
        <v>287</v>
      </c>
      <c r="CT82" t="s">
        <v>287</v>
      </c>
      <c r="CU82" t="s">
        <v>287</v>
      </c>
      <c r="CV82" t="s">
        <v>744</v>
      </c>
      <c r="CW82" s="1">
        <v>2</v>
      </c>
      <c r="CX82" t="s">
        <v>287</v>
      </c>
      <c r="CY82" s="1">
        <v>1</v>
      </c>
      <c r="CZ82" s="1">
        <v>2</v>
      </c>
      <c r="DA82" s="1">
        <v>2</v>
      </c>
      <c r="DB82" s="1">
        <v>6</v>
      </c>
      <c r="DC82" t="s">
        <v>745</v>
      </c>
      <c r="DD82" t="s">
        <v>287</v>
      </c>
      <c r="DE82" t="s">
        <v>287</v>
      </c>
      <c r="DF82" t="s">
        <v>746</v>
      </c>
      <c r="DG82" t="s">
        <v>747</v>
      </c>
      <c r="DH82" t="s">
        <v>301</v>
      </c>
      <c r="DI82" t="s">
        <v>302</v>
      </c>
      <c r="DJ82" t="s">
        <v>303</v>
      </c>
      <c r="DK82" t="s">
        <v>363</v>
      </c>
      <c r="DL82" t="s">
        <v>294</v>
      </c>
      <c r="DM82" t="s">
        <v>748</v>
      </c>
      <c r="DN82" t="s">
        <v>749</v>
      </c>
      <c r="DO82" s="1">
        <v>0</v>
      </c>
      <c r="DP82" s="1">
        <v>0</v>
      </c>
      <c r="DQ82" s="1">
        <v>0</v>
      </c>
      <c r="DR82" s="1">
        <v>1</v>
      </c>
      <c r="DS82" s="1">
        <v>0</v>
      </c>
    </row>
    <row r="83" spans="1:123" x14ac:dyDescent="0.35">
      <c r="A83" t="s">
        <v>287</v>
      </c>
      <c r="B83" t="s">
        <v>287</v>
      </c>
      <c r="C83" t="s">
        <v>287</v>
      </c>
      <c r="D83" t="s">
        <v>287</v>
      </c>
      <c r="E83" t="s">
        <v>287</v>
      </c>
      <c r="F83" t="s">
        <v>287</v>
      </c>
      <c r="G83" t="s">
        <v>287</v>
      </c>
      <c r="H83" t="s">
        <v>287</v>
      </c>
      <c r="I83" s="1">
        <v>0</v>
      </c>
      <c r="J83" s="1">
        <v>0</v>
      </c>
      <c r="K83" s="1">
        <v>0</v>
      </c>
      <c r="L83" s="1">
        <v>0</v>
      </c>
      <c r="M83" s="1">
        <v>0</v>
      </c>
      <c r="N83" s="1">
        <v>0</v>
      </c>
      <c r="O83" s="1">
        <v>0</v>
      </c>
      <c r="P83" s="1">
        <v>0</v>
      </c>
      <c r="Q83" t="s">
        <v>287</v>
      </c>
      <c r="R83" s="1">
        <v>0</v>
      </c>
      <c r="S83" s="1">
        <v>0</v>
      </c>
      <c r="T83" s="1">
        <v>0</v>
      </c>
      <c r="U83" s="1">
        <v>0</v>
      </c>
      <c r="V83" s="1">
        <v>0</v>
      </c>
      <c r="W83" s="1">
        <v>0</v>
      </c>
      <c r="X83" t="s">
        <v>287</v>
      </c>
      <c r="Y83" t="s">
        <v>287</v>
      </c>
      <c r="Z83" t="s">
        <v>287</v>
      </c>
      <c r="AA83" t="s">
        <v>287</v>
      </c>
      <c r="AB83" t="s">
        <v>287</v>
      </c>
      <c r="AC83" s="1">
        <v>0</v>
      </c>
      <c r="AD83" s="1">
        <v>0</v>
      </c>
      <c r="AE83" s="1">
        <v>0</v>
      </c>
      <c r="AF83" s="1">
        <v>0</v>
      </c>
      <c r="AG83" s="1">
        <v>0</v>
      </c>
      <c r="AH83" t="s">
        <v>287</v>
      </c>
      <c r="AI83" t="s">
        <v>287</v>
      </c>
      <c r="AJ83" t="s">
        <v>287</v>
      </c>
      <c r="AK83" t="s">
        <v>287</v>
      </c>
      <c r="AL83" t="s">
        <v>287</v>
      </c>
      <c r="AM83" t="s">
        <v>287</v>
      </c>
      <c r="AN83" s="1">
        <v>0</v>
      </c>
      <c r="AO83" s="1">
        <v>0</v>
      </c>
      <c r="AP83" s="1">
        <v>0</v>
      </c>
      <c r="AQ83" s="1">
        <v>0</v>
      </c>
      <c r="AR83" s="1">
        <v>0</v>
      </c>
      <c r="AS83" s="1">
        <v>0</v>
      </c>
      <c r="AT83" s="1">
        <v>0</v>
      </c>
      <c r="AU83" s="1">
        <v>0</v>
      </c>
      <c r="AV83" t="s">
        <v>287</v>
      </c>
      <c r="AW83" s="1">
        <v>0</v>
      </c>
      <c r="AX83" s="1">
        <v>0</v>
      </c>
      <c r="AY83" s="1">
        <v>0</v>
      </c>
      <c r="AZ83" s="1">
        <v>0</v>
      </c>
      <c r="BA83" s="1">
        <v>0</v>
      </c>
      <c r="BB83" s="1">
        <v>0</v>
      </c>
      <c r="BC83" s="1">
        <v>0</v>
      </c>
      <c r="BD83" s="1">
        <v>0</v>
      </c>
      <c r="BE83" t="s">
        <v>287</v>
      </c>
      <c r="BF83" t="s">
        <v>287</v>
      </c>
      <c r="BG83" t="s">
        <v>287</v>
      </c>
      <c r="BH83" t="s">
        <v>287</v>
      </c>
      <c r="BI83" t="s">
        <v>287</v>
      </c>
      <c r="BJ83" t="s">
        <v>287</v>
      </c>
      <c r="BK83" s="1">
        <v>0</v>
      </c>
      <c r="BL83" s="1">
        <v>0</v>
      </c>
      <c r="BM83" s="1">
        <v>0</v>
      </c>
      <c r="BN83" s="1">
        <v>0</v>
      </c>
      <c r="BO83" s="1">
        <v>0</v>
      </c>
      <c r="BP83" s="1">
        <v>0</v>
      </c>
      <c r="BQ83" s="1">
        <v>0</v>
      </c>
      <c r="BR83" s="1">
        <v>0</v>
      </c>
      <c r="BS83" s="1">
        <v>0</v>
      </c>
      <c r="BT83" s="1">
        <v>0</v>
      </c>
      <c r="BU83" s="1">
        <v>0</v>
      </c>
      <c r="BV83" s="1">
        <v>0</v>
      </c>
      <c r="BW83" s="1">
        <v>0</v>
      </c>
      <c r="BX83" s="1">
        <v>0</v>
      </c>
      <c r="BY83" t="s">
        <v>287</v>
      </c>
      <c r="BZ83" s="1">
        <v>0</v>
      </c>
      <c r="CA83" s="1">
        <v>0</v>
      </c>
      <c r="CB83" s="1">
        <v>0</v>
      </c>
      <c r="CC83" s="1">
        <v>0</v>
      </c>
      <c r="CD83" s="1">
        <v>0</v>
      </c>
      <c r="CE83" s="1">
        <v>0</v>
      </c>
      <c r="CF83" s="1">
        <v>0</v>
      </c>
      <c r="CG83" s="1">
        <v>0</v>
      </c>
      <c r="CH83" s="1">
        <v>0</v>
      </c>
      <c r="CI83" s="1">
        <v>0</v>
      </c>
      <c r="CJ83" s="1">
        <v>0</v>
      </c>
      <c r="CK83" s="1">
        <v>0</v>
      </c>
      <c r="CL83" s="1">
        <v>0</v>
      </c>
      <c r="CM83" s="1">
        <v>0</v>
      </c>
      <c r="CN83" t="s">
        <v>287</v>
      </c>
      <c r="CO83" t="s">
        <v>287</v>
      </c>
      <c r="CP83" t="s">
        <v>287</v>
      </c>
      <c r="CQ83" t="s">
        <v>287</v>
      </c>
      <c r="CR83" t="s">
        <v>287</v>
      </c>
      <c r="CS83" t="s">
        <v>287</v>
      </c>
      <c r="CT83" t="s">
        <v>287</v>
      </c>
      <c r="CU83" t="s">
        <v>287</v>
      </c>
      <c r="CV83" t="s">
        <v>287</v>
      </c>
      <c r="CW83" t="s">
        <v>287</v>
      </c>
      <c r="CX83" t="s">
        <v>287</v>
      </c>
      <c r="CY83" t="s">
        <v>287</v>
      </c>
      <c r="CZ83" t="s">
        <v>287</v>
      </c>
      <c r="DA83" t="s">
        <v>287</v>
      </c>
      <c r="DB83" t="s">
        <v>287</v>
      </c>
      <c r="DC83" t="s">
        <v>287</v>
      </c>
      <c r="DD83" t="s">
        <v>287</v>
      </c>
      <c r="DE83" t="s">
        <v>287</v>
      </c>
      <c r="DF83" t="s">
        <v>750</v>
      </c>
      <c r="DG83" t="s">
        <v>751</v>
      </c>
      <c r="DH83" t="s">
        <v>290</v>
      </c>
      <c r="DI83" t="s">
        <v>315</v>
      </c>
      <c r="DJ83" t="s">
        <v>303</v>
      </c>
      <c r="DK83" t="s">
        <v>355</v>
      </c>
      <c r="DL83" t="s">
        <v>294</v>
      </c>
      <c r="DM83" t="s">
        <v>752</v>
      </c>
      <c r="DN83" t="s">
        <v>753</v>
      </c>
      <c r="DO83" s="1">
        <v>0</v>
      </c>
      <c r="DP83" s="1">
        <v>1</v>
      </c>
      <c r="DQ83" s="1">
        <v>0</v>
      </c>
      <c r="DR83" s="1">
        <v>0</v>
      </c>
      <c r="DS83" s="1">
        <v>0</v>
      </c>
    </row>
    <row r="84" spans="1:123" x14ac:dyDescent="0.35">
      <c r="A84" t="s">
        <v>287</v>
      </c>
      <c r="B84" t="s">
        <v>287</v>
      </c>
      <c r="C84" t="s">
        <v>287</v>
      </c>
      <c r="D84" t="s">
        <v>287</v>
      </c>
      <c r="E84" t="s">
        <v>287</v>
      </c>
      <c r="F84" t="s">
        <v>287</v>
      </c>
      <c r="G84" t="s">
        <v>287</v>
      </c>
      <c r="H84" t="s">
        <v>287</v>
      </c>
      <c r="I84" s="1">
        <v>0</v>
      </c>
      <c r="J84" s="1">
        <v>0</v>
      </c>
      <c r="K84" s="1">
        <v>0</v>
      </c>
      <c r="L84" s="1">
        <v>0</v>
      </c>
      <c r="M84" s="1">
        <v>0</v>
      </c>
      <c r="N84" s="1">
        <v>0</v>
      </c>
      <c r="O84" s="1">
        <v>0</v>
      </c>
      <c r="P84" s="1">
        <v>0</v>
      </c>
      <c r="Q84" t="s">
        <v>287</v>
      </c>
      <c r="R84" s="1">
        <v>0</v>
      </c>
      <c r="S84" s="1">
        <v>0</v>
      </c>
      <c r="T84" s="1">
        <v>0</v>
      </c>
      <c r="U84" s="1">
        <v>0</v>
      </c>
      <c r="V84" s="1">
        <v>0</v>
      </c>
      <c r="W84" s="1">
        <v>0</v>
      </c>
      <c r="X84" t="s">
        <v>287</v>
      </c>
      <c r="Y84" t="s">
        <v>287</v>
      </c>
      <c r="Z84" t="s">
        <v>287</v>
      </c>
      <c r="AA84" t="s">
        <v>287</v>
      </c>
      <c r="AB84" t="s">
        <v>287</v>
      </c>
      <c r="AC84" s="1">
        <v>0</v>
      </c>
      <c r="AD84" s="1">
        <v>0</v>
      </c>
      <c r="AE84" s="1">
        <v>0</v>
      </c>
      <c r="AF84" s="1">
        <v>0</v>
      </c>
      <c r="AG84" s="1">
        <v>0</v>
      </c>
      <c r="AH84" t="s">
        <v>287</v>
      </c>
      <c r="AI84" t="s">
        <v>287</v>
      </c>
      <c r="AJ84" t="s">
        <v>287</v>
      </c>
      <c r="AK84" t="s">
        <v>287</v>
      </c>
      <c r="AL84" t="s">
        <v>287</v>
      </c>
      <c r="AM84" t="s">
        <v>287</v>
      </c>
      <c r="AN84" s="1">
        <v>0</v>
      </c>
      <c r="AO84" s="1">
        <v>0</v>
      </c>
      <c r="AP84" s="1">
        <v>0</v>
      </c>
      <c r="AQ84" s="1">
        <v>0</v>
      </c>
      <c r="AR84" s="1">
        <v>0</v>
      </c>
      <c r="AS84" s="1">
        <v>0</v>
      </c>
      <c r="AT84" s="1">
        <v>0</v>
      </c>
      <c r="AU84" s="1">
        <v>0</v>
      </c>
      <c r="AV84" t="s">
        <v>287</v>
      </c>
      <c r="AW84" s="1">
        <v>0</v>
      </c>
      <c r="AX84" s="1">
        <v>0</v>
      </c>
      <c r="AY84" s="1">
        <v>0</v>
      </c>
      <c r="AZ84" s="1">
        <v>0</v>
      </c>
      <c r="BA84" s="1">
        <v>0</v>
      </c>
      <c r="BB84" s="1">
        <v>0</v>
      </c>
      <c r="BC84" s="1">
        <v>0</v>
      </c>
      <c r="BD84" s="1">
        <v>0</v>
      </c>
      <c r="BE84" t="s">
        <v>287</v>
      </c>
      <c r="BF84" t="s">
        <v>287</v>
      </c>
      <c r="BG84" t="s">
        <v>287</v>
      </c>
      <c r="BH84" t="s">
        <v>287</v>
      </c>
      <c r="BI84" t="s">
        <v>287</v>
      </c>
      <c r="BJ84" t="s">
        <v>287</v>
      </c>
      <c r="BK84" s="1">
        <v>0</v>
      </c>
      <c r="BL84" s="1">
        <v>0</v>
      </c>
      <c r="BM84" s="1">
        <v>0</v>
      </c>
      <c r="BN84" s="1">
        <v>0</v>
      </c>
      <c r="BO84" s="1">
        <v>0</v>
      </c>
      <c r="BP84" s="1">
        <v>0</v>
      </c>
      <c r="BQ84" s="1">
        <v>0</v>
      </c>
      <c r="BR84" s="1">
        <v>0</v>
      </c>
      <c r="BS84" s="1">
        <v>0</v>
      </c>
      <c r="BT84" s="1">
        <v>0</v>
      </c>
      <c r="BU84" s="1">
        <v>0</v>
      </c>
      <c r="BV84" s="1">
        <v>0</v>
      </c>
      <c r="BW84" s="1">
        <v>0</v>
      </c>
      <c r="BX84" s="1">
        <v>0</v>
      </c>
      <c r="BY84" t="s">
        <v>287</v>
      </c>
      <c r="BZ84" s="1">
        <v>0</v>
      </c>
      <c r="CA84" s="1">
        <v>0</v>
      </c>
      <c r="CB84" s="1">
        <v>0</v>
      </c>
      <c r="CC84" s="1">
        <v>0</v>
      </c>
      <c r="CD84" s="1">
        <v>0</v>
      </c>
      <c r="CE84" s="1">
        <v>0</v>
      </c>
      <c r="CF84" s="1">
        <v>0</v>
      </c>
      <c r="CG84" s="1">
        <v>0</v>
      </c>
      <c r="CH84" s="1">
        <v>0</v>
      </c>
      <c r="CI84" s="1">
        <v>0</v>
      </c>
      <c r="CJ84" s="1">
        <v>0</v>
      </c>
      <c r="CK84" s="1">
        <v>0</v>
      </c>
      <c r="CL84" s="1">
        <v>0</v>
      </c>
      <c r="CM84" s="1">
        <v>0</v>
      </c>
      <c r="CN84" t="s">
        <v>287</v>
      </c>
      <c r="CO84" t="s">
        <v>287</v>
      </c>
      <c r="CP84" t="s">
        <v>287</v>
      </c>
      <c r="CQ84" t="s">
        <v>287</v>
      </c>
      <c r="CR84" t="s">
        <v>287</v>
      </c>
      <c r="CS84" t="s">
        <v>287</v>
      </c>
      <c r="CT84" t="s">
        <v>287</v>
      </c>
      <c r="CU84" t="s">
        <v>287</v>
      </c>
      <c r="CV84" t="s">
        <v>287</v>
      </c>
      <c r="CW84" t="s">
        <v>287</v>
      </c>
      <c r="CX84" t="s">
        <v>287</v>
      </c>
      <c r="CY84" t="s">
        <v>287</v>
      </c>
      <c r="CZ84" t="s">
        <v>287</v>
      </c>
      <c r="DA84" t="s">
        <v>287</v>
      </c>
      <c r="DB84" t="s">
        <v>287</v>
      </c>
      <c r="DC84" t="s">
        <v>287</v>
      </c>
      <c r="DD84" t="s">
        <v>287</v>
      </c>
      <c r="DE84" t="s">
        <v>287</v>
      </c>
      <c r="DF84" t="s">
        <v>754</v>
      </c>
      <c r="DG84" t="s">
        <v>755</v>
      </c>
      <c r="DH84" t="s">
        <v>290</v>
      </c>
      <c r="DI84" t="s">
        <v>291</v>
      </c>
      <c r="DJ84" t="s">
        <v>292</v>
      </c>
      <c r="DK84" t="s">
        <v>756</v>
      </c>
      <c r="DL84" t="s">
        <v>330</v>
      </c>
      <c r="DM84" t="s">
        <v>732</v>
      </c>
      <c r="DN84" t="s">
        <v>757</v>
      </c>
      <c r="DO84" s="1">
        <v>0</v>
      </c>
      <c r="DP84" s="1">
        <v>1</v>
      </c>
      <c r="DQ84" s="1">
        <v>0</v>
      </c>
      <c r="DR84" s="1">
        <v>0</v>
      </c>
      <c r="DS84" s="1">
        <v>0</v>
      </c>
    </row>
    <row r="85" spans="1:123" x14ac:dyDescent="0.35">
      <c r="A85" s="1">
        <v>1</v>
      </c>
      <c r="B85" s="1">
        <v>1</v>
      </c>
      <c r="C85" s="1">
        <v>1</v>
      </c>
      <c r="D85" s="1">
        <v>4</v>
      </c>
      <c r="E85" s="1">
        <v>1</v>
      </c>
      <c r="F85" s="1">
        <v>1</v>
      </c>
      <c r="G85" s="1">
        <v>1</v>
      </c>
      <c r="H85" s="1">
        <v>4</v>
      </c>
      <c r="I85" s="1">
        <v>1</v>
      </c>
      <c r="J85" s="1">
        <v>1</v>
      </c>
      <c r="K85" s="1">
        <v>1</v>
      </c>
      <c r="L85" s="1">
        <v>1</v>
      </c>
      <c r="M85" s="1">
        <v>0</v>
      </c>
      <c r="N85" s="1">
        <v>1</v>
      </c>
      <c r="O85" s="1">
        <v>1</v>
      </c>
      <c r="P85" s="1">
        <v>0</v>
      </c>
      <c r="Q85" s="1">
        <v>1</v>
      </c>
      <c r="R85" s="1">
        <v>0</v>
      </c>
      <c r="S85" s="1">
        <v>0</v>
      </c>
      <c r="T85" s="1">
        <v>0</v>
      </c>
      <c r="U85" s="1">
        <v>0</v>
      </c>
      <c r="V85" s="1">
        <v>0</v>
      </c>
      <c r="W85" s="1">
        <v>1</v>
      </c>
      <c r="X85" t="s">
        <v>287</v>
      </c>
      <c r="Y85" s="1">
        <v>6</v>
      </c>
      <c r="Z85" s="1">
        <v>2</v>
      </c>
      <c r="AA85" t="s">
        <v>287</v>
      </c>
      <c r="AB85" s="1">
        <v>2</v>
      </c>
      <c r="AC85" s="1">
        <v>1</v>
      </c>
      <c r="AD85" s="1">
        <v>0</v>
      </c>
      <c r="AE85" s="1">
        <v>1</v>
      </c>
      <c r="AF85" s="1">
        <v>1</v>
      </c>
      <c r="AG85" s="1">
        <v>0</v>
      </c>
      <c r="AH85" t="s">
        <v>287</v>
      </c>
      <c r="AI85" t="s">
        <v>287</v>
      </c>
      <c r="AJ85" t="s">
        <v>287</v>
      </c>
      <c r="AK85" t="s">
        <v>287</v>
      </c>
      <c r="AL85" s="1">
        <v>1</v>
      </c>
      <c r="AM85" s="1">
        <v>1</v>
      </c>
      <c r="AN85" s="1">
        <v>0</v>
      </c>
      <c r="AO85" s="1">
        <v>1</v>
      </c>
      <c r="AP85" s="1">
        <v>1</v>
      </c>
      <c r="AQ85" s="1">
        <v>0</v>
      </c>
      <c r="AR85" s="1">
        <v>0</v>
      </c>
      <c r="AS85" s="1">
        <v>0</v>
      </c>
      <c r="AT85" s="1">
        <v>0</v>
      </c>
      <c r="AU85" s="1">
        <v>0</v>
      </c>
      <c r="AV85" t="s">
        <v>287</v>
      </c>
      <c r="AW85" s="1">
        <v>0</v>
      </c>
      <c r="AX85" s="1">
        <v>0</v>
      </c>
      <c r="AY85" s="1">
        <v>1</v>
      </c>
      <c r="AZ85" s="1">
        <v>0</v>
      </c>
      <c r="BA85" s="1">
        <v>1</v>
      </c>
      <c r="BB85" s="1">
        <v>0</v>
      </c>
      <c r="BC85" s="1">
        <v>0</v>
      </c>
      <c r="BD85" s="1">
        <v>0</v>
      </c>
      <c r="BE85" t="s">
        <v>287</v>
      </c>
      <c r="BF85" t="s">
        <v>287</v>
      </c>
      <c r="BG85" s="1">
        <v>1</v>
      </c>
      <c r="BH85" s="1">
        <v>1</v>
      </c>
      <c r="BI85" s="1">
        <v>1</v>
      </c>
      <c r="BJ85" s="1">
        <v>5</v>
      </c>
      <c r="BK85" s="1">
        <v>1</v>
      </c>
      <c r="BL85" s="1">
        <v>1</v>
      </c>
      <c r="BM85" s="1">
        <v>1</v>
      </c>
      <c r="BN85" s="1">
        <v>1</v>
      </c>
      <c r="BO85" s="1">
        <v>1</v>
      </c>
      <c r="BP85" s="1">
        <v>1</v>
      </c>
      <c r="BQ85" s="1">
        <v>1</v>
      </c>
      <c r="BR85" s="1">
        <v>1</v>
      </c>
      <c r="BS85" s="1">
        <v>0</v>
      </c>
      <c r="BT85" s="1">
        <v>0</v>
      </c>
      <c r="BU85" s="1">
        <v>0</v>
      </c>
      <c r="BV85" s="1">
        <v>1</v>
      </c>
      <c r="BW85" s="1">
        <v>0</v>
      </c>
      <c r="BX85" s="1">
        <v>0</v>
      </c>
      <c r="BY85" t="s">
        <v>287</v>
      </c>
      <c r="BZ85" s="1">
        <v>1</v>
      </c>
      <c r="CA85" s="1">
        <v>1</v>
      </c>
      <c r="CB85" s="1">
        <v>1</v>
      </c>
      <c r="CC85" s="1">
        <v>1</v>
      </c>
      <c r="CD85" s="1">
        <v>1</v>
      </c>
      <c r="CE85" s="1">
        <v>1</v>
      </c>
      <c r="CF85" s="1">
        <v>1</v>
      </c>
      <c r="CG85" s="1">
        <v>1</v>
      </c>
      <c r="CH85" s="1">
        <v>1</v>
      </c>
      <c r="CI85" s="1">
        <v>1</v>
      </c>
      <c r="CJ85" s="1">
        <v>1</v>
      </c>
      <c r="CK85" s="1">
        <v>1</v>
      </c>
      <c r="CL85" s="1">
        <v>0</v>
      </c>
      <c r="CM85" s="1">
        <v>0</v>
      </c>
      <c r="CN85" t="s">
        <v>287</v>
      </c>
      <c r="CO85" s="1">
        <v>1</v>
      </c>
      <c r="CP85" s="1">
        <v>1</v>
      </c>
      <c r="CQ85" s="1">
        <v>2</v>
      </c>
      <c r="CR85" t="s">
        <v>287</v>
      </c>
      <c r="CS85" s="1">
        <v>2</v>
      </c>
      <c r="CT85" s="1">
        <v>4</v>
      </c>
      <c r="CU85" s="1">
        <v>2</v>
      </c>
      <c r="CV85" t="s">
        <v>287</v>
      </c>
      <c r="CW85" s="1">
        <v>2</v>
      </c>
      <c r="CX85" t="s">
        <v>287</v>
      </c>
      <c r="CY85" s="1">
        <v>1</v>
      </c>
      <c r="CZ85" s="1">
        <v>1</v>
      </c>
      <c r="DA85" s="1">
        <v>2</v>
      </c>
      <c r="DB85" s="1">
        <v>2</v>
      </c>
      <c r="DC85" t="s">
        <v>287</v>
      </c>
      <c r="DD85" t="s">
        <v>287</v>
      </c>
      <c r="DE85" t="s">
        <v>287</v>
      </c>
      <c r="DF85" t="s">
        <v>758</v>
      </c>
      <c r="DG85" t="s">
        <v>759</v>
      </c>
      <c r="DH85" t="s">
        <v>301</v>
      </c>
      <c r="DI85" t="s">
        <v>315</v>
      </c>
      <c r="DJ85" t="s">
        <v>303</v>
      </c>
      <c r="DK85" t="s">
        <v>450</v>
      </c>
      <c r="DL85" t="s">
        <v>294</v>
      </c>
      <c r="DM85" t="s">
        <v>760</v>
      </c>
      <c r="DN85" t="s">
        <v>761</v>
      </c>
      <c r="DO85" s="1">
        <v>0</v>
      </c>
      <c r="DP85" s="1">
        <v>0</v>
      </c>
      <c r="DQ85" s="1">
        <v>0</v>
      </c>
      <c r="DR85" s="1">
        <v>1</v>
      </c>
      <c r="DS85" s="1">
        <v>0</v>
      </c>
    </row>
    <row r="86" spans="1:123" x14ac:dyDescent="0.35">
      <c r="A86" s="1">
        <v>1</v>
      </c>
      <c r="B86" s="1">
        <v>1</v>
      </c>
      <c r="C86" s="1">
        <v>1</v>
      </c>
      <c r="D86" s="1">
        <v>3</v>
      </c>
      <c r="E86" s="1">
        <v>1</v>
      </c>
      <c r="F86" s="1">
        <v>3</v>
      </c>
      <c r="G86" s="1">
        <v>1</v>
      </c>
      <c r="H86" s="1">
        <v>4</v>
      </c>
      <c r="I86" s="1">
        <v>1</v>
      </c>
      <c r="J86" s="1">
        <v>1</v>
      </c>
      <c r="K86" s="1">
        <v>1</v>
      </c>
      <c r="L86" s="1">
        <v>1</v>
      </c>
      <c r="M86" s="1">
        <v>1</v>
      </c>
      <c r="N86" s="1">
        <v>1</v>
      </c>
      <c r="O86" s="1">
        <v>1</v>
      </c>
      <c r="P86" s="1">
        <v>0</v>
      </c>
      <c r="Q86" s="1">
        <v>1</v>
      </c>
      <c r="R86" s="1">
        <v>0</v>
      </c>
      <c r="S86" s="1">
        <v>0</v>
      </c>
      <c r="T86" s="1">
        <v>0</v>
      </c>
      <c r="U86" s="1">
        <v>0</v>
      </c>
      <c r="V86" s="1">
        <v>0</v>
      </c>
      <c r="W86" s="1">
        <v>0</v>
      </c>
      <c r="X86" t="s">
        <v>287</v>
      </c>
      <c r="Y86" t="s">
        <v>287</v>
      </c>
      <c r="Z86" t="s">
        <v>287</v>
      </c>
      <c r="AA86" t="s">
        <v>287</v>
      </c>
      <c r="AB86" t="s">
        <v>287</v>
      </c>
      <c r="AC86" s="1">
        <v>0</v>
      </c>
      <c r="AD86" s="1">
        <v>0</v>
      </c>
      <c r="AE86" s="1">
        <v>0</v>
      </c>
      <c r="AF86" s="1">
        <v>0</v>
      </c>
      <c r="AG86" s="1">
        <v>0</v>
      </c>
      <c r="AH86" t="s">
        <v>287</v>
      </c>
      <c r="AI86" t="s">
        <v>287</v>
      </c>
      <c r="AJ86" t="s">
        <v>287</v>
      </c>
      <c r="AK86" t="s">
        <v>287</v>
      </c>
      <c r="AL86" t="s">
        <v>287</v>
      </c>
      <c r="AM86" t="s">
        <v>287</v>
      </c>
      <c r="AN86" s="1">
        <v>0</v>
      </c>
      <c r="AO86" s="1">
        <v>0</v>
      </c>
      <c r="AP86" s="1">
        <v>0</v>
      </c>
      <c r="AQ86" s="1">
        <v>0</v>
      </c>
      <c r="AR86" s="1">
        <v>0</v>
      </c>
      <c r="AS86" s="1">
        <v>0</v>
      </c>
      <c r="AT86" s="1">
        <v>0</v>
      </c>
      <c r="AU86" s="1">
        <v>0</v>
      </c>
      <c r="AV86" t="s">
        <v>287</v>
      </c>
      <c r="AW86" s="1">
        <v>0</v>
      </c>
      <c r="AX86" s="1">
        <v>0</v>
      </c>
      <c r="AY86" s="1">
        <v>0</v>
      </c>
      <c r="AZ86" s="1">
        <v>0</v>
      </c>
      <c r="BA86" s="1">
        <v>0</v>
      </c>
      <c r="BB86" s="1">
        <v>0</v>
      </c>
      <c r="BC86" s="1">
        <v>0</v>
      </c>
      <c r="BD86" s="1">
        <v>0</v>
      </c>
      <c r="BE86" t="s">
        <v>287</v>
      </c>
      <c r="BF86" t="s">
        <v>287</v>
      </c>
      <c r="BG86" t="s">
        <v>287</v>
      </c>
      <c r="BH86" t="s">
        <v>287</v>
      </c>
      <c r="BI86" t="s">
        <v>287</v>
      </c>
      <c r="BJ86" t="s">
        <v>287</v>
      </c>
      <c r="BK86" s="1">
        <v>0</v>
      </c>
      <c r="BL86" s="1">
        <v>0</v>
      </c>
      <c r="BM86" s="1">
        <v>0</v>
      </c>
      <c r="BN86" s="1">
        <v>0</v>
      </c>
      <c r="BO86" s="1">
        <v>0</v>
      </c>
      <c r="BP86" s="1">
        <v>0</v>
      </c>
      <c r="BQ86" s="1">
        <v>0</v>
      </c>
      <c r="BR86" s="1">
        <v>0</v>
      </c>
      <c r="BS86" s="1">
        <v>0</v>
      </c>
      <c r="BT86" s="1">
        <v>0</v>
      </c>
      <c r="BU86" s="1">
        <v>0</v>
      </c>
      <c r="BV86" s="1">
        <v>0</v>
      </c>
      <c r="BW86" s="1">
        <v>0</v>
      </c>
      <c r="BX86" s="1">
        <v>0</v>
      </c>
      <c r="BY86" t="s">
        <v>287</v>
      </c>
      <c r="BZ86" s="1">
        <v>0</v>
      </c>
      <c r="CA86" s="1">
        <v>0</v>
      </c>
      <c r="CB86" s="1">
        <v>0</v>
      </c>
      <c r="CC86" s="1">
        <v>0</v>
      </c>
      <c r="CD86" s="1">
        <v>0</v>
      </c>
      <c r="CE86" s="1">
        <v>0</v>
      </c>
      <c r="CF86" s="1">
        <v>0</v>
      </c>
      <c r="CG86" s="1">
        <v>0</v>
      </c>
      <c r="CH86" s="1">
        <v>0</v>
      </c>
      <c r="CI86" s="1">
        <v>0</v>
      </c>
      <c r="CJ86" s="1">
        <v>0</v>
      </c>
      <c r="CK86" s="1">
        <v>0</v>
      </c>
      <c r="CL86" s="1">
        <v>0</v>
      </c>
      <c r="CM86" s="1">
        <v>0</v>
      </c>
      <c r="CN86" t="s">
        <v>287</v>
      </c>
      <c r="CO86" t="s">
        <v>287</v>
      </c>
      <c r="CP86" t="s">
        <v>287</v>
      </c>
      <c r="CQ86" t="s">
        <v>287</v>
      </c>
      <c r="CR86" t="s">
        <v>287</v>
      </c>
      <c r="CS86" t="s">
        <v>287</v>
      </c>
      <c r="CT86" t="s">
        <v>287</v>
      </c>
      <c r="CU86" t="s">
        <v>287</v>
      </c>
      <c r="CV86" t="s">
        <v>287</v>
      </c>
      <c r="CW86" t="s">
        <v>287</v>
      </c>
      <c r="CX86" t="s">
        <v>287</v>
      </c>
      <c r="CY86" t="s">
        <v>287</v>
      </c>
      <c r="CZ86" t="s">
        <v>287</v>
      </c>
      <c r="DA86" t="s">
        <v>287</v>
      </c>
      <c r="DB86" t="s">
        <v>287</v>
      </c>
      <c r="DC86" t="s">
        <v>287</v>
      </c>
      <c r="DD86" t="s">
        <v>287</v>
      </c>
      <c r="DE86" t="s">
        <v>287</v>
      </c>
      <c r="DF86" t="s">
        <v>762</v>
      </c>
      <c r="DG86" t="s">
        <v>763</v>
      </c>
      <c r="DH86" t="s">
        <v>290</v>
      </c>
      <c r="DI86" t="s">
        <v>315</v>
      </c>
      <c r="DJ86" t="s">
        <v>303</v>
      </c>
      <c r="DK86" t="s">
        <v>764</v>
      </c>
      <c r="DL86" t="s">
        <v>305</v>
      </c>
      <c r="DM86" t="s">
        <v>765</v>
      </c>
      <c r="DN86" t="s">
        <v>766</v>
      </c>
      <c r="DO86" s="1">
        <v>0</v>
      </c>
      <c r="DP86" s="1">
        <v>0</v>
      </c>
      <c r="DQ86" s="1">
        <v>1</v>
      </c>
      <c r="DR86" s="1">
        <v>0</v>
      </c>
      <c r="DS86" s="1">
        <v>0</v>
      </c>
    </row>
    <row r="87" spans="1:123" x14ac:dyDescent="0.35">
      <c r="A87" t="s">
        <v>287</v>
      </c>
      <c r="B87" t="s">
        <v>287</v>
      </c>
      <c r="C87" t="s">
        <v>287</v>
      </c>
      <c r="D87" t="s">
        <v>287</v>
      </c>
      <c r="E87" t="s">
        <v>287</v>
      </c>
      <c r="F87" t="s">
        <v>287</v>
      </c>
      <c r="G87" t="s">
        <v>287</v>
      </c>
      <c r="H87" t="s">
        <v>287</v>
      </c>
      <c r="I87" s="1">
        <v>0</v>
      </c>
      <c r="J87" s="1">
        <v>0</v>
      </c>
      <c r="K87" s="1">
        <v>0</v>
      </c>
      <c r="L87" s="1">
        <v>0</v>
      </c>
      <c r="M87" s="1">
        <v>0</v>
      </c>
      <c r="N87" s="1">
        <v>0</v>
      </c>
      <c r="O87" s="1">
        <v>0</v>
      </c>
      <c r="P87" s="1">
        <v>0</v>
      </c>
      <c r="Q87" t="s">
        <v>287</v>
      </c>
      <c r="R87" s="1">
        <v>0</v>
      </c>
      <c r="S87" s="1">
        <v>0</v>
      </c>
      <c r="T87" s="1">
        <v>0</v>
      </c>
      <c r="U87" s="1">
        <v>0</v>
      </c>
      <c r="V87" s="1">
        <v>0</v>
      </c>
      <c r="W87" s="1">
        <v>0</v>
      </c>
      <c r="X87" t="s">
        <v>287</v>
      </c>
      <c r="Y87" t="s">
        <v>287</v>
      </c>
      <c r="Z87" t="s">
        <v>287</v>
      </c>
      <c r="AA87" t="s">
        <v>287</v>
      </c>
      <c r="AB87" t="s">
        <v>287</v>
      </c>
      <c r="AC87" s="1">
        <v>0</v>
      </c>
      <c r="AD87" s="1">
        <v>0</v>
      </c>
      <c r="AE87" s="1">
        <v>0</v>
      </c>
      <c r="AF87" s="1">
        <v>0</v>
      </c>
      <c r="AG87" s="1">
        <v>0</v>
      </c>
      <c r="AH87" t="s">
        <v>287</v>
      </c>
      <c r="AI87" t="s">
        <v>287</v>
      </c>
      <c r="AJ87" t="s">
        <v>287</v>
      </c>
      <c r="AK87" t="s">
        <v>287</v>
      </c>
      <c r="AL87" t="s">
        <v>287</v>
      </c>
      <c r="AM87" t="s">
        <v>287</v>
      </c>
      <c r="AN87" s="1">
        <v>0</v>
      </c>
      <c r="AO87" s="1">
        <v>0</v>
      </c>
      <c r="AP87" s="1">
        <v>0</v>
      </c>
      <c r="AQ87" s="1">
        <v>0</v>
      </c>
      <c r="AR87" s="1">
        <v>0</v>
      </c>
      <c r="AS87" s="1">
        <v>0</v>
      </c>
      <c r="AT87" s="1">
        <v>0</v>
      </c>
      <c r="AU87" s="1">
        <v>0</v>
      </c>
      <c r="AV87" t="s">
        <v>287</v>
      </c>
      <c r="AW87" s="1">
        <v>0</v>
      </c>
      <c r="AX87" s="1">
        <v>0</v>
      </c>
      <c r="AY87" s="1">
        <v>0</v>
      </c>
      <c r="AZ87" s="1">
        <v>0</v>
      </c>
      <c r="BA87" s="1">
        <v>0</v>
      </c>
      <c r="BB87" s="1">
        <v>0</v>
      </c>
      <c r="BC87" s="1">
        <v>0</v>
      </c>
      <c r="BD87" s="1">
        <v>0</v>
      </c>
      <c r="BE87" t="s">
        <v>287</v>
      </c>
      <c r="BF87" t="s">
        <v>287</v>
      </c>
      <c r="BG87" t="s">
        <v>287</v>
      </c>
      <c r="BH87" t="s">
        <v>287</v>
      </c>
      <c r="BI87" t="s">
        <v>287</v>
      </c>
      <c r="BJ87" t="s">
        <v>287</v>
      </c>
      <c r="BK87" s="1">
        <v>0</v>
      </c>
      <c r="BL87" s="1">
        <v>0</v>
      </c>
      <c r="BM87" s="1">
        <v>0</v>
      </c>
      <c r="BN87" s="1">
        <v>0</v>
      </c>
      <c r="BO87" s="1">
        <v>0</v>
      </c>
      <c r="BP87" s="1">
        <v>0</v>
      </c>
      <c r="BQ87" s="1">
        <v>0</v>
      </c>
      <c r="BR87" s="1">
        <v>0</v>
      </c>
      <c r="BS87" s="1">
        <v>0</v>
      </c>
      <c r="BT87" s="1">
        <v>0</v>
      </c>
      <c r="BU87" s="1">
        <v>0</v>
      </c>
      <c r="BV87" s="1">
        <v>0</v>
      </c>
      <c r="BW87" s="1">
        <v>0</v>
      </c>
      <c r="BX87" s="1">
        <v>0</v>
      </c>
      <c r="BY87" t="s">
        <v>287</v>
      </c>
      <c r="BZ87" s="1">
        <v>0</v>
      </c>
      <c r="CA87" s="1">
        <v>0</v>
      </c>
      <c r="CB87" s="1">
        <v>0</v>
      </c>
      <c r="CC87" s="1">
        <v>0</v>
      </c>
      <c r="CD87" s="1">
        <v>0</v>
      </c>
      <c r="CE87" s="1">
        <v>0</v>
      </c>
      <c r="CF87" s="1">
        <v>0</v>
      </c>
      <c r="CG87" s="1">
        <v>0</v>
      </c>
      <c r="CH87" s="1">
        <v>0</v>
      </c>
      <c r="CI87" s="1">
        <v>0</v>
      </c>
      <c r="CJ87" s="1">
        <v>0</v>
      </c>
      <c r="CK87" s="1">
        <v>0</v>
      </c>
      <c r="CL87" s="1">
        <v>0</v>
      </c>
      <c r="CM87" s="1">
        <v>0</v>
      </c>
      <c r="CN87" t="s">
        <v>287</v>
      </c>
      <c r="CO87" t="s">
        <v>287</v>
      </c>
      <c r="CP87" t="s">
        <v>287</v>
      </c>
      <c r="CQ87" t="s">
        <v>287</v>
      </c>
      <c r="CR87" t="s">
        <v>287</v>
      </c>
      <c r="CS87" t="s">
        <v>287</v>
      </c>
      <c r="CT87" t="s">
        <v>287</v>
      </c>
      <c r="CU87" t="s">
        <v>287</v>
      </c>
      <c r="CV87" t="s">
        <v>287</v>
      </c>
      <c r="CW87" t="s">
        <v>287</v>
      </c>
      <c r="CX87" t="s">
        <v>287</v>
      </c>
      <c r="CY87" t="s">
        <v>287</v>
      </c>
      <c r="CZ87" t="s">
        <v>287</v>
      </c>
      <c r="DA87" t="s">
        <v>287</v>
      </c>
      <c r="DB87" t="s">
        <v>287</v>
      </c>
      <c r="DC87" t="s">
        <v>287</v>
      </c>
      <c r="DD87" t="s">
        <v>287</v>
      </c>
      <c r="DE87" t="s">
        <v>287</v>
      </c>
      <c r="DF87" t="s">
        <v>767</v>
      </c>
      <c r="DG87" t="s">
        <v>768</v>
      </c>
      <c r="DH87" t="s">
        <v>290</v>
      </c>
      <c r="DI87" t="s">
        <v>315</v>
      </c>
      <c r="DJ87" t="s">
        <v>303</v>
      </c>
      <c r="DK87" t="s">
        <v>304</v>
      </c>
      <c r="DL87" t="s">
        <v>305</v>
      </c>
      <c r="DM87" t="s">
        <v>769</v>
      </c>
      <c r="DN87" t="s">
        <v>770</v>
      </c>
      <c r="DO87" s="1">
        <v>0</v>
      </c>
      <c r="DP87" s="1">
        <v>1</v>
      </c>
      <c r="DQ87" s="1">
        <v>0</v>
      </c>
      <c r="DR87" s="1">
        <v>0</v>
      </c>
      <c r="DS87" s="1">
        <v>0</v>
      </c>
    </row>
    <row r="88" spans="1:123" x14ac:dyDescent="0.35">
      <c r="A88" s="1">
        <v>1</v>
      </c>
      <c r="B88" s="1">
        <v>1</v>
      </c>
      <c r="C88" s="1">
        <v>5</v>
      </c>
      <c r="D88" s="1">
        <v>4</v>
      </c>
      <c r="E88" s="1">
        <v>1</v>
      </c>
      <c r="F88" s="1">
        <v>2</v>
      </c>
      <c r="G88" s="1">
        <v>2</v>
      </c>
      <c r="H88" s="1">
        <v>4</v>
      </c>
      <c r="I88" s="1">
        <v>1</v>
      </c>
      <c r="J88" s="1">
        <v>1</v>
      </c>
      <c r="K88" s="1">
        <v>1</v>
      </c>
      <c r="L88" s="1">
        <v>1</v>
      </c>
      <c r="M88" s="1">
        <v>1</v>
      </c>
      <c r="N88" s="1">
        <v>1</v>
      </c>
      <c r="O88" s="1">
        <v>1</v>
      </c>
      <c r="P88" s="1">
        <v>0</v>
      </c>
      <c r="Q88" s="1">
        <v>1</v>
      </c>
      <c r="R88" s="1">
        <v>1</v>
      </c>
      <c r="S88" s="1">
        <v>1</v>
      </c>
      <c r="T88" s="1">
        <v>1</v>
      </c>
      <c r="U88" s="1">
        <v>0</v>
      </c>
      <c r="V88" s="1">
        <v>1</v>
      </c>
      <c r="W88" s="1">
        <v>0</v>
      </c>
      <c r="X88" t="s">
        <v>287</v>
      </c>
      <c r="Y88" s="1">
        <v>4</v>
      </c>
      <c r="Z88" s="1">
        <v>2</v>
      </c>
      <c r="AA88" t="s">
        <v>771</v>
      </c>
      <c r="AB88" s="1">
        <v>3</v>
      </c>
      <c r="AC88" s="1">
        <v>0</v>
      </c>
      <c r="AD88" s="1">
        <v>0</v>
      </c>
      <c r="AE88" s="1">
        <v>0</v>
      </c>
      <c r="AF88" s="1">
        <v>0</v>
      </c>
      <c r="AG88" s="1">
        <v>0</v>
      </c>
      <c r="AH88" s="1">
        <v>1</v>
      </c>
      <c r="AI88" s="1">
        <v>2</v>
      </c>
      <c r="AJ88" s="1">
        <v>2</v>
      </c>
      <c r="AK88" s="1">
        <v>2</v>
      </c>
      <c r="AL88" s="1">
        <v>1</v>
      </c>
      <c r="AM88" s="1">
        <v>1</v>
      </c>
      <c r="AN88" s="1">
        <v>0</v>
      </c>
      <c r="AO88" s="1">
        <v>1</v>
      </c>
      <c r="AP88" s="1">
        <v>0</v>
      </c>
      <c r="AQ88" s="1">
        <v>0</v>
      </c>
      <c r="AR88" s="1">
        <v>0</v>
      </c>
      <c r="AS88" s="1">
        <v>1</v>
      </c>
      <c r="AT88" s="1">
        <v>0</v>
      </c>
      <c r="AU88" s="1">
        <v>0</v>
      </c>
      <c r="AV88" t="s">
        <v>287</v>
      </c>
      <c r="AW88" s="1">
        <v>0</v>
      </c>
      <c r="AX88" s="1">
        <v>1</v>
      </c>
      <c r="AY88" s="1">
        <v>0</v>
      </c>
      <c r="AZ88" s="1">
        <v>0</v>
      </c>
      <c r="BA88" s="1">
        <v>0</v>
      </c>
      <c r="BB88" s="1">
        <v>1</v>
      </c>
      <c r="BC88" s="1">
        <v>0</v>
      </c>
      <c r="BD88" s="1">
        <v>0</v>
      </c>
      <c r="BE88" t="s">
        <v>287</v>
      </c>
      <c r="BF88" t="s">
        <v>287</v>
      </c>
      <c r="BG88" s="1">
        <v>1</v>
      </c>
      <c r="BH88" s="1">
        <v>1</v>
      </c>
      <c r="BI88" s="1">
        <v>1</v>
      </c>
      <c r="BJ88" s="1">
        <v>3</v>
      </c>
      <c r="BK88" s="1">
        <v>0</v>
      </c>
      <c r="BL88" s="1">
        <v>1</v>
      </c>
      <c r="BM88" s="1">
        <v>0</v>
      </c>
      <c r="BN88" s="1">
        <v>0</v>
      </c>
      <c r="BO88" s="1">
        <v>0</v>
      </c>
      <c r="BP88" s="1">
        <v>0</v>
      </c>
      <c r="BQ88" s="1">
        <v>1</v>
      </c>
      <c r="BR88" s="1">
        <v>0</v>
      </c>
      <c r="BS88" s="1">
        <v>0</v>
      </c>
      <c r="BT88" s="1">
        <v>0</v>
      </c>
      <c r="BU88" s="1">
        <v>0</v>
      </c>
      <c r="BV88" s="1">
        <v>1</v>
      </c>
      <c r="BW88" s="1">
        <v>1</v>
      </c>
      <c r="BX88" s="1">
        <v>0</v>
      </c>
      <c r="BY88" t="s">
        <v>772</v>
      </c>
      <c r="BZ88" s="1">
        <v>1</v>
      </c>
      <c r="CA88" s="1">
        <v>0</v>
      </c>
      <c r="CB88" s="1">
        <v>0</v>
      </c>
      <c r="CC88" s="1">
        <v>1</v>
      </c>
      <c r="CD88" s="1">
        <v>0</v>
      </c>
      <c r="CE88" s="1">
        <v>1</v>
      </c>
      <c r="CF88" s="1">
        <v>1</v>
      </c>
      <c r="CG88" s="1">
        <v>0</v>
      </c>
      <c r="CH88" s="1">
        <v>0</v>
      </c>
      <c r="CI88" s="1">
        <v>0</v>
      </c>
      <c r="CJ88" s="1">
        <v>0</v>
      </c>
      <c r="CK88" s="1">
        <v>0</v>
      </c>
      <c r="CL88" s="1">
        <v>1</v>
      </c>
      <c r="CM88" s="1">
        <v>0</v>
      </c>
      <c r="CN88" t="s">
        <v>773</v>
      </c>
      <c r="CO88" s="1">
        <v>1</v>
      </c>
      <c r="CP88" s="1">
        <v>2</v>
      </c>
      <c r="CQ88" s="1">
        <v>2</v>
      </c>
      <c r="CR88" t="s">
        <v>287</v>
      </c>
      <c r="CS88" s="1">
        <v>3</v>
      </c>
      <c r="CT88" s="1">
        <v>3</v>
      </c>
      <c r="CU88" s="1">
        <v>3</v>
      </c>
      <c r="CV88" t="s">
        <v>287</v>
      </c>
      <c r="CW88" s="1">
        <v>2</v>
      </c>
      <c r="CX88" t="s">
        <v>287</v>
      </c>
      <c r="CY88" s="1">
        <v>1</v>
      </c>
      <c r="CZ88" s="1">
        <v>1</v>
      </c>
      <c r="DA88" s="1">
        <v>2</v>
      </c>
      <c r="DB88" s="1">
        <v>6</v>
      </c>
      <c r="DC88" t="s">
        <v>774</v>
      </c>
      <c r="DD88" t="s">
        <v>287</v>
      </c>
      <c r="DE88" t="s">
        <v>287</v>
      </c>
      <c r="DF88" t="s">
        <v>775</v>
      </c>
      <c r="DG88" t="s">
        <v>776</v>
      </c>
      <c r="DH88" t="s">
        <v>301</v>
      </c>
      <c r="DI88" t="s">
        <v>302</v>
      </c>
      <c r="DJ88" t="s">
        <v>303</v>
      </c>
      <c r="DK88" t="s">
        <v>777</v>
      </c>
      <c r="DL88" t="s">
        <v>370</v>
      </c>
      <c r="DM88" t="s">
        <v>778</v>
      </c>
      <c r="DN88" t="s">
        <v>779</v>
      </c>
      <c r="DO88" s="1">
        <v>0</v>
      </c>
      <c r="DP88" s="1">
        <v>0</v>
      </c>
      <c r="DQ88" s="1">
        <v>0</v>
      </c>
      <c r="DR88" s="1">
        <v>1</v>
      </c>
      <c r="DS88" s="1">
        <v>0</v>
      </c>
    </row>
    <row r="89" spans="1:123" x14ac:dyDescent="0.35">
      <c r="A89" s="1">
        <v>1</v>
      </c>
      <c r="B89" s="1">
        <v>1</v>
      </c>
      <c r="C89" s="1">
        <v>3</v>
      </c>
      <c r="D89" s="1">
        <v>1</v>
      </c>
      <c r="E89" s="1">
        <v>1</v>
      </c>
      <c r="F89" s="1">
        <v>1</v>
      </c>
      <c r="G89" s="1">
        <v>1</v>
      </c>
      <c r="H89" s="1">
        <v>3</v>
      </c>
      <c r="I89" s="1">
        <v>1</v>
      </c>
      <c r="J89" s="1">
        <v>1</v>
      </c>
      <c r="K89" s="1">
        <v>0</v>
      </c>
      <c r="L89" s="1">
        <v>0</v>
      </c>
      <c r="M89" s="1">
        <v>1</v>
      </c>
      <c r="N89" s="1">
        <v>0</v>
      </c>
      <c r="O89" s="1">
        <v>1</v>
      </c>
      <c r="P89" s="1">
        <v>0</v>
      </c>
      <c r="Q89" s="1">
        <v>2</v>
      </c>
      <c r="R89" s="1">
        <v>1</v>
      </c>
      <c r="S89" s="1">
        <v>0</v>
      </c>
      <c r="T89" s="1">
        <v>0</v>
      </c>
      <c r="U89" s="1">
        <v>0</v>
      </c>
      <c r="V89" s="1">
        <v>0</v>
      </c>
      <c r="W89" s="1">
        <v>0</v>
      </c>
      <c r="X89" t="s">
        <v>287</v>
      </c>
      <c r="Y89" s="1">
        <v>4</v>
      </c>
      <c r="Z89" s="1">
        <v>2</v>
      </c>
      <c r="AA89" t="s">
        <v>287</v>
      </c>
      <c r="AB89" s="1">
        <v>2</v>
      </c>
      <c r="AC89" s="1">
        <v>1</v>
      </c>
      <c r="AD89" s="1">
        <v>1</v>
      </c>
      <c r="AE89" s="1">
        <v>1</v>
      </c>
      <c r="AF89" s="1">
        <v>0</v>
      </c>
      <c r="AG89" s="1">
        <v>0</v>
      </c>
      <c r="AH89" t="s">
        <v>287</v>
      </c>
      <c r="AI89" t="s">
        <v>287</v>
      </c>
      <c r="AJ89" t="s">
        <v>287</v>
      </c>
      <c r="AK89" t="s">
        <v>287</v>
      </c>
      <c r="AL89" s="1">
        <v>2</v>
      </c>
      <c r="AM89" s="1">
        <v>2</v>
      </c>
      <c r="AN89" s="1">
        <v>1</v>
      </c>
      <c r="AO89" s="1">
        <v>0</v>
      </c>
      <c r="AP89" s="1">
        <v>0</v>
      </c>
      <c r="AQ89" s="1">
        <v>1</v>
      </c>
      <c r="AR89" s="1">
        <v>1</v>
      </c>
      <c r="AS89" s="1">
        <v>0</v>
      </c>
      <c r="AT89" s="1">
        <v>0</v>
      </c>
      <c r="AU89" s="1">
        <v>0</v>
      </c>
      <c r="AV89" t="s">
        <v>287</v>
      </c>
      <c r="AW89" s="1">
        <v>0</v>
      </c>
      <c r="AX89" s="1">
        <v>1</v>
      </c>
      <c r="AY89" s="1">
        <v>0</v>
      </c>
      <c r="AZ89" s="1">
        <v>1</v>
      </c>
      <c r="BA89" s="1">
        <v>0</v>
      </c>
      <c r="BB89" s="1">
        <v>0</v>
      </c>
      <c r="BC89" s="1">
        <v>0</v>
      </c>
      <c r="BD89" s="1">
        <v>0</v>
      </c>
      <c r="BE89" t="s">
        <v>287</v>
      </c>
      <c r="BF89" t="s">
        <v>287</v>
      </c>
      <c r="BG89" s="1">
        <v>2</v>
      </c>
      <c r="BH89" t="s">
        <v>287</v>
      </c>
      <c r="BI89" t="s">
        <v>287</v>
      </c>
      <c r="BJ89" t="s">
        <v>287</v>
      </c>
      <c r="BK89" s="1">
        <v>0</v>
      </c>
      <c r="BL89" s="1">
        <v>0</v>
      </c>
      <c r="BM89" s="1">
        <v>0</v>
      </c>
      <c r="BN89" s="1">
        <v>0</v>
      </c>
      <c r="BO89" s="1">
        <v>0</v>
      </c>
      <c r="BP89" s="1">
        <v>0</v>
      </c>
      <c r="BQ89" s="1">
        <v>0</v>
      </c>
      <c r="BR89" s="1">
        <v>0</v>
      </c>
      <c r="BS89" s="1">
        <v>0</v>
      </c>
      <c r="BT89" s="1">
        <v>0</v>
      </c>
      <c r="BU89" s="1">
        <v>0</v>
      </c>
      <c r="BV89" s="1">
        <v>0</v>
      </c>
      <c r="BW89" s="1">
        <v>0</v>
      </c>
      <c r="BX89" s="1">
        <v>0</v>
      </c>
      <c r="BY89" t="s">
        <v>287</v>
      </c>
      <c r="BZ89" s="1">
        <v>0</v>
      </c>
      <c r="CA89" s="1">
        <v>0</v>
      </c>
      <c r="CB89" s="1">
        <v>0</v>
      </c>
      <c r="CC89" s="1">
        <v>0</v>
      </c>
      <c r="CD89" s="1">
        <v>0</v>
      </c>
      <c r="CE89" s="1">
        <v>0</v>
      </c>
      <c r="CF89" s="1">
        <v>0</v>
      </c>
      <c r="CG89" s="1">
        <v>0</v>
      </c>
      <c r="CH89" s="1">
        <v>0</v>
      </c>
      <c r="CI89" s="1">
        <v>0</v>
      </c>
      <c r="CJ89" s="1">
        <v>0</v>
      </c>
      <c r="CK89" s="1">
        <v>0</v>
      </c>
      <c r="CL89" s="1">
        <v>0</v>
      </c>
      <c r="CM89" s="1">
        <v>0</v>
      </c>
      <c r="CN89" t="s">
        <v>287</v>
      </c>
      <c r="CO89" t="s">
        <v>287</v>
      </c>
      <c r="CP89" t="s">
        <v>287</v>
      </c>
      <c r="CQ89" t="s">
        <v>287</v>
      </c>
      <c r="CR89" t="s">
        <v>287</v>
      </c>
      <c r="CS89" t="s">
        <v>287</v>
      </c>
      <c r="CT89" t="s">
        <v>287</v>
      </c>
      <c r="CU89" t="s">
        <v>287</v>
      </c>
      <c r="CV89" t="s">
        <v>780</v>
      </c>
      <c r="CW89" s="1">
        <v>3</v>
      </c>
      <c r="CX89" t="s">
        <v>287</v>
      </c>
      <c r="CY89" s="1">
        <v>2</v>
      </c>
      <c r="CZ89" t="s">
        <v>287</v>
      </c>
      <c r="DA89" s="1">
        <v>2</v>
      </c>
      <c r="DB89" s="1">
        <v>6</v>
      </c>
      <c r="DC89" t="s">
        <v>781</v>
      </c>
      <c r="DD89" t="s">
        <v>287</v>
      </c>
      <c r="DE89" t="s">
        <v>287</v>
      </c>
      <c r="DF89" t="s">
        <v>782</v>
      </c>
      <c r="DG89" t="s">
        <v>783</v>
      </c>
      <c r="DH89" t="s">
        <v>290</v>
      </c>
      <c r="DI89" t="s">
        <v>315</v>
      </c>
      <c r="DJ89" t="s">
        <v>784</v>
      </c>
      <c r="DK89" t="s">
        <v>785</v>
      </c>
      <c r="DL89" t="s">
        <v>786</v>
      </c>
      <c r="DM89" t="s">
        <v>787</v>
      </c>
      <c r="DN89" t="s">
        <v>788</v>
      </c>
      <c r="DO89" s="1">
        <v>0</v>
      </c>
      <c r="DP89" s="1">
        <v>0</v>
      </c>
      <c r="DQ89" s="1">
        <v>0</v>
      </c>
      <c r="DR89" s="1">
        <v>1</v>
      </c>
      <c r="DS89" s="1">
        <v>0</v>
      </c>
    </row>
    <row r="90" spans="1:123" x14ac:dyDescent="0.35">
      <c r="A90" s="1">
        <v>1</v>
      </c>
      <c r="B90" s="1">
        <v>1</v>
      </c>
      <c r="C90" s="1">
        <v>4</v>
      </c>
      <c r="D90" s="1">
        <v>1</v>
      </c>
      <c r="E90" s="1">
        <v>1</v>
      </c>
      <c r="F90" s="1">
        <v>2</v>
      </c>
      <c r="G90" s="1">
        <v>1</v>
      </c>
      <c r="H90" s="1">
        <v>3</v>
      </c>
      <c r="I90" s="1">
        <v>1</v>
      </c>
      <c r="J90" s="1">
        <v>1</v>
      </c>
      <c r="K90" s="1">
        <v>0</v>
      </c>
      <c r="L90" s="1">
        <v>1</v>
      </c>
      <c r="M90" s="1">
        <v>1</v>
      </c>
      <c r="N90" s="1">
        <v>1</v>
      </c>
      <c r="O90" s="1">
        <v>1</v>
      </c>
      <c r="P90" s="1">
        <v>0</v>
      </c>
      <c r="Q90" s="1">
        <v>1</v>
      </c>
      <c r="R90" s="1">
        <v>1</v>
      </c>
      <c r="S90" s="1">
        <v>1</v>
      </c>
      <c r="T90" s="1">
        <v>1</v>
      </c>
      <c r="U90" s="1">
        <v>1</v>
      </c>
      <c r="V90" s="1">
        <v>1</v>
      </c>
      <c r="W90" s="1">
        <v>0</v>
      </c>
      <c r="X90" t="s">
        <v>287</v>
      </c>
      <c r="Y90" s="1">
        <v>4</v>
      </c>
      <c r="Z90" s="1">
        <v>2</v>
      </c>
      <c r="AA90" t="s">
        <v>789</v>
      </c>
      <c r="AB90" s="1">
        <v>4</v>
      </c>
      <c r="AC90" s="1">
        <v>0</v>
      </c>
      <c r="AD90" s="1">
        <v>0</v>
      </c>
      <c r="AE90" s="1">
        <v>0</v>
      </c>
      <c r="AF90" s="1">
        <v>0</v>
      </c>
      <c r="AG90" s="1">
        <v>0</v>
      </c>
      <c r="AH90" t="s">
        <v>287</v>
      </c>
      <c r="AI90" t="s">
        <v>287</v>
      </c>
      <c r="AJ90" t="s">
        <v>287</v>
      </c>
      <c r="AK90" t="s">
        <v>287</v>
      </c>
      <c r="AL90" s="1">
        <v>1</v>
      </c>
      <c r="AM90" s="1">
        <v>1</v>
      </c>
      <c r="AN90" s="1">
        <v>0</v>
      </c>
      <c r="AO90" s="1">
        <v>0</v>
      </c>
      <c r="AP90" s="1">
        <v>0</v>
      </c>
      <c r="AQ90" s="1">
        <v>1</v>
      </c>
      <c r="AR90" s="1">
        <v>1</v>
      </c>
      <c r="AS90" s="1">
        <v>0</v>
      </c>
      <c r="AT90" s="1">
        <v>0</v>
      </c>
      <c r="AU90" s="1">
        <v>0</v>
      </c>
      <c r="AV90" t="s">
        <v>287</v>
      </c>
      <c r="AW90" s="1">
        <v>0</v>
      </c>
      <c r="AX90" s="1">
        <v>0</v>
      </c>
      <c r="AY90" s="1">
        <v>0</v>
      </c>
      <c r="AZ90" s="1">
        <v>1</v>
      </c>
      <c r="BA90" s="1">
        <v>1</v>
      </c>
      <c r="BB90" s="1">
        <v>0</v>
      </c>
      <c r="BC90" s="1">
        <v>0</v>
      </c>
      <c r="BD90" s="1">
        <v>0</v>
      </c>
      <c r="BE90" t="s">
        <v>287</v>
      </c>
      <c r="BF90" t="s">
        <v>790</v>
      </c>
      <c r="BG90" s="1">
        <v>1</v>
      </c>
      <c r="BH90" s="1">
        <v>1</v>
      </c>
      <c r="BI90" s="1">
        <v>2</v>
      </c>
      <c r="BJ90" s="1">
        <v>3</v>
      </c>
      <c r="BK90" s="1">
        <v>1</v>
      </c>
      <c r="BL90" s="1">
        <v>1</v>
      </c>
      <c r="BM90" s="1">
        <v>1</v>
      </c>
      <c r="BN90" s="1">
        <v>1</v>
      </c>
      <c r="BO90" s="1">
        <v>1</v>
      </c>
      <c r="BP90" s="1">
        <v>1</v>
      </c>
      <c r="BQ90" s="1">
        <v>1</v>
      </c>
      <c r="BR90" s="1">
        <v>1</v>
      </c>
      <c r="BS90" s="1">
        <v>1</v>
      </c>
      <c r="BT90" s="1">
        <v>0</v>
      </c>
      <c r="BU90" s="1">
        <v>0</v>
      </c>
      <c r="BV90" s="1">
        <v>1</v>
      </c>
      <c r="BW90" s="1">
        <v>1</v>
      </c>
      <c r="BX90" s="1">
        <v>0</v>
      </c>
      <c r="BY90" t="s">
        <v>791</v>
      </c>
      <c r="BZ90" s="1">
        <v>0</v>
      </c>
      <c r="CA90" s="1">
        <v>0</v>
      </c>
      <c r="CB90" s="1">
        <v>0</v>
      </c>
      <c r="CC90" s="1">
        <v>0</v>
      </c>
      <c r="CD90" s="1">
        <v>0</v>
      </c>
      <c r="CE90" s="1">
        <v>0</v>
      </c>
      <c r="CF90" s="1">
        <v>0</v>
      </c>
      <c r="CG90" s="1">
        <v>0</v>
      </c>
      <c r="CH90" s="1">
        <v>0</v>
      </c>
      <c r="CI90" s="1">
        <v>0</v>
      </c>
      <c r="CJ90" s="1">
        <v>0</v>
      </c>
      <c r="CK90" s="1">
        <v>0</v>
      </c>
      <c r="CL90" s="1">
        <v>1</v>
      </c>
      <c r="CM90" s="1">
        <v>0</v>
      </c>
      <c r="CN90" t="s">
        <v>792</v>
      </c>
      <c r="CO90" s="1">
        <v>1</v>
      </c>
      <c r="CP90" s="1">
        <v>2</v>
      </c>
      <c r="CQ90" s="1">
        <v>1</v>
      </c>
      <c r="CR90" s="1">
        <v>1</v>
      </c>
      <c r="CS90" s="1">
        <v>3</v>
      </c>
      <c r="CT90" s="1">
        <v>1</v>
      </c>
      <c r="CU90" s="1">
        <v>1</v>
      </c>
      <c r="CV90" t="s">
        <v>287</v>
      </c>
      <c r="CW90" s="1">
        <v>2</v>
      </c>
      <c r="CX90" t="s">
        <v>287</v>
      </c>
      <c r="CY90" s="1">
        <v>1</v>
      </c>
      <c r="CZ90" s="1">
        <v>1</v>
      </c>
      <c r="DA90" s="1">
        <v>2</v>
      </c>
      <c r="DB90" s="1">
        <v>2</v>
      </c>
      <c r="DC90" t="s">
        <v>287</v>
      </c>
      <c r="DD90" t="s">
        <v>287</v>
      </c>
      <c r="DE90" t="s">
        <v>287</v>
      </c>
      <c r="DF90" t="s">
        <v>793</v>
      </c>
      <c r="DG90" t="s">
        <v>794</v>
      </c>
      <c r="DH90" t="s">
        <v>290</v>
      </c>
      <c r="DI90" t="s">
        <v>315</v>
      </c>
      <c r="DJ90" t="s">
        <v>303</v>
      </c>
      <c r="DK90" t="s">
        <v>795</v>
      </c>
      <c r="DL90" t="s">
        <v>341</v>
      </c>
      <c r="DM90" t="s">
        <v>796</v>
      </c>
      <c r="DN90" t="s">
        <v>797</v>
      </c>
      <c r="DO90" s="1">
        <v>0</v>
      </c>
      <c r="DP90" s="1">
        <v>0</v>
      </c>
      <c r="DQ90" s="1">
        <v>0</v>
      </c>
      <c r="DR90" s="1">
        <v>1</v>
      </c>
      <c r="DS90" s="1">
        <v>0</v>
      </c>
    </row>
    <row r="91" spans="1:123" x14ac:dyDescent="0.35">
      <c r="A91" s="1">
        <v>1</v>
      </c>
      <c r="B91" s="1">
        <v>1</v>
      </c>
      <c r="C91" s="1">
        <v>3</v>
      </c>
      <c r="D91" s="1">
        <v>3</v>
      </c>
      <c r="E91" s="1">
        <v>1</v>
      </c>
      <c r="F91" s="1">
        <v>1</v>
      </c>
      <c r="G91" s="1">
        <v>2</v>
      </c>
      <c r="H91" s="1">
        <v>4</v>
      </c>
      <c r="I91" s="1">
        <v>1</v>
      </c>
      <c r="J91" s="1">
        <v>1</v>
      </c>
      <c r="K91" s="1">
        <v>0</v>
      </c>
      <c r="L91" s="1">
        <v>0</v>
      </c>
      <c r="M91" s="1">
        <v>1</v>
      </c>
      <c r="N91" s="1">
        <v>1</v>
      </c>
      <c r="O91" s="1">
        <v>1</v>
      </c>
      <c r="P91" s="1">
        <v>0</v>
      </c>
      <c r="Q91" s="1">
        <v>2</v>
      </c>
      <c r="R91" s="1">
        <v>1</v>
      </c>
      <c r="S91" s="1">
        <v>0</v>
      </c>
      <c r="T91" s="1">
        <v>0</v>
      </c>
      <c r="U91" s="1">
        <v>1</v>
      </c>
      <c r="V91" s="1">
        <v>0</v>
      </c>
      <c r="W91" s="1">
        <v>0</v>
      </c>
      <c r="X91" t="s">
        <v>287</v>
      </c>
      <c r="Y91" s="1">
        <v>3</v>
      </c>
      <c r="Z91" s="1">
        <v>3</v>
      </c>
      <c r="AA91" t="s">
        <v>287</v>
      </c>
      <c r="AB91" s="1">
        <v>2</v>
      </c>
      <c r="AC91" s="1">
        <v>1</v>
      </c>
      <c r="AD91" s="1">
        <v>0</v>
      </c>
      <c r="AE91" s="1">
        <v>0</v>
      </c>
      <c r="AF91" s="1">
        <v>1</v>
      </c>
      <c r="AG91" s="1">
        <v>0</v>
      </c>
      <c r="AH91" t="s">
        <v>287</v>
      </c>
      <c r="AI91" t="s">
        <v>287</v>
      </c>
      <c r="AJ91" t="s">
        <v>287</v>
      </c>
      <c r="AK91" t="s">
        <v>287</v>
      </c>
      <c r="AL91" s="1">
        <v>2</v>
      </c>
      <c r="AM91" s="1">
        <v>2</v>
      </c>
      <c r="AN91" s="1">
        <v>0</v>
      </c>
      <c r="AO91" s="1">
        <v>0</v>
      </c>
      <c r="AP91" s="1">
        <v>1</v>
      </c>
      <c r="AQ91" s="1">
        <v>1</v>
      </c>
      <c r="AR91" s="1">
        <v>0</v>
      </c>
      <c r="AS91" s="1">
        <v>0</v>
      </c>
      <c r="AT91" s="1">
        <v>0</v>
      </c>
      <c r="AU91" s="1">
        <v>0</v>
      </c>
      <c r="AV91" t="s">
        <v>287</v>
      </c>
      <c r="AW91" s="1">
        <v>0</v>
      </c>
      <c r="AX91" s="1">
        <v>0</v>
      </c>
      <c r="AY91" s="1">
        <v>1</v>
      </c>
      <c r="AZ91" s="1">
        <v>0</v>
      </c>
      <c r="BA91" s="1">
        <v>1</v>
      </c>
      <c r="BB91" s="1">
        <v>0</v>
      </c>
      <c r="BC91" s="1">
        <v>0</v>
      </c>
      <c r="BD91" s="1">
        <v>0</v>
      </c>
      <c r="BE91" t="s">
        <v>287</v>
      </c>
      <c r="BF91" t="s">
        <v>287</v>
      </c>
      <c r="BG91" s="1">
        <v>3</v>
      </c>
      <c r="BH91" t="s">
        <v>287</v>
      </c>
      <c r="BI91" t="s">
        <v>287</v>
      </c>
      <c r="BJ91" t="s">
        <v>287</v>
      </c>
      <c r="BK91" s="1">
        <v>0</v>
      </c>
      <c r="BL91" s="1">
        <v>0</v>
      </c>
      <c r="BM91" s="1">
        <v>0</v>
      </c>
      <c r="BN91" s="1">
        <v>0</v>
      </c>
      <c r="BO91" s="1">
        <v>0</v>
      </c>
      <c r="BP91" s="1">
        <v>0</v>
      </c>
      <c r="BQ91" s="1">
        <v>0</v>
      </c>
      <c r="BR91" s="1">
        <v>0</v>
      </c>
      <c r="BS91" s="1">
        <v>0</v>
      </c>
      <c r="BT91" s="1">
        <v>0</v>
      </c>
      <c r="BU91" s="1">
        <v>0</v>
      </c>
      <c r="BV91" s="1">
        <v>0</v>
      </c>
      <c r="BW91" s="1">
        <v>0</v>
      </c>
      <c r="BX91" s="1">
        <v>0</v>
      </c>
      <c r="BY91" t="s">
        <v>287</v>
      </c>
      <c r="BZ91" s="1">
        <v>0</v>
      </c>
      <c r="CA91" s="1">
        <v>0</v>
      </c>
      <c r="CB91" s="1">
        <v>0</v>
      </c>
      <c r="CC91" s="1">
        <v>0</v>
      </c>
      <c r="CD91" s="1">
        <v>0</v>
      </c>
      <c r="CE91" s="1">
        <v>0</v>
      </c>
      <c r="CF91" s="1">
        <v>0</v>
      </c>
      <c r="CG91" s="1">
        <v>0</v>
      </c>
      <c r="CH91" s="1">
        <v>0</v>
      </c>
      <c r="CI91" s="1">
        <v>0</v>
      </c>
      <c r="CJ91" s="1">
        <v>0</v>
      </c>
      <c r="CK91" s="1">
        <v>0</v>
      </c>
      <c r="CL91" s="1">
        <v>0</v>
      </c>
      <c r="CM91" s="1">
        <v>0</v>
      </c>
      <c r="CN91" t="s">
        <v>287</v>
      </c>
      <c r="CO91" t="s">
        <v>287</v>
      </c>
      <c r="CP91" t="s">
        <v>287</v>
      </c>
      <c r="CQ91" t="s">
        <v>287</v>
      </c>
      <c r="CR91" t="s">
        <v>287</v>
      </c>
      <c r="CS91" t="s">
        <v>287</v>
      </c>
      <c r="CT91" t="s">
        <v>287</v>
      </c>
      <c r="CU91" t="s">
        <v>287</v>
      </c>
      <c r="CV91" t="s">
        <v>287</v>
      </c>
      <c r="CW91" s="1">
        <v>3</v>
      </c>
      <c r="CX91" t="s">
        <v>287</v>
      </c>
      <c r="CY91" s="1">
        <v>3</v>
      </c>
      <c r="CZ91" s="1">
        <v>3</v>
      </c>
      <c r="DA91" s="1">
        <v>2</v>
      </c>
      <c r="DB91" s="1">
        <v>2</v>
      </c>
      <c r="DC91" t="s">
        <v>287</v>
      </c>
      <c r="DD91" t="s">
        <v>287</v>
      </c>
      <c r="DE91" t="s">
        <v>287</v>
      </c>
      <c r="DF91" t="s">
        <v>798</v>
      </c>
      <c r="DG91" t="s">
        <v>799</v>
      </c>
      <c r="DH91" t="s">
        <v>290</v>
      </c>
      <c r="DI91" t="s">
        <v>315</v>
      </c>
      <c r="DJ91" t="s">
        <v>303</v>
      </c>
      <c r="DK91" t="s">
        <v>800</v>
      </c>
      <c r="DL91" t="s">
        <v>341</v>
      </c>
      <c r="DM91" t="s">
        <v>801</v>
      </c>
      <c r="DN91" t="s">
        <v>802</v>
      </c>
      <c r="DO91" s="1">
        <v>0</v>
      </c>
      <c r="DP91" s="1">
        <v>0</v>
      </c>
      <c r="DQ91" s="1">
        <v>0</v>
      </c>
      <c r="DR91" s="1">
        <v>1</v>
      </c>
      <c r="DS91" s="1">
        <v>0</v>
      </c>
    </row>
    <row r="92" spans="1:123" x14ac:dyDescent="0.35">
      <c r="A92" s="1">
        <v>1</v>
      </c>
      <c r="B92" s="1">
        <v>2</v>
      </c>
      <c r="C92" s="1">
        <v>6</v>
      </c>
      <c r="D92" s="1">
        <v>4</v>
      </c>
      <c r="E92" s="1">
        <v>2</v>
      </c>
      <c r="F92" s="1">
        <v>3</v>
      </c>
      <c r="G92" s="1">
        <v>4</v>
      </c>
      <c r="H92" s="1">
        <v>4</v>
      </c>
      <c r="I92" s="1">
        <v>0</v>
      </c>
      <c r="J92" s="1">
        <v>0</v>
      </c>
      <c r="K92" s="1">
        <v>1</v>
      </c>
      <c r="L92" s="1">
        <v>0</v>
      </c>
      <c r="M92" s="1">
        <v>0</v>
      </c>
      <c r="N92" s="1">
        <v>0</v>
      </c>
      <c r="O92" s="1">
        <v>0</v>
      </c>
      <c r="P92" s="1">
        <v>0</v>
      </c>
      <c r="Q92" s="1">
        <v>1</v>
      </c>
      <c r="R92" s="1">
        <v>0</v>
      </c>
      <c r="S92" s="1">
        <v>0</v>
      </c>
      <c r="T92" s="1">
        <v>0</v>
      </c>
      <c r="U92" s="1">
        <v>0</v>
      </c>
      <c r="V92" s="1">
        <v>0</v>
      </c>
      <c r="W92" s="1">
        <v>0</v>
      </c>
      <c r="X92" t="s">
        <v>287</v>
      </c>
      <c r="Y92" s="1">
        <v>6</v>
      </c>
      <c r="Z92" s="1">
        <v>2</v>
      </c>
      <c r="AA92" t="s">
        <v>803</v>
      </c>
      <c r="AB92" s="1">
        <v>4</v>
      </c>
      <c r="AC92" s="1">
        <v>0</v>
      </c>
      <c r="AD92" s="1">
        <v>0</v>
      </c>
      <c r="AE92" s="1">
        <v>0</v>
      </c>
      <c r="AF92" s="1">
        <v>0</v>
      </c>
      <c r="AG92" s="1">
        <v>0</v>
      </c>
      <c r="AH92" t="s">
        <v>287</v>
      </c>
      <c r="AI92" t="s">
        <v>287</v>
      </c>
      <c r="AJ92" t="s">
        <v>287</v>
      </c>
      <c r="AK92" t="s">
        <v>287</v>
      </c>
      <c r="AL92" s="1">
        <v>1</v>
      </c>
      <c r="AM92" s="1">
        <v>1</v>
      </c>
      <c r="AN92" s="1">
        <v>0</v>
      </c>
      <c r="AO92" s="1">
        <v>0</v>
      </c>
      <c r="AP92" s="1">
        <v>0</v>
      </c>
      <c r="AQ92" s="1">
        <v>0</v>
      </c>
      <c r="AR92" s="1">
        <v>0</v>
      </c>
      <c r="AS92" s="1">
        <v>0</v>
      </c>
      <c r="AT92" s="1">
        <v>0</v>
      </c>
      <c r="AU92" s="1">
        <v>1</v>
      </c>
      <c r="AV92" t="s">
        <v>287</v>
      </c>
      <c r="AW92" s="1">
        <v>0</v>
      </c>
      <c r="AX92" s="1">
        <v>0</v>
      </c>
      <c r="AY92" s="1">
        <v>0</v>
      </c>
      <c r="AZ92" s="1">
        <v>0</v>
      </c>
      <c r="BA92" s="1">
        <v>0</v>
      </c>
      <c r="BB92" s="1">
        <v>0</v>
      </c>
      <c r="BC92" s="1">
        <v>0</v>
      </c>
      <c r="BD92" s="1">
        <v>1</v>
      </c>
      <c r="BE92" t="s">
        <v>287</v>
      </c>
      <c r="BF92" t="s">
        <v>804</v>
      </c>
      <c r="BG92" s="1">
        <v>1</v>
      </c>
      <c r="BH92" s="1">
        <v>2</v>
      </c>
      <c r="BI92" s="1">
        <v>3</v>
      </c>
      <c r="BJ92" s="1">
        <v>3</v>
      </c>
      <c r="BK92" s="1">
        <v>0</v>
      </c>
      <c r="BL92" s="1">
        <v>1</v>
      </c>
      <c r="BM92" s="1">
        <v>1</v>
      </c>
      <c r="BN92" s="1">
        <v>1</v>
      </c>
      <c r="BO92" s="1">
        <v>0</v>
      </c>
      <c r="BP92" s="1">
        <v>1</v>
      </c>
      <c r="BQ92" s="1">
        <v>1</v>
      </c>
      <c r="BR92" s="1">
        <v>0</v>
      </c>
      <c r="BS92" s="1">
        <v>1</v>
      </c>
      <c r="BT92" s="1">
        <v>1</v>
      </c>
      <c r="BU92" s="1">
        <v>1</v>
      </c>
      <c r="BV92" s="1">
        <v>1</v>
      </c>
      <c r="BW92" s="1">
        <v>1</v>
      </c>
      <c r="BX92" s="1">
        <v>0</v>
      </c>
      <c r="BY92" t="s">
        <v>805</v>
      </c>
      <c r="BZ92" s="1">
        <v>0</v>
      </c>
      <c r="CA92" s="1">
        <v>0</v>
      </c>
      <c r="CB92" s="1">
        <v>0</v>
      </c>
      <c r="CC92" s="1">
        <v>1</v>
      </c>
      <c r="CD92" s="1">
        <v>1</v>
      </c>
      <c r="CE92" s="1">
        <v>0</v>
      </c>
      <c r="CF92" s="1">
        <v>1</v>
      </c>
      <c r="CG92" s="1">
        <v>0</v>
      </c>
      <c r="CH92" s="1">
        <v>0</v>
      </c>
      <c r="CI92" s="1">
        <v>0</v>
      </c>
      <c r="CJ92" s="1">
        <v>1</v>
      </c>
      <c r="CK92" s="1">
        <v>0</v>
      </c>
      <c r="CL92" s="1">
        <v>0</v>
      </c>
      <c r="CM92" s="1">
        <v>0</v>
      </c>
      <c r="CN92" t="s">
        <v>287</v>
      </c>
      <c r="CO92" s="1">
        <v>1</v>
      </c>
      <c r="CP92" s="1">
        <v>1</v>
      </c>
      <c r="CQ92" s="1">
        <v>1</v>
      </c>
      <c r="CR92" s="1">
        <v>1</v>
      </c>
      <c r="CS92" s="1">
        <v>4</v>
      </c>
      <c r="CT92" s="1">
        <v>4</v>
      </c>
      <c r="CU92" s="1">
        <v>4</v>
      </c>
      <c r="CV92" t="s">
        <v>287</v>
      </c>
      <c r="CW92" s="1">
        <v>3</v>
      </c>
      <c r="CX92" t="s">
        <v>806</v>
      </c>
      <c r="CY92" s="1">
        <v>2</v>
      </c>
      <c r="CZ92" t="s">
        <v>287</v>
      </c>
      <c r="DA92" s="1">
        <v>2</v>
      </c>
      <c r="DB92" s="1">
        <v>6</v>
      </c>
      <c r="DC92" t="s">
        <v>807</v>
      </c>
      <c r="DD92" t="s">
        <v>287</v>
      </c>
      <c r="DE92" t="s">
        <v>808</v>
      </c>
      <c r="DF92" t="s">
        <v>809</v>
      </c>
      <c r="DG92" t="s">
        <v>810</v>
      </c>
      <c r="DH92" t="s">
        <v>301</v>
      </c>
      <c r="DI92" t="s">
        <v>419</v>
      </c>
      <c r="DJ92" t="s">
        <v>687</v>
      </c>
      <c r="DK92" t="s">
        <v>811</v>
      </c>
      <c r="DL92" t="s">
        <v>341</v>
      </c>
      <c r="DM92" t="s">
        <v>812</v>
      </c>
      <c r="DN92" t="s">
        <v>813</v>
      </c>
      <c r="DO92" s="1">
        <v>0</v>
      </c>
      <c r="DP92" s="1">
        <v>0</v>
      </c>
      <c r="DQ92" s="1">
        <v>0</v>
      </c>
      <c r="DR92" s="1">
        <v>1</v>
      </c>
      <c r="DS92" s="1">
        <v>0</v>
      </c>
    </row>
    <row r="93" spans="1:123" x14ac:dyDescent="0.35">
      <c r="A93" s="1">
        <v>1</v>
      </c>
      <c r="B93" s="1">
        <v>1</v>
      </c>
      <c r="C93" s="1">
        <v>2</v>
      </c>
      <c r="D93" s="1">
        <v>2</v>
      </c>
      <c r="E93" s="1">
        <v>1</v>
      </c>
      <c r="F93" s="1">
        <v>2</v>
      </c>
      <c r="G93" s="1">
        <v>3</v>
      </c>
      <c r="H93" s="1">
        <v>4</v>
      </c>
      <c r="I93" s="1">
        <v>1</v>
      </c>
      <c r="J93" s="1">
        <v>0</v>
      </c>
      <c r="K93" s="1">
        <v>1</v>
      </c>
      <c r="L93" s="1">
        <v>0</v>
      </c>
      <c r="M93" s="1">
        <v>0</v>
      </c>
      <c r="N93" s="1">
        <v>1</v>
      </c>
      <c r="O93" s="1">
        <v>1</v>
      </c>
      <c r="P93" s="1">
        <v>0</v>
      </c>
      <c r="Q93" s="1">
        <v>1</v>
      </c>
      <c r="R93" s="1">
        <v>1</v>
      </c>
      <c r="S93" s="1">
        <v>0</v>
      </c>
      <c r="T93" s="1">
        <v>0</v>
      </c>
      <c r="U93" s="1">
        <v>1</v>
      </c>
      <c r="V93" s="1">
        <v>0</v>
      </c>
      <c r="W93" s="1">
        <v>0</v>
      </c>
      <c r="X93" t="s">
        <v>287</v>
      </c>
      <c r="Y93" s="1">
        <v>5</v>
      </c>
      <c r="Z93" s="1">
        <v>1</v>
      </c>
      <c r="AA93" t="s">
        <v>287</v>
      </c>
      <c r="AB93" s="1">
        <v>2</v>
      </c>
      <c r="AC93" s="1">
        <v>1</v>
      </c>
      <c r="AD93" s="1">
        <v>0</v>
      </c>
      <c r="AE93" s="1">
        <v>1</v>
      </c>
      <c r="AF93" s="1">
        <v>1</v>
      </c>
      <c r="AG93" s="1">
        <v>0</v>
      </c>
      <c r="AH93" t="s">
        <v>287</v>
      </c>
      <c r="AI93" t="s">
        <v>287</v>
      </c>
      <c r="AJ93" t="s">
        <v>287</v>
      </c>
      <c r="AK93" t="s">
        <v>287</v>
      </c>
      <c r="AL93" s="1">
        <v>2</v>
      </c>
      <c r="AM93" s="1">
        <v>1</v>
      </c>
      <c r="AN93" s="1">
        <v>1</v>
      </c>
      <c r="AO93" s="1">
        <v>1</v>
      </c>
      <c r="AP93" s="1">
        <v>1</v>
      </c>
      <c r="AQ93" s="1">
        <v>0</v>
      </c>
      <c r="AR93" s="1">
        <v>0</v>
      </c>
      <c r="AS93" s="1">
        <v>0</v>
      </c>
      <c r="AT93" s="1">
        <v>0</v>
      </c>
      <c r="AU93" s="1">
        <v>0</v>
      </c>
      <c r="AV93" t="s">
        <v>287</v>
      </c>
      <c r="AW93" s="1">
        <v>1</v>
      </c>
      <c r="AX93" s="1">
        <v>1</v>
      </c>
      <c r="AY93" s="1">
        <v>1</v>
      </c>
      <c r="AZ93" s="1">
        <v>0</v>
      </c>
      <c r="BA93" s="1">
        <v>1</v>
      </c>
      <c r="BB93" s="1">
        <v>0</v>
      </c>
      <c r="BC93" s="1">
        <v>0</v>
      </c>
      <c r="BD93" s="1">
        <v>0</v>
      </c>
      <c r="BE93" t="s">
        <v>287</v>
      </c>
      <c r="BF93" t="s">
        <v>287</v>
      </c>
      <c r="BG93" s="1">
        <v>1</v>
      </c>
      <c r="BH93" s="1">
        <v>1</v>
      </c>
      <c r="BI93" s="1">
        <v>3</v>
      </c>
      <c r="BJ93" s="1">
        <v>1</v>
      </c>
      <c r="BK93" s="1">
        <v>0</v>
      </c>
      <c r="BL93" s="1">
        <v>0</v>
      </c>
      <c r="BM93" s="1">
        <v>0</v>
      </c>
      <c r="BN93" s="1">
        <v>0</v>
      </c>
      <c r="BO93" s="1">
        <v>0</v>
      </c>
      <c r="BP93" s="1">
        <v>0</v>
      </c>
      <c r="BQ93" s="1">
        <v>0</v>
      </c>
      <c r="BR93" s="1">
        <v>0</v>
      </c>
      <c r="BS93" s="1">
        <v>0</v>
      </c>
      <c r="BT93" s="1">
        <v>0</v>
      </c>
      <c r="BU93" s="1">
        <v>0</v>
      </c>
      <c r="BV93" s="1">
        <v>0</v>
      </c>
      <c r="BW93" s="1">
        <v>0</v>
      </c>
      <c r="BX93" s="1">
        <v>1</v>
      </c>
      <c r="BY93" t="s">
        <v>287</v>
      </c>
      <c r="BZ93" s="1">
        <v>1</v>
      </c>
      <c r="CA93" s="1">
        <v>1</v>
      </c>
      <c r="CB93" s="1">
        <v>1</v>
      </c>
      <c r="CC93" s="1">
        <v>1</v>
      </c>
      <c r="CD93" s="1">
        <v>0</v>
      </c>
      <c r="CE93" s="1">
        <v>1</v>
      </c>
      <c r="CF93" s="1">
        <v>1</v>
      </c>
      <c r="CG93" s="1">
        <v>0</v>
      </c>
      <c r="CH93" s="1">
        <v>1</v>
      </c>
      <c r="CI93" s="1">
        <v>1</v>
      </c>
      <c r="CJ93" s="1">
        <v>0</v>
      </c>
      <c r="CK93" s="1">
        <v>0</v>
      </c>
      <c r="CL93" s="1">
        <v>0</v>
      </c>
      <c r="CM93" s="1">
        <v>0</v>
      </c>
      <c r="CN93" t="s">
        <v>287</v>
      </c>
      <c r="CO93" s="1">
        <v>1</v>
      </c>
      <c r="CP93" s="1">
        <v>1</v>
      </c>
      <c r="CQ93" s="1">
        <v>1</v>
      </c>
      <c r="CR93" s="1">
        <v>1</v>
      </c>
      <c r="CS93" s="1">
        <v>2</v>
      </c>
      <c r="CT93" s="1">
        <v>4</v>
      </c>
      <c r="CU93" s="1">
        <v>2</v>
      </c>
      <c r="CV93" t="s">
        <v>287</v>
      </c>
      <c r="CW93" s="1">
        <v>2</v>
      </c>
      <c r="CX93" t="s">
        <v>287</v>
      </c>
      <c r="CY93" s="1">
        <v>1</v>
      </c>
      <c r="CZ93" s="1">
        <v>3</v>
      </c>
      <c r="DA93" s="1">
        <v>2</v>
      </c>
      <c r="DB93" s="1">
        <v>2</v>
      </c>
      <c r="DC93" t="s">
        <v>287</v>
      </c>
      <c r="DD93" t="s">
        <v>287</v>
      </c>
      <c r="DE93" t="s">
        <v>287</v>
      </c>
      <c r="DF93" t="s">
        <v>814</v>
      </c>
      <c r="DG93" t="s">
        <v>815</v>
      </c>
      <c r="DH93" t="s">
        <v>301</v>
      </c>
      <c r="DI93" t="s">
        <v>315</v>
      </c>
      <c r="DJ93" t="s">
        <v>303</v>
      </c>
      <c r="DK93" t="s">
        <v>816</v>
      </c>
      <c r="DL93" t="s">
        <v>294</v>
      </c>
      <c r="DM93" t="s">
        <v>817</v>
      </c>
      <c r="DN93" t="s">
        <v>818</v>
      </c>
      <c r="DO93" s="1">
        <v>0</v>
      </c>
      <c r="DP93" s="1">
        <v>0</v>
      </c>
      <c r="DQ93" s="1">
        <v>0</v>
      </c>
      <c r="DR93" s="1">
        <v>1</v>
      </c>
      <c r="DS93" s="1">
        <v>0</v>
      </c>
    </row>
    <row r="94" spans="1:123" x14ac:dyDescent="0.35">
      <c r="A94" s="1">
        <v>2</v>
      </c>
      <c r="B94" t="s">
        <v>287</v>
      </c>
      <c r="C94" t="s">
        <v>287</v>
      </c>
      <c r="D94" t="s">
        <v>287</v>
      </c>
      <c r="E94" t="s">
        <v>287</v>
      </c>
      <c r="F94" t="s">
        <v>287</v>
      </c>
      <c r="G94" t="s">
        <v>287</v>
      </c>
      <c r="H94" t="s">
        <v>287</v>
      </c>
      <c r="I94" s="1">
        <v>0</v>
      </c>
      <c r="J94" s="1">
        <v>0</v>
      </c>
      <c r="K94" s="1">
        <v>0</v>
      </c>
      <c r="L94" s="1">
        <v>0</v>
      </c>
      <c r="M94" s="1">
        <v>0</v>
      </c>
      <c r="N94" s="1">
        <v>0</v>
      </c>
      <c r="O94" s="1">
        <v>0</v>
      </c>
      <c r="P94" s="1">
        <v>0</v>
      </c>
      <c r="Q94" t="s">
        <v>287</v>
      </c>
      <c r="R94" s="1">
        <v>0</v>
      </c>
      <c r="S94" s="1">
        <v>0</v>
      </c>
      <c r="T94" s="1">
        <v>0</v>
      </c>
      <c r="U94" s="1">
        <v>0</v>
      </c>
      <c r="V94" s="1">
        <v>0</v>
      </c>
      <c r="W94" s="1">
        <v>0</v>
      </c>
      <c r="X94" t="s">
        <v>819</v>
      </c>
      <c r="Y94" s="1">
        <v>5</v>
      </c>
      <c r="Z94" s="1">
        <v>3</v>
      </c>
      <c r="AA94" t="s">
        <v>820</v>
      </c>
      <c r="AB94" s="1">
        <v>3</v>
      </c>
      <c r="AC94" s="1">
        <v>0</v>
      </c>
      <c r="AD94" s="1">
        <v>0</v>
      </c>
      <c r="AE94" s="1">
        <v>0</v>
      </c>
      <c r="AF94" s="1">
        <v>0</v>
      </c>
      <c r="AG94" s="1">
        <v>0</v>
      </c>
      <c r="AH94" s="1">
        <v>1</v>
      </c>
      <c r="AI94" s="1">
        <v>1</v>
      </c>
      <c r="AJ94" s="1">
        <v>1</v>
      </c>
      <c r="AK94" s="1">
        <v>1</v>
      </c>
      <c r="AL94" s="1">
        <v>2</v>
      </c>
      <c r="AM94" s="1">
        <v>2</v>
      </c>
      <c r="AN94" s="1">
        <v>0</v>
      </c>
      <c r="AO94" s="1">
        <v>1</v>
      </c>
      <c r="AP94" s="1">
        <v>0</v>
      </c>
      <c r="AQ94" s="1">
        <v>0</v>
      </c>
      <c r="AR94" s="1">
        <v>0</v>
      </c>
      <c r="AS94" s="1">
        <v>0</v>
      </c>
      <c r="AT94" s="1">
        <v>0</v>
      </c>
      <c r="AU94" s="1">
        <v>0</v>
      </c>
      <c r="AV94" t="s">
        <v>287</v>
      </c>
      <c r="AW94" s="1">
        <v>0</v>
      </c>
      <c r="AX94" s="1">
        <v>1</v>
      </c>
      <c r="AY94" s="1">
        <v>1</v>
      </c>
      <c r="AZ94" s="1">
        <v>0</v>
      </c>
      <c r="BA94" s="1">
        <v>0</v>
      </c>
      <c r="BB94" s="1">
        <v>1</v>
      </c>
      <c r="BC94" s="1">
        <v>0</v>
      </c>
      <c r="BD94" s="1">
        <v>0</v>
      </c>
      <c r="BE94" t="s">
        <v>287</v>
      </c>
      <c r="BF94" t="s">
        <v>287</v>
      </c>
      <c r="BG94" s="1">
        <v>2</v>
      </c>
      <c r="BH94" t="s">
        <v>287</v>
      </c>
      <c r="BI94" t="s">
        <v>287</v>
      </c>
      <c r="BJ94" t="s">
        <v>287</v>
      </c>
      <c r="BK94" s="1">
        <v>0</v>
      </c>
      <c r="BL94" s="1">
        <v>0</v>
      </c>
      <c r="BM94" s="1">
        <v>0</v>
      </c>
      <c r="BN94" s="1">
        <v>0</v>
      </c>
      <c r="BO94" s="1">
        <v>0</v>
      </c>
      <c r="BP94" s="1">
        <v>0</v>
      </c>
      <c r="BQ94" s="1">
        <v>0</v>
      </c>
      <c r="BR94" s="1">
        <v>0</v>
      </c>
      <c r="BS94" s="1">
        <v>0</v>
      </c>
      <c r="BT94" s="1">
        <v>0</v>
      </c>
      <c r="BU94" s="1">
        <v>0</v>
      </c>
      <c r="BV94" s="1">
        <v>0</v>
      </c>
      <c r="BW94" s="1">
        <v>0</v>
      </c>
      <c r="BX94" s="1">
        <v>0</v>
      </c>
      <c r="BY94" t="s">
        <v>287</v>
      </c>
      <c r="BZ94" s="1">
        <v>0</v>
      </c>
      <c r="CA94" s="1">
        <v>0</v>
      </c>
      <c r="CB94" s="1">
        <v>0</v>
      </c>
      <c r="CC94" s="1">
        <v>0</v>
      </c>
      <c r="CD94" s="1">
        <v>0</v>
      </c>
      <c r="CE94" s="1">
        <v>0</v>
      </c>
      <c r="CF94" s="1">
        <v>0</v>
      </c>
      <c r="CG94" s="1">
        <v>0</v>
      </c>
      <c r="CH94" s="1">
        <v>0</v>
      </c>
      <c r="CI94" s="1">
        <v>0</v>
      </c>
      <c r="CJ94" s="1">
        <v>0</v>
      </c>
      <c r="CK94" s="1">
        <v>0</v>
      </c>
      <c r="CL94" s="1">
        <v>0</v>
      </c>
      <c r="CM94" s="1">
        <v>0</v>
      </c>
      <c r="CN94" t="s">
        <v>287</v>
      </c>
      <c r="CO94" t="s">
        <v>287</v>
      </c>
      <c r="CP94" t="s">
        <v>287</v>
      </c>
      <c r="CQ94" t="s">
        <v>287</v>
      </c>
      <c r="CR94" t="s">
        <v>287</v>
      </c>
      <c r="CS94" t="s">
        <v>287</v>
      </c>
      <c r="CT94" t="s">
        <v>287</v>
      </c>
      <c r="CU94" t="s">
        <v>287</v>
      </c>
      <c r="CV94" t="s">
        <v>821</v>
      </c>
      <c r="CW94" s="1">
        <v>2</v>
      </c>
      <c r="CX94" t="s">
        <v>287</v>
      </c>
      <c r="CY94" s="1">
        <v>2</v>
      </c>
      <c r="CZ94" t="s">
        <v>287</v>
      </c>
      <c r="DA94" s="1">
        <v>2</v>
      </c>
      <c r="DB94" s="1">
        <v>2</v>
      </c>
      <c r="DC94" t="s">
        <v>287</v>
      </c>
      <c r="DD94" t="s">
        <v>287</v>
      </c>
      <c r="DE94" t="s">
        <v>287</v>
      </c>
      <c r="DF94" t="s">
        <v>822</v>
      </c>
      <c r="DG94" t="s">
        <v>823</v>
      </c>
      <c r="DH94" t="s">
        <v>301</v>
      </c>
      <c r="DI94" t="s">
        <v>302</v>
      </c>
      <c r="DJ94" t="s">
        <v>303</v>
      </c>
      <c r="DK94" t="s">
        <v>625</v>
      </c>
      <c r="DL94" t="s">
        <v>305</v>
      </c>
      <c r="DM94" t="s">
        <v>824</v>
      </c>
      <c r="DN94" t="s">
        <v>825</v>
      </c>
      <c r="DO94" s="1">
        <v>0</v>
      </c>
      <c r="DP94" s="1">
        <v>0</v>
      </c>
      <c r="DQ94" s="1">
        <v>0</v>
      </c>
      <c r="DR94" s="1">
        <v>1</v>
      </c>
      <c r="DS94" s="1">
        <v>0</v>
      </c>
    </row>
    <row r="95" spans="1:123" x14ac:dyDescent="0.35">
      <c r="A95" t="s">
        <v>287</v>
      </c>
      <c r="B95" t="s">
        <v>287</v>
      </c>
      <c r="C95" t="s">
        <v>287</v>
      </c>
      <c r="D95" t="s">
        <v>287</v>
      </c>
      <c r="E95" t="s">
        <v>287</v>
      </c>
      <c r="F95" t="s">
        <v>287</v>
      </c>
      <c r="G95" t="s">
        <v>287</v>
      </c>
      <c r="H95" t="s">
        <v>287</v>
      </c>
      <c r="I95" s="1">
        <v>0</v>
      </c>
      <c r="J95" s="1">
        <v>0</v>
      </c>
      <c r="K95" s="1">
        <v>0</v>
      </c>
      <c r="L95" s="1">
        <v>0</v>
      </c>
      <c r="M95" s="1">
        <v>0</v>
      </c>
      <c r="N95" s="1">
        <v>0</v>
      </c>
      <c r="O95" s="1">
        <v>0</v>
      </c>
      <c r="P95" s="1">
        <v>0</v>
      </c>
      <c r="Q95" t="s">
        <v>287</v>
      </c>
      <c r="R95" s="1">
        <v>0</v>
      </c>
      <c r="S95" s="1">
        <v>0</v>
      </c>
      <c r="T95" s="1">
        <v>0</v>
      </c>
      <c r="U95" s="1">
        <v>0</v>
      </c>
      <c r="V95" s="1">
        <v>0</v>
      </c>
      <c r="W95" s="1">
        <v>0</v>
      </c>
      <c r="X95" t="s">
        <v>287</v>
      </c>
      <c r="Y95" t="s">
        <v>287</v>
      </c>
      <c r="Z95" t="s">
        <v>287</v>
      </c>
      <c r="AA95" t="s">
        <v>287</v>
      </c>
      <c r="AB95" t="s">
        <v>287</v>
      </c>
      <c r="AC95" s="1">
        <v>0</v>
      </c>
      <c r="AD95" s="1">
        <v>0</v>
      </c>
      <c r="AE95" s="1">
        <v>0</v>
      </c>
      <c r="AF95" s="1">
        <v>0</v>
      </c>
      <c r="AG95" s="1">
        <v>0</v>
      </c>
      <c r="AH95" t="s">
        <v>287</v>
      </c>
      <c r="AI95" t="s">
        <v>287</v>
      </c>
      <c r="AJ95" t="s">
        <v>287</v>
      </c>
      <c r="AK95" t="s">
        <v>287</v>
      </c>
      <c r="AL95" t="s">
        <v>287</v>
      </c>
      <c r="AM95" t="s">
        <v>287</v>
      </c>
      <c r="AN95" s="1">
        <v>0</v>
      </c>
      <c r="AO95" s="1">
        <v>0</v>
      </c>
      <c r="AP95" s="1">
        <v>0</v>
      </c>
      <c r="AQ95" s="1">
        <v>0</v>
      </c>
      <c r="AR95" s="1">
        <v>0</v>
      </c>
      <c r="AS95" s="1">
        <v>0</v>
      </c>
      <c r="AT95" s="1">
        <v>0</v>
      </c>
      <c r="AU95" s="1">
        <v>0</v>
      </c>
      <c r="AV95" t="s">
        <v>287</v>
      </c>
      <c r="AW95" s="1">
        <v>0</v>
      </c>
      <c r="AX95" s="1">
        <v>0</v>
      </c>
      <c r="AY95" s="1">
        <v>0</v>
      </c>
      <c r="AZ95" s="1">
        <v>0</v>
      </c>
      <c r="BA95" s="1">
        <v>0</v>
      </c>
      <c r="BB95" s="1">
        <v>0</v>
      </c>
      <c r="BC95" s="1">
        <v>0</v>
      </c>
      <c r="BD95" s="1">
        <v>0</v>
      </c>
      <c r="BE95" t="s">
        <v>287</v>
      </c>
      <c r="BF95" t="s">
        <v>287</v>
      </c>
      <c r="BG95" t="s">
        <v>287</v>
      </c>
      <c r="BH95" t="s">
        <v>287</v>
      </c>
      <c r="BI95" t="s">
        <v>287</v>
      </c>
      <c r="BJ95" t="s">
        <v>287</v>
      </c>
      <c r="BK95" s="1">
        <v>0</v>
      </c>
      <c r="BL95" s="1">
        <v>0</v>
      </c>
      <c r="BM95" s="1">
        <v>0</v>
      </c>
      <c r="BN95" s="1">
        <v>0</v>
      </c>
      <c r="BO95" s="1">
        <v>0</v>
      </c>
      <c r="BP95" s="1">
        <v>0</v>
      </c>
      <c r="BQ95" s="1">
        <v>0</v>
      </c>
      <c r="BR95" s="1">
        <v>0</v>
      </c>
      <c r="BS95" s="1">
        <v>0</v>
      </c>
      <c r="BT95" s="1">
        <v>0</v>
      </c>
      <c r="BU95" s="1">
        <v>0</v>
      </c>
      <c r="BV95" s="1">
        <v>0</v>
      </c>
      <c r="BW95" s="1">
        <v>0</v>
      </c>
      <c r="BX95" s="1">
        <v>0</v>
      </c>
      <c r="BY95" t="s">
        <v>287</v>
      </c>
      <c r="BZ95" s="1">
        <v>0</v>
      </c>
      <c r="CA95" s="1">
        <v>0</v>
      </c>
      <c r="CB95" s="1">
        <v>0</v>
      </c>
      <c r="CC95" s="1">
        <v>0</v>
      </c>
      <c r="CD95" s="1">
        <v>0</v>
      </c>
      <c r="CE95" s="1">
        <v>0</v>
      </c>
      <c r="CF95" s="1">
        <v>0</v>
      </c>
      <c r="CG95" s="1">
        <v>0</v>
      </c>
      <c r="CH95" s="1">
        <v>0</v>
      </c>
      <c r="CI95" s="1">
        <v>0</v>
      </c>
      <c r="CJ95" s="1">
        <v>0</v>
      </c>
      <c r="CK95" s="1">
        <v>0</v>
      </c>
      <c r="CL95" s="1">
        <v>0</v>
      </c>
      <c r="CM95" s="1">
        <v>0</v>
      </c>
      <c r="CN95" t="s">
        <v>287</v>
      </c>
      <c r="CO95" t="s">
        <v>287</v>
      </c>
      <c r="CP95" t="s">
        <v>287</v>
      </c>
      <c r="CQ95" t="s">
        <v>287</v>
      </c>
      <c r="CR95" t="s">
        <v>287</v>
      </c>
      <c r="CS95" t="s">
        <v>287</v>
      </c>
      <c r="CT95" t="s">
        <v>287</v>
      </c>
      <c r="CU95" t="s">
        <v>287</v>
      </c>
      <c r="CV95" t="s">
        <v>287</v>
      </c>
      <c r="CW95" t="s">
        <v>287</v>
      </c>
      <c r="CX95" t="s">
        <v>287</v>
      </c>
      <c r="CY95" t="s">
        <v>287</v>
      </c>
      <c r="CZ95" t="s">
        <v>287</v>
      </c>
      <c r="DA95" t="s">
        <v>287</v>
      </c>
      <c r="DB95" t="s">
        <v>287</v>
      </c>
      <c r="DC95" t="s">
        <v>287</v>
      </c>
      <c r="DD95" t="s">
        <v>287</v>
      </c>
      <c r="DE95" t="s">
        <v>287</v>
      </c>
      <c r="DF95" t="s">
        <v>826</v>
      </c>
      <c r="DG95" t="s">
        <v>827</v>
      </c>
      <c r="DH95" t="s">
        <v>290</v>
      </c>
      <c r="DI95" t="s">
        <v>315</v>
      </c>
      <c r="DJ95" t="s">
        <v>303</v>
      </c>
      <c r="DK95" t="s">
        <v>420</v>
      </c>
      <c r="DL95" t="s">
        <v>330</v>
      </c>
      <c r="DM95" t="s">
        <v>828</v>
      </c>
      <c r="DN95" t="s">
        <v>829</v>
      </c>
      <c r="DO95" s="1">
        <v>0</v>
      </c>
      <c r="DP95" s="1">
        <v>1</v>
      </c>
      <c r="DQ95" s="1">
        <v>0</v>
      </c>
      <c r="DR95" s="1">
        <v>0</v>
      </c>
      <c r="DS95" s="1">
        <v>0</v>
      </c>
    </row>
    <row r="96" spans="1:123" x14ac:dyDescent="0.35">
      <c r="A96" s="1">
        <v>1</v>
      </c>
      <c r="B96" s="1">
        <v>1</v>
      </c>
      <c r="C96" s="1">
        <v>2</v>
      </c>
      <c r="D96" s="1">
        <v>3</v>
      </c>
      <c r="E96" s="1">
        <v>1</v>
      </c>
      <c r="F96" s="1">
        <v>2</v>
      </c>
      <c r="G96" s="1">
        <v>2</v>
      </c>
      <c r="H96" s="1">
        <v>4</v>
      </c>
      <c r="I96" s="1">
        <v>1</v>
      </c>
      <c r="J96" s="1">
        <v>1</v>
      </c>
      <c r="K96" s="1">
        <v>1</v>
      </c>
      <c r="L96" s="1">
        <v>1</v>
      </c>
      <c r="M96" s="1">
        <v>1</v>
      </c>
      <c r="N96" s="1">
        <v>1</v>
      </c>
      <c r="O96" s="1">
        <v>1</v>
      </c>
      <c r="P96" s="1">
        <v>0</v>
      </c>
      <c r="Q96" s="1">
        <v>2</v>
      </c>
      <c r="R96" s="1">
        <v>1</v>
      </c>
      <c r="S96" s="1">
        <v>0</v>
      </c>
      <c r="T96" s="1">
        <v>1</v>
      </c>
      <c r="U96" s="1">
        <v>1</v>
      </c>
      <c r="V96" s="1">
        <v>1</v>
      </c>
      <c r="W96" s="1">
        <v>0</v>
      </c>
      <c r="X96" t="s">
        <v>287</v>
      </c>
      <c r="Y96" s="1">
        <v>5</v>
      </c>
      <c r="Z96" s="1">
        <v>3</v>
      </c>
      <c r="AA96" t="s">
        <v>287</v>
      </c>
      <c r="AB96" s="1">
        <v>4</v>
      </c>
      <c r="AC96" s="1">
        <v>0</v>
      </c>
      <c r="AD96" s="1">
        <v>0</v>
      </c>
      <c r="AE96" s="1">
        <v>0</v>
      </c>
      <c r="AF96" s="1">
        <v>0</v>
      </c>
      <c r="AG96" s="1">
        <v>0</v>
      </c>
      <c r="AH96" t="s">
        <v>287</v>
      </c>
      <c r="AI96" t="s">
        <v>287</v>
      </c>
      <c r="AJ96" t="s">
        <v>287</v>
      </c>
      <c r="AK96" t="s">
        <v>287</v>
      </c>
      <c r="AL96" s="1">
        <v>1</v>
      </c>
      <c r="AM96" s="1">
        <v>2</v>
      </c>
      <c r="AN96" s="1">
        <v>0</v>
      </c>
      <c r="AO96" s="1">
        <v>0</v>
      </c>
      <c r="AP96" s="1">
        <v>0</v>
      </c>
      <c r="AQ96" s="1">
        <v>0</v>
      </c>
      <c r="AR96" s="1">
        <v>0</v>
      </c>
      <c r="AS96" s="1">
        <v>0</v>
      </c>
      <c r="AT96" s="1">
        <v>0</v>
      </c>
      <c r="AU96" s="1">
        <v>1</v>
      </c>
      <c r="AV96" t="s">
        <v>287</v>
      </c>
      <c r="AW96" s="1">
        <v>0</v>
      </c>
      <c r="AX96" s="1">
        <v>0</v>
      </c>
      <c r="AY96" s="1">
        <v>0</v>
      </c>
      <c r="AZ96" s="1">
        <v>0</v>
      </c>
      <c r="BA96" s="1">
        <v>0</v>
      </c>
      <c r="BB96" s="1">
        <v>0</v>
      </c>
      <c r="BC96" s="1">
        <v>0</v>
      </c>
      <c r="BD96" s="1">
        <v>1</v>
      </c>
      <c r="BE96" t="s">
        <v>287</v>
      </c>
      <c r="BF96" t="s">
        <v>287</v>
      </c>
      <c r="BG96" s="1">
        <v>1</v>
      </c>
      <c r="BH96" s="1">
        <v>1</v>
      </c>
      <c r="BI96" s="1">
        <v>1</v>
      </c>
      <c r="BJ96" s="1">
        <v>3</v>
      </c>
      <c r="BK96" s="1">
        <v>0</v>
      </c>
      <c r="BL96" s="1">
        <v>0</v>
      </c>
      <c r="BM96" s="1">
        <v>0</v>
      </c>
      <c r="BN96" s="1">
        <v>0</v>
      </c>
      <c r="BO96" s="1">
        <v>0</v>
      </c>
      <c r="BP96" s="1">
        <v>0</v>
      </c>
      <c r="BQ96" s="1">
        <v>0</v>
      </c>
      <c r="BR96" s="1">
        <v>0</v>
      </c>
      <c r="BS96" s="1">
        <v>0</v>
      </c>
      <c r="BT96" s="1">
        <v>0</v>
      </c>
      <c r="BU96" s="1">
        <v>0</v>
      </c>
      <c r="BV96" s="1">
        <v>0</v>
      </c>
      <c r="BW96" s="1">
        <v>1</v>
      </c>
      <c r="BX96" s="1">
        <v>0</v>
      </c>
      <c r="BY96" t="s">
        <v>830</v>
      </c>
      <c r="BZ96" s="1">
        <v>0</v>
      </c>
      <c r="CA96" s="1">
        <v>0</v>
      </c>
      <c r="CB96" s="1">
        <v>0</v>
      </c>
      <c r="CC96" s="1">
        <v>0</v>
      </c>
      <c r="CD96" s="1">
        <v>0</v>
      </c>
      <c r="CE96" s="1">
        <v>0</v>
      </c>
      <c r="CF96" s="1">
        <v>0</v>
      </c>
      <c r="CG96" s="1">
        <v>0</v>
      </c>
      <c r="CH96" s="1">
        <v>0</v>
      </c>
      <c r="CI96" s="1">
        <v>0</v>
      </c>
      <c r="CJ96" s="1">
        <v>0</v>
      </c>
      <c r="CK96" s="1">
        <v>0</v>
      </c>
      <c r="CL96" s="1">
        <v>1</v>
      </c>
      <c r="CM96" s="1">
        <v>0</v>
      </c>
      <c r="CN96" t="s">
        <v>831</v>
      </c>
      <c r="CO96" s="1">
        <v>1</v>
      </c>
      <c r="CP96" s="1">
        <v>1</v>
      </c>
      <c r="CQ96" s="1">
        <v>1</v>
      </c>
      <c r="CR96" s="1">
        <v>3</v>
      </c>
      <c r="CS96" s="1">
        <v>3</v>
      </c>
      <c r="CT96" s="1">
        <v>3</v>
      </c>
      <c r="CU96" s="1">
        <v>1</v>
      </c>
      <c r="CV96" t="s">
        <v>287</v>
      </c>
      <c r="CW96" s="1">
        <v>4</v>
      </c>
      <c r="CX96" t="s">
        <v>287</v>
      </c>
      <c r="CY96" s="1">
        <v>1</v>
      </c>
      <c r="CZ96" s="1">
        <v>1</v>
      </c>
      <c r="DA96" s="1">
        <v>1</v>
      </c>
      <c r="DB96" t="s">
        <v>287</v>
      </c>
      <c r="DC96" t="s">
        <v>287</v>
      </c>
      <c r="DD96" s="1">
        <v>1</v>
      </c>
      <c r="DE96" t="s">
        <v>287</v>
      </c>
      <c r="DF96" t="s">
        <v>832</v>
      </c>
      <c r="DG96" t="s">
        <v>833</v>
      </c>
      <c r="DH96" t="s">
        <v>301</v>
      </c>
      <c r="DI96" t="s">
        <v>302</v>
      </c>
      <c r="DJ96" t="s">
        <v>303</v>
      </c>
      <c r="DK96" t="s">
        <v>834</v>
      </c>
      <c r="DL96" t="s">
        <v>305</v>
      </c>
      <c r="DM96" t="s">
        <v>835</v>
      </c>
      <c r="DN96" t="s">
        <v>836</v>
      </c>
      <c r="DO96" s="1">
        <v>0</v>
      </c>
      <c r="DP96" s="1">
        <v>0</v>
      </c>
      <c r="DQ96" s="1">
        <v>0</v>
      </c>
      <c r="DR96" s="1">
        <v>1</v>
      </c>
      <c r="DS96" s="1">
        <v>0</v>
      </c>
    </row>
    <row r="97" spans="1:123" x14ac:dyDescent="0.35">
      <c r="A97" s="1">
        <v>1</v>
      </c>
      <c r="B97" s="1">
        <v>1</v>
      </c>
      <c r="C97" s="1">
        <v>1</v>
      </c>
      <c r="D97" s="1">
        <v>3</v>
      </c>
      <c r="E97" s="1">
        <v>1</v>
      </c>
      <c r="F97" s="1">
        <v>2</v>
      </c>
      <c r="G97" s="1">
        <v>2</v>
      </c>
      <c r="H97" s="1">
        <v>4</v>
      </c>
      <c r="I97" s="1">
        <v>1</v>
      </c>
      <c r="J97" s="1">
        <v>1</v>
      </c>
      <c r="K97" s="1">
        <v>1</v>
      </c>
      <c r="L97" s="1">
        <v>1</v>
      </c>
      <c r="M97" s="1">
        <v>0</v>
      </c>
      <c r="N97" s="1">
        <v>0</v>
      </c>
      <c r="O97" s="1">
        <v>1</v>
      </c>
      <c r="P97" s="1">
        <v>0</v>
      </c>
      <c r="Q97" s="1">
        <v>1</v>
      </c>
      <c r="R97" s="1">
        <v>0</v>
      </c>
      <c r="S97" s="1">
        <v>0</v>
      </c>
      <c r="T97" s="1">
        <v>1</v>
      </c>
      <c r="U97" s="1">
        <v>0</v>
      </c>
      <c r="V97" s="1">
        <v>0</v>
      </c>
      <c r="W97" s="1">
        <v>0</v>
      </c>
      <c r="X97" t="s">
        <v>287</v>
      </c>
      <c r="Y97" s="1">
        <v>6</v>
      </c>
      <c r="Z97" s="1">
        <v>1</v>
      </c>
      <c r="AA97" t="s">
        <v>287</v>
      </c>
      <c r="AB97" s="1">
        <v>3</v>
      </c>
      <c r="AC97" s="1">
        <v>0</v>
      </c>
      <c r="AD97" s="1">
        <v>0</v>
      </c>
      <c r="AE97" s="1">
        <v>0</v>
      </c>
      <c r="AF97" s="1">
        <v>0</v>
      </c>
      <c r="AG97" s="1">
        <v>0</v>
      </c>
      <c r="AH97" s="1">
        <v>1</v>
      </c>
      <c r="AI97" s="1">
        <v>1</v>
      </c>
      <c r="AJ97" s="1">
        <v>2</v>
      </c>
      <c r="AK97" s="1">
        <v>1</v>
      </c>
      <c r="AL97" s="1">
        <v>2</v>
      </c>
      <c r="AM97" s="1">
        <v>2</v>
      </c>
      <c r="AN97" s="1">
        <v>0</v>
      </c>
      <c r="AO97" s="1">
        <v>0</v>
      </c>
      <c r="AP97" s="1">
        <v>0</v>
      </c>
      <c r="AQ97" s="1">
        <v>1</v>
      </c>
      <c r="AR97" s="1">
        <v>1</v>
      </c>
      <c r="AS97" s="1">
        <v>0</v>
      </c>
      <c r="AT97" s="1">
        <v>0</v>
      </c>
      <c r="AU97" s="1">
        <v>0</v>
      </c>
      <c r="AV97" t="s">
        <v>287</v>
      </c>
      <c r="AW97" s="1">
        <v>0</v>
      </c>
      <c r="AX97" s="1">
        <v>0</v>
      </c>
      <c r="AY97" s="1">
        <v>0</v>
      </c>
      <c r="AZ97" s="1">
        <v>1</v>
      </c>
      <c r="BA97" s="1">
        <v>1</v>
      </c>
      <c r="BB97" s="1">
        <v>0</v>
      </c>
      <c r="BC97" s="1">
        <v>0</v>
      </c>
      <c r="BD97" s="1">
        <v>0</v>
      </c>
      <c r="BE97" t="s">
        <v>287</v>
      </c>
      <c r="BF97" t="s">
        <v>287</v>
      </c>
      <c r="BG97" s="1">
        <v>1</v>
      </c>
      <c r="BH97" s="1">
        <v>1</v>
      </c>
      <c r="BI97" s="1">
        <v>2</v>
      </c>
      <c r="BJ97" s="1">
        <v>3</v>
      </c>
      <c r="BK97" s="1">
        <v>1</v>
      </c>
      <c r="BL97" s="1">
        <v>1</v>
      </c>
      <c r="BM97" s="1">
        <v>1</v>
      </c>
      <c r="BN97" s="1">
        <v>1</v>
      </c>
      <c r="BO97" s="1">
        <v>1</v>
      </c>
      <c r="BP97" s="1">
        <v>1</v>
      </c>
      <c r="BQ97" s="1">
        <v>1</v>
      </c>
      <c r="BR97" s="1">
        <v>1</v>
      </c>
      <c r="BS97" s="1">
        <v>1</v>
      </c>
      <c r="BT97" s="1">
        <v>0</v>
      </c>
      <c r="BU97" s="1">
        <v>0</v>
      </c>
      <c r="BV97" s="1">
        <v>1</v>
      </c>
      <c r="BW97" s="1">
        <v>0</v>
      </c>
      <c r="BX97" s="1">
        <v>0</v>
      </c>
      <c r="BY97" t="s">
        <v>287</v>
      </c>
      <c r="BZ97" s="1">
        <v>1</v>
      </c>
      <c r="CA97" s="1">
        <v>1</v>
      </c>
      <c r="CB97" s="1">
        <v>1</v>
      </c>
      <c r="CC97" s="1">
        <v>1</v>
      </c>
      <c r="CD97" s="1">
        <v>1</v>
      </c>
      <c r="CE97" s="1">
        <v>1</v>
      </c>
      <c r="CF97" s="1">
        <v>1</v>
      </c>
      <c r="CG97" s="1">
        <v>1</v>
      </c>
      <c r="CH97" s="1">
        <v>1</v>
      </c>
      <c r="CI97" s="1">
        <v>1</v>
      </c>
      <c r="CJ97" s="1">
        <v>1</v>
      </c>
      <c r="CK97" s="1">
        <v>1</v>
      </c>
      <c r="CL97" s="1">
        <v>1</v>
      </c>
      <c r="CM97" s="1">
        <v>0</v>
      </c>
      <c r="CN97" t="s">
        <v>837</v>
      </c>
      <c r="CO97" s="1">
        <v>2</v>
      </c>
      <c r="CP97" s="1">
        <v>1</v>
      </c>
      <c r="CQ97" s="1">
        <v>2</v>
      </c>
      <c r="CR97" t="s">
        <v>287</v>
      </c>
      <c r="CS97" s="1">
        <v>4</v>
      </c>
      <c r="CT97" s="1">
        <v>4</v>
      </c>
      <c r="CU97" s="1">
        <v>2</v>
      </c>
      <c r="CV97" t="s">
        <v>287</v>
      </c>
      <c r="CW97" s="1">
        <v>3</v>
      </c>
      <c r="CX97" t="s">
        <v>838</v>
      </c>
      <c r="CY97" s="1">
        <v>2</v>
      </c>
      <c r="CZ97" t="s">
        <v>287</v>
      </c>
      <c r="DA97" s="1">
        <v>2</v>
      </c>
      <c r="DB97" s="1">
        <v>6</v>
      </c>
      <c r="DC97" t="s">
        <v>839</v>
      </c>
      <c r="DD97" t="s">
        <v>287</v>
      </c>
      <c r="DE97" t="s">
        <v>287</v>
      </c>
      <c r="DF97" t="s">
        <v>840</v>
      </c>
      <c r="DG97" t="s">
        <v>841</v>
      </c>
      <c r="DH97" t="s">
        <v>301</v>
      </c>
      <c r="DI97" t="s">
        <v>302</v>
      </c>
      <c r="DJ97" t="s">
        <v>303</v>
      </c>
      <c r="DK97" t="s">
        <v>842</v>
      </c>
      <c r="DL97" t="s">
        <v>341</v>
      </c>
      <c r="DM97" t="s">
        <v>843</v>
      </c>
      <c r="DN97" t="s">
        <v>844</v>
      </c>
      <c r="DO97" s="1">
        <v>0</v>
      </c>
      <c r="DP97" s="1">
        <v>0</v>
      </c>
      <c r="DQ97" s="1">
        <v>0</v>
      </c>
      <c r="DR97" s="1">
        <v>1</v>
      </c>
      <c r="DS97" s="1">
        <v>0</v>
      </c>
    </row>
    <row r="98" spans="1:123" x14ac:dyDescent="0.35">
      <c r="A98" s="1">
        <v>1</v>
      </c>
      <c r="B98" s="1">
        <v>1</v>
      </c>
      <c r="C98" s="1">
        <v>7</v>
      </c>
      <c r="D98" s="1">
        <v>1</v>
      </c>
      <c r="E98" s="1">
        <v>1</v>
      </c>
      <c r="F98" s="1">
        <v>1</v>
      </c>
      <c r="G98" s="1">
        <v>2</v>
      </c>
      <c r="H98" s="1">
        <v>3</v>
      </c>
      <c r="I98" s="1">
        <v>1</v>
      </c>
      <c r="J98" s="1">
        <v>1</v>
      </c>
      <c r="K98" s="1">
        <v>1</v>
      </c>
      <c r="L98" s="1">
        <v>1</v>
      </c>
      <c r="M98" s="1">
        <v>1</v>
      </c>
      <c r="N98" s="1">
        <v>1</v>
      </c>
      <c r="O98" s="1">
        <v>1</v>
      </c>
      <c r="P98" s="1">
        <v>0</v>
      </c>
      <c r="Q98" s="1">
        <v>1</v>
      </c>
      <c r="R98" s="1">
        <v>0</v>
      </c>
      <c r="S98" s="1">
        <v>1</v>
      </c>
      <c r="T98" s="1">
        <v>1</v>
      </c>
      <c r="U98" s="1">
        <v>1</v>
      </c>
      <c r="V98" s="1">
        <v>1</v>
      </c>
      <c r="W98" s="1">
        <v>0</v>
      </c>
      <c r="X98" t="s">
        <v>287</v>
      </c>
      <c r="Y98" s="1">
        <v>2</v>
      </c>
      <c r="Z98" s="1">
        <v>1</v>
      </c>
      <c r="AA98" t="s">
        <v>287</v>
      </c>
      <c r="AB98" s="1">
        <v>1</v>
      </c>
      <c r="AC98" s="1">
        <v>0</v>
      </c>
      <c r="AD98" s="1">
        <v>0</v>
      </c>
      <c r="AE98" s="1">
        <v>0</v>
      </c>
      <c r="AF98" s="1">
        <v>0</v>
      </c>
      <c r="AG98" s="1">
        <v>0</v>
      </c>
      <c r="AH98" t="s">
        <v>287</v>
      </c>
      <c r="AI98" t="s">
        <v>287</v>
      </c>
      <c r="AJ98" t="s">
        <v>287</v>
      </c>
      <c r="AK98" t="s">
        <v>287</v>
      </c>
      <c r="AL98" s="1">
        <v>1</v>
      </c>
      <c r="AM98" s="1">
        <v>1</v>
      </c>
      <c r="AN98" s="1">
        <v>0</v>
      </c>
      <c r="AO98" s="1">
        <v>0</v>
      </c>
      <c r="AP98" s="1">
        <v>1</v>
      </c>
      <c r="AQ98" s="1">
        <v>0</v>
      </c>
      <c r="AR98" s="1">
        <v>0</v>
      </c>
      <c r="AS98" s="1">
        <v>0</v>
      </c>
      <c r="AT98" s="1">
        <v>0</v>
      </c>
      <c r="AU98" s="1">
        <v>0</v>
      </c>
      <c r="AV98" t="s">
        <v>287</v>
      </c>
      <c r="AW98" s="1">
        <v>0</v>
      </c>
      <c r="AX98" s="1">
        <v>0</v>
      </c>
      <c r="AY98" s="1">
        <v>1</v>
      </c>
      <c r="AZ98" s="1">
        <v>0</v>
      </c>
      <c r="BA98" s="1">
        <v>0</v>
      </c>
      <c r="BB98" s="1">
        <v>0</v>
      </c>
      <c r="BC98" s="1">
        <v>0</v>
      </c>
      <c r="BD98" s="1">
        <v>0</v>
      </c>
      <c r="BE98" t="s">
        <v>287</v>
      </c>
      <c r="BF98" t="s">
        <v>845</v>
      </c>
      <c r="BG98" s="1">
        <v>1</v>
      </c>
      <c r="BH98" s="1">
        <v>2</v>
      </c>
      <c r="BI98" s="1">
        <v>1</v>
      </c>
      <c r="BJ98" s="1">
        <v>3</v>
      </c>
      <c r="BK98" s="1">
        <v>1</v>
      </c>
      <c r="BL98" s="1">
        <v>1</v>
      </c>
      <c r="BM98" s="1">
        <v>1</v>
      </c>
      <c r="BN98" s="1">
        <v>1</v>
      </c>
      <c r="BO98" s="1">
        <v>1</v>
      </c>
      <c r="BP98" s="1">
        <v>1</v>
      </c>
      <c r="BQ98" s="1">
        <v>1</v>
      </c>
      <c r="BR98" s="1">
        <v>1</v>
      </c>
      <c r="BS98" s="1">
        <v>1</v>
      </c>
      <c r="BT98" s="1">
        <v>0</v>
      </c>
      <c r="BU98" s="1">
        <v>1</v>
      </c>
      <c r="BV98" s="1">
        <v>1</v>
      </c>
      <c r="BW98" s="1">
        <v>1</v>
      </c>
      <c r="BX98" s="1">
        <v>0</v>
      </c>
      <c r="BY98" t="s">
        <v>846</v>
      </c>
      <c r="BZ98" s="1">
        <v>1</v>
      </c>
      <c r="CA98" s="1">
        <v>1</v>
      </c>
      <c r="CB98" s="1">
        <v>1</v>
      </c>
      <c r="CC98" s="1">
        <v>1</v>
      </c>
      <c r="CD98" s="1">
        <v>1</v>
      </c>
      <c r="CE98" s="1">
        <v>1</v>
      </c>
      <c r="CF98" s="1">
        <v>1</v>
      </c>
      <c r="CG98" s="1">
        <v>1</v>
      </c>
      <c r="CH98" s="1">
        <v>1</v>
      </c>
      <c r="CI98" s="1">
        <v>1</v>
      </c>
      <c r="CJ98" s="1">
        <v>1</v>
      </c>
      <c r="CK98" s="1">
        <v>1</v>
      </c>
      <c r="CL98" s="1">
        <v>0</v>
      </c>
      <c r="CM98" s="1">
        <v>0</v>
      </c>
      <c r="CN98" t="s">
        <v>287</v>
      </c>
      <c r="CO98" s="1">
        <v>1</v>
      </c>
      <c r="CP98" s="1">
        <v>1</v>
      </c>
      <c r="CQ98" s="1">
        <v>1</v>
      </c>
      <c r="CR98" s="1">
        <v>1</v>
      </c>
      <c r="CS98" s="1">
        <v>3</v>
      </c>
      <c r="CT98" s="1">
        <v>3</v>
      </c>
      <c r="CU98" s="1">
        <v>1</v>
      </c>
      <c r="CV98" t="s">
        <v>287</v>
      </c>
      <c r="CW98" s="1">
        <v>2</v>
      </c>
      <c r="CX98" t="s">
        <v>847</v>
      </c>
      <c r="CY98" s="1">
        <v>3</v>
      </c>
      <c r="CZ98" s="1">
        <v>3</v>
      </c>
      <c r="DA98" s="1">
        <v>1</v>
      </c>
      <c r="DB98" t="s">
        <v>287</v>
      </c>
      <c r="DC98" t="s">
        <v>287</v>
      </c>
      <c r="DD98" s="1">
        <v>2</v>
      </c>
      <c r="DE98" t="s">
        <v>848</v>
      </c>
      <c r="DF98" t="s">
        <v>849</v>
      </c>
      <c r="DG98" t="s">
        <v>850</v>
      </c>
      <c r="DH98" t="s">
        <v>290</v>
      </c>
      <c r="DI98" t="s">
        <v>291</v>
      </c>
      <c r="DJ98" t="s">
        <v>292</v>
      </c>
      <c r="DK98" t="s">
        <v>558</v>
      </c>
      <c r="DL98" t="s">
        <v>305</v>
      </c>
      <c r="DM98" t="s">
        <v>851</v>
      </c>
      <c r="DN98" t="s">
        <v>852</v>
      </c>
      <c r="DO98" s="1">
        <v>0</v>
      </c>
      <c r="DP98" s="1">
        <v>0</v>
      </c>
      <c r="DQ98" s="1">
        <v>0</v>
      </c>
      <c r="DR98" s="1">
        <v>1</v>
      </c>
      <c r="DS98" s="1">
        <v>0</v>
      </c>
    </row>
    <row r="99" spans="1:123" x14ac:dyDescent="0.35">
      <c r="A99" s="1">
        <v>2</v>
      </c>
      <c r="B99" t="s">
        <v>287</v>
      </c>
      <c r="C99" t="s">
        <v>287</v>
      </c>
      <c r="D99" t="s">
        <v>287</v>
      </c>
      <c r="E99" t="s">
        <v>287</v>
      </c>
      <c r="F99" t="s">
        <v>287</v>
      </c>
      <c r="G99" t="s">
        <v>287</v>
      </c>
      <c r="H99" t="s">
        <v>287</v>
      </c>
      <c r="I99" s="1">
        <v>0</v>
      </c>
      <c r="J99" s="1">
        <v>0</v>
      </c>
      <c r="K99" s="1">
        <v>0</v>
      </c>
      <c r="L99" s="1">
        <v>0</v>
      </c>
      <c r="M99" s="1">
        <v>0</v>
      </c>
      <c r="N99" s="1">
        <v>0</v>
      </c>
      <c r="O99" s="1">
        <v>0</v>
      </c>
      <c r="P99" s="1">
        <v>0</v>
      </c>
      <c r="Q99" t="s">
        <v>287</v>
      </c>
      <c r="R99" s="1">
        <v>0</v>
      </c>
      <c r="S99" s="1">
        <v>0</v>
      </c>
      <c r="T99" s="1">
        <v>0</v>
      </c>
      <c r="U99" s="1">
        <v>0</v>
      </c>
      <c r="V99" s="1">
        <v>0</v>
      </c>
      <c r="W99" s="1">
        <v>0</v>
      </c>
      <c r="X99" t="s">
        <v>853</v>
      </c>
      <c r="Y99" s="1">
        <v>6</v>
      </c>
      <c r="Z99" s="1">
        <v>2</v>
      </c>
      <c r="AA99" t="s">
        <v>287</v>
      </c>
      <c r="AB99" s="1">
        <v>1</v>
      </c>
      <c r="AC99" s="1">
        <v>0</v>
      </c>
      <c r="AD99" s="1">
        <v>0</v>
      </c>
      <c r="AE99" s="1">
        <v>0</v>
      </c>
      <c r="AF99" s="1">
        <v>0</v>
      </c>
      <c r="AG99" s="1">
        <v>0</v>
      </c>
      <c r="AH99" t="s">
        <v>287</v>
      </c>
      <c r="AI99" t="s">
        <v>287</v>
      </c>
      <c r="AJ99" t="s">
        <v>287</v>
      </c>
      <c r="AK99" t="s">
        <v>287</v>
      </c>
      <c r="AL99" s="1">
        <v>3</v>
      </c>
      <c r="AM99" s="1">
        <v>2</v>
      </c>
      <c r="AN99" s="1">
        <v>0</v>
      </c>
      <c r="AO99" s="1">
        <v>1</v>
      </c>
      <c r="AP99" s="1">
        <v>0</v>
      </c>
      <c r="AQ99" s="1">
        <v>0</v>
      </c>
      <c r="AR99" s="1">
        <v>1</v>
      </c>
      <c r="AS99" s="1">
        <v>1</v>
      </c>
      <c r="AT99" s="1">
        <v>0</v>
      </c>
      <c r="AU99" s="1">
        <v>0</v>
      </c>
      <c r="AV99" t="s">
        <v>287</v>
      </c>
      <c r="AW99" s="1">
        <v>0</v>
      </c>
      <c r="AX99" s="1">
        <v>0</v>
      </c>
      <c r="AY99" s="1">
        <v>0</v>
      </c>
      <c r="AZ99" s="1">
        <v>0</v>
      </c>
      <c r="BA99" s="1">
        <v>1</v>
      </c>
      <c r="BB99" s="1">
        <v>1</v>
      </c>
      <c r="BC99" s="1">
        <v>0</v>
      </c>
      <c r="BD99" s="1">
        <v>0</v>
      </c>
      <c r="BE99" t="s">
        <v>287</v>
      </c>
      <c r="BF99" t="s">
        <v>287</v>
      </c>
      <c r="BG99" s="1">
        <v>2</v>
      </c>
      <c r="BH99" t="s">
        <v>287</v>
      </c>
      <c r="BI99" t="s">
        <v>287</v>
      </c>
      <c r="BJ99" t="s">
        <v>287</v>
      </c>
      <c r="BK99" s="1">
        <v>0</v>
      </c>
      <c r="BL99" s="1">
        <v>0</v>
      </c>
      <c r="BM99" s="1">
        <v>0</v>
      </c>
      <c r="BN99" s="1">
        <v>0</v>
      </c>
      <c r="BO99" s="1">
        <v>0</v>
      </c>
      <c r="BP99" s="1">
        <v>0</v>
      </c>
      <c r="BQ99" s="1">
        <v>0</v>
      </c>
      <c r="BR99" s="1">
        <v>0</v>
      </c>
      <c r="BS99" s="1">
        <v>0</v>
      </c>
      <c r="BT99" s="1">
        <v>0</v>
      </c>
      <c r="BU99" s="1">
        <v>0</v>
      </c>
      <c r="BV99" s="1">
        <v>0</v>
      </c>
      <c r="BW99" s="1">
        <v>0</v>
      </c>
      <c r="BX99" s="1">
        <v>0</v>
      </c>
      <c r="BY99" t="s">
        <v>287</v>
      </c>
      <c r="BZ99" s="1">
        <v>0</v>
      </c>
      <c r="CA99" s="1">
        <v>0</v>
      </c>
      <c r="CB99" s="1">
        <v>0</v>
      </c>
      <c r="CC99" s="1">
        <v>0</v>
      </c>
      <c r="CD99" s="1">
        <v>0</v>
      </c>
      <c r="CE99" s="1">
        <v>0</v>
      </c>
      <c r="CF99" s="1">
        <v>0</v>
      </c>
      <c r="CG99" s="1">
        <v>0</v>
      </c>
      <c r="CH99" s="1">
        <v>0</v>
      </c>
      <c r="CI99" s="1">
        <v>0</v>
      </c>
      <c r="CJ99" s="1">
        <v>0</v>
      </c>
      <c r="CK99" s="1">
        <v>0</v>
      </c>
      <c r="CL99" s="1">
        <v>0</v>
      </c>
      <c r="CM99" s="1">
        <v>0</v>
      </c>
      <c r="CN99" t="s">
        <v>287</v>
      </c>
      <c r="CO99" t="s">
        <v>287</v>
      </c>
      <c r="CP99" t="s">
        <v>287</v>
      </c>
      <c r="CQ99" t="s">
        <v>287</v>
      </c>
      <c r="CR99" t="s">
        <v>287</v>
      </c>
      <c r="CS99" t="s">
        <v>287</v>
      </c>
      <c r="CT99" t="s">
        <v>287</v>
      </c>
      <c r="CU99" t="s">
        <v>287</v>
      </c>
      <c r="CV99" t="s">
        <v>854</v>
      </c>
      <c r="CW99" s="1">
        <v>3</v>
      </c>
      <c r="CX99" t="s">
        <v>287</v>
      </c>
      <c r="CY99" s="1">
        <v>2</v>
      </c>
      <c r="CZ99" t="s">
        <v>287</v>
      </c>
      <c r="DA99" s="1">
        <v>2</v>
      </c>
      <c r="DB99" s="1">
        <v>6</v>
      </c>
      <c r="DC99" t="s">
        <v>855</v>
      </c>
      <c r="DD99" t="s">
        <v>287</v>
      </c>
      <c r="DE99" t="s">
        <v>287</v>
      </c>
      <c r="DF99" t="s">
        <v>856</v>
      </c>
      <c r="DG99" t="s">
        <v>857</v>
      </c>
      <c r="DH99" t="s">
        <v>290</v>
      </c>
      <c r="DI99" t="s">
        <v>419</v>
      </c>
      <c r="DJ99" t="s">
        <v>687</v>
      </c>
      <c r="DK99" t="s">
        <v>445</v>
      </c>
      <c r="DL99" t="s">
        <v>370</v>
      </c>
      <c r="DM99" t="s">
        <v>858</v>
      </c>
      <c r="DN99" t="s">
        <v>859</v>
      </c>
      <c r="DO99" s="1">
        <v>0</v>
      </c>
      <c r="DP99" s="1">
        <v>0</v>
      </c>
      <c r="DQ99" s="1">
        <v>0</v>
      </c>
      <c r="DR99" s="1">
        <v>1</v>
      </c>
      <c r="DS99" s="1">
        <v>0</v>
      </c>
    </row>
    <row r="100" spans="1:123" x14ac:dyDescent="0.35">
      <c r="A100" s="1">
        <v>1</v>
      </c>
      <c r="B100" s="1">
        <v>1</v>
      </c>
      <c r="C100" s="1">
        <v>2</v>
      </c>
      <c r="D100" s="1">
        <v>5</v>
      </c>
      <c r="E100" s="1">
        <v>1</v>
      </c>
      <c r="F100" s="1">
        <v>1</v>
      </c>
      <c r="G100" s="1">
        <v>2</v>
      </c>
      <c r="H100" s="1">
        <v>5</v>
      </c>
      <c r="I100" s="1">
        <v>1</v>
      </c>
      <c r="J100" s="1">
        <v>1</v>
      </c>
      <c r="K100" s="1">
        <v>1</v>
      </c>
      <c r="L100" s="1">
        <v>1</v>
      </c>
      <c r="M100" s="1">
        <v>1</v>
      </c>
      <c r="N100" s="1">
        <v>1</v>
      </c>
      <c r="O100" s="1">
        <v>1</v>
      </c>
      <c r="P100" s="1">
        <v>0</v>
      </c>
      <c r="Q100" s="1">
        <v>2</v>
      </c>
      <c r="R100" s="1">
        <v>1</v>
      </c>
      <c r="S100" s="1">
        <v>1</v>
      </c>
      <c r="T100" s="1">
        <v>1</v>
      </c>
      <c r="U100" s="1">
        <v>1</v>
      </c>
      <c r="V100" s="1">
        <v>1</v>
      </c>
      <c r="W100" s="1">
        <v>0</v>
      </c>
      <c r="X100" t="s">
        <v>287</v>
      </c>
      <c r="Y100" s="1">
        <v>5</v>
      </c>
      <c r="Z100" s="1">
        <v>1</v>
      </c>
      <c r="AA100" t="s">
        <v>287</v>
      </c>
      <c r="AB100" s="1">
        <v>3</v>
      </c>
      <c r="AC100" s="1">
        <v>0</v>
      </c>
      <c r="AD100" s="1">
        <v>0</v>
      </c>
      <c r="AE100" s="1">
        <v>0</v>
      </c>
      <c r="AF100" s="1">
        <v>0</v>
      </c>
      <c r="AG100" s="1">
        <v>0</v>
      </c>
      <c r="AH100" s="1">
        <v>1</v>
      </c>
      <c r="AI100" s="1">
        <v>2</v>
      </c>
      <c r="AJ100" s="1">
        <v>1</v>
      </c>
      <c r="AK100" s="1">
        <v>1</v>
      </c>
      <c r="AL100" s="1">
        <v>2</v>
      </c>
      <c r="AM100" s="1">
        <v>2</v>
      </c>
      <c r="AN100" s="1">
        <v>0</v>
      </c>
      <c r="AO100" s="1">
        <v>0</v>
      </c>
      <c r="AP100" s="1">
        <v>1</v>
      </c>
      <c r="AQ100" s="1">
        <v>0</v>
      </c>
      <c r="AR100" s="1">
        <v>1</v>
      </c>
      <c r="AS100" s="1">
        <v>0</v>
      </c>
      <c r="AT100" s="1">
        <v>0</v>
      </c>
      <c r="AU100" s="1">
        <v>0</v>
      </c>
      <c r="AV100" t="s">
        <v>287</v>
      </c>
      <c r="AW100" s="1">
        <v>0</v>
      </c>
      <c r="AX100" s="1">
        <v>0</v>
      </c>
      <c r="AY100" s="1">
        <v>1</v>
      </c>
      <c r="AZ100" s="1">
        <v>0</v>
      </c>
      <c r="BA100" s="1">
        <v>1</v>
      </c>
      <c r="BB100" s="1">
        <v>0</v>
      </c>
      <c r="BC100" s="1">
        <v>0</v>
      </c>
      <c r="BD100" s="1">
        <v>0</v>
      </c>
      <c r="BE100" t="s">
        <v>287</v>
      </c>
      <c r="BF100" t="s">
        <v>287</v>
      </c>
      <c r="BG100" s="1">
        <v>1</v>
      </c>
      <c r="BH100" s="1">
        <v>1</v>
      </c>
      <c r="BI100" s="1">
        <v>2</v>
      </c>
      <c r="BJ100" s="1">
        <v>3</v>
      </c>
      <c r="BK100" s="1">
        <v>0</v>
      </c>
      <c r="BL100" s="1">
        <v>1</v>
      </c>
      <c r="BM100" s="1">
        <v>1</v>
      </c>
      <c r="BN100" s="1">
        <v>1</v>
      </c>
      <c r="BO100" s="1">
        <v>1</v>
      </c>
      <c r="BP100" s="1">
        <v>1</v>
      </c>
      <c r="BQ100" s="1">
        <v>1</v>
      </c>
      <c r="BR100" s="1">
        <v>0</v>
      </c>
      <c r="BS100" s="1">
        <v>0</v>
      </c>
      <c r="BT100" s="1">
        <v>0</v>
      </c>
      <c r="BU100" s="1">
        <v>0</v>
      </c>
      <c r="BV100" s="1">
        <v>1</v>
      </c>
      <c r="BW100" s="1">
        <v>0</v>
      </c>
      <c r="BX100" s="1">
        <v>0</v>
      </c>
      <c r="BY100" t="s">
        <v>287</v>
      </c>
      <c r="BZ100" s="1">
        <v>1</v>
      </c>
      <c r="CA100" s="1">
        <v>0</v>
      </c>
      <c r="CB100" s="1">
        <v>1</v>
      </c>
      <c r="CC100" s="1">
        <v>1</v>
      </c>
      <c r="CD100" s="1">
        <v>1</v>
      </c>
      <c r="CE100" s="1">
        <v>1</v>
      </c>
      <c r="CF100" s="1">
        <v>1</v>
      </c>
      <c r="CG100" s="1">
        <v>1</v>
      </c>
      <c r="CH100" s="1">
        <v>1</v>
      </c>
      <c r="CI100" s="1">
        <v>0</v>
      </c>
      <c r="CJ100" s="1">
        <v>0</v>
      </c>
      <c r="CK100" s="1">
        <v>0</v>
      </c>
      <c r="CL100" s="1">
        <v>0</v>
      </c>
      <c r="CM100" s="1">
        <v>0</v>
      </c>
      <c r="CN100" t="s">
        <v>287</v>
      </c>
      <c r="CO100" s="1">
        <v>1</v>
      </c>
      <c r="CP100" s="1">
        <v>2</v>
      </c>
      <c r="CQ100" s="1">
        <v>2</v>
      </c>
      <c r="CR100" t="s">
        <v>287</v>
      </c>
      <c r="CS100" s="1">
        <v>4</v>
      </c>
      <c r="CT100" s="1">
        <v>3</v>
      </c>
      <c r="CU100" s="1">
        <v>2</v>
      </c>
      <c r="CV100" t="s">
        <v>287</v>
      </c>
      <c r="CW100" s="1">
        <v>2</v>
      </c>
      <c r="CX100" t="s">
        <v>287</v>
      </c>
      <c r="CY100" s="1">
        <v>1</v>
      </c>
      <c r="CZ100" s="1">
        <v>3</v>
      </c>
      <c r="DA100" s="1">
        <v>2</v>
      </c>
      <c r="DB100" s="1">
        <v>2</v>
      </c>
      <c r="DC100" t="s">
        <v>287</v>
      </c>
      <c r="DD100" t="s">
        <v>287</v>
      </c>
      <c r="DE100" t="s">
        <v>287</v>
      </c>
      <c r="DF100" t="s">
        <v>860</v>
      </c>
      <c r="DG100" t="s">
        <v>861</v>
      </c>
      <c r="DH100" t="s">
        <v>301</v>
      </c>
      <c r="DI100" t="s">
        <v>302</v>
      </c>
      <c r="DJ100" t="s">
        <v>303</v>
      </c>
      <c r="DK100" t="s">
        <v>402</v>
      </c>
      <c r="DL100" t="s">
        <v>294</v>
      </c>
      <c r="DM100" t="s">
        <v>862</v>
      </c>
      <c r="DN100" t="s">
        <v>863</v>
      </c>
      <c r="DO100" s="1">
        <v>0</v>
      </c>
      <c r="DP100" s="1">
        <v>0</v>
      </c>
      <c r="DQ100" s="1">
        <v>0</v>
      </c>
      <c r="DR100" s="1">
        <v>1</v>
      </c>
      <c r="DS100" s="1">
        <v>0</v>
      </c>
    </row>
    <row r="101" spans="1:123" x14ac:dyDescent="0.35">
      <c r="A101" s="1">
        <v>1</v>
      </c>
      <c r="B101" s="1">
        <v>1</v>
      </c>
      <c r="C101" s="1">
        <v>5</v>
      </c>
      <c r="D101" s="1">
        <v>3</v>
      </c>
      <c r="E101" s="1">
        <v>1</v>
      </c>
      <c r="F101" s="1">
        <v>2</v>
      </c>
      <c r="G101" s="1">
        <v>3</v>
      </c>
      <c r="H101" s="1">
        <v>4</v>
      </c>
      <c r="I101" s="1">
        <v>1</v>
      </c>
      <c r="J101" s="1">
        <v>1</v>
      </c>
      <c r="K101" s="1">
        <v>1</v>
      </c>
      <c r="L101" s="1">
        <v>0</v>
      </c>
      <c r="M101" s="1">
        <v>1</v>
      </c>
      <c r="N101" s="1">
        <v>1</v>
      </c>
      <c r="O101" s="1">
        <v>1</v>
      </c>
      <c r="P101" s="1">
        <v>0</v>
      </c>
      <c r="Q101" s="1">
        <v>2</v>
      </c>
      <c r="R101" s="1">
        <v>1</v>
      </c>
      <c r="S101" s="1">
        <v>1</v>
      </c>
      <c r="T101" s="1">
        <v>1</v>
      </c>
      <c r="U101" s="1">
        <v>0</v>
      </c>
      <c r="V101" s="1">
        <v>1</v>
      </c>
      <c r="W101" s="1">
        <v>0</v>
      </c>
      <c r="X101" t="s">
        <v>287</v>
      </c>
      <c r="Y101" s="1">
        <v>4</v>
      </c>
      <c r="Z101" s="1">
        <v>3</v>
      </c>
      <c r="AA101" t="s">
        <v>287</v>
      </c>
      <c r="AB101" s="1">
        <v>1</v>
      </c>
      <c r="AC101" s="1">
        <v>0</v>
      </c>
      <c r="AD101" s="1">
        <v>0</v>
      </c>
      <c r="AE101" s="1">
        <v>0</v>
      </c>
      <c r="AF101" s="1">
        <v>0</v>
      </c>
      <c r="AG101" s="1">
        <v>0</v>
      </c>
      <c r="AH101" t="s">
        <v>287</v>
      </c>
      <c r="AI101" t="s">
        <v>287</v>
      </c>
      <c r="AJ101" t="s">
        <v>287</v>
      </c>
      <c r="AK101" t="s">
        <v>287</v>
      </c>
      <c r="AL101" s="1">
        <v>2</v>
      </c>
      <c r="AM101" s="1">
        <v>2</v>
      </c>
      <c r="AN101" s="1">
        <v>0</v>
      </c>
      <c r="AO101" s="1">
        <v>1</v>
      </c>
      <c r="AP101" s="1">
        <v>0</v>
      </c>
      <c r="AQ101" s="1">
        <v>1</v>
      </c>
      <c r="AR101" s="1">
        <v>0</v>
      </c>
      <c r="AS101" s="1">
        <v>0</v>
      </c>
      <c r="AT101" s="1">
        <v>0</v>
      </c>
      <c r="AU101" s="1">
        <v>0</v>
      </c>
      <c r="AV101" t="s">
        <v>287</v>
      </c>
      <c r="AW101" s="1">
        <v>0</v>
      </c>
      <c r="AX101" s="1">
        <v>1</v>
      </c>
      <c r="AY101" s="1">
        <v>0</v>
      </c>
      <c r="AZ101" s="1">
        <v>0</v>
      </c>
      <c r="BA101" s="1">
        <v>1</v>
      </c>
      <c r="BB101" s="1">
        <v>0</v>
      </c>
      <c r="BC101" s="1">
        <v>0</v>
      </c>
      <c r="BD101" s="1">
        <v>0</v>
      </c>
      <c r="BE101" t="s">
        <v>287</v>
      </c>
      <c r="BF101" t="s">
        <v>287</v>
      </c>
      <c r="BG101" s="1">
        <v>1</v>
      </c>
      <c r="BH101" s="1">
        <v>1</v>
      </c>
      <c r="BI101" s="1">
        <v>1</v>
      </c>
      <c r="BJ101" s="1">
        <v>3</v>
      </c>
      <c r="BK101" s="1">
        <v>1</v>
      </c>
      <c r="BL101" s="1">
        <v>1</v>
      </c>
      <c r="BM101" s="1">
        <v>1</v>
      </c>
      <c r="BN101" s="1">
        <v>1</v>
      </c>
      <c r="BO101" s="1">
        <v>1</v>
      </c>
      <c r="BP101" s="1">
        <v>1</v>
      </c>
      <c r="BQ101" s="1">
        <v>1</v>
      </c>
      <c r="BR101" s="1">
        <v>1</v>
      </c>
      <c r="BS101" s="1">
        <v>1</v>
      </c>
      <c r="BT101" s="1">
        <v>1</v>
      </c>
      <c r="BU101" s="1">
        <v>1</v>
      </c>
      <c r="BV101" s="1">
        <v>1</v>
      </c>
      <c r="BW101" s="1">
        <v>0</v>
      </c>
      <c r="BX101" s="1">
        <v>0</v>
      </c>
      <c r="BY101" t="s">
        <v>287</v>
      </c>
      <c r="BZ101" s="1">
        <v>1</v>
      </c>
      <c r="CA101" s="1">
        <v>1</v>
      </c>
      <c r="CB101" s="1">
        <v>1</v>
      </c>
      <c r="CC101" s="1">
        <v>1</v>
      </c>
      <c r="CD101" s="1">
        <v>1</v>
      </c>
      <c r="CE101" s="1">
        <v>1</v>
      </c>
      <c r="CF101" s="1">
        <v>1</v>
      </c>
      <c r="CG101" s="1">
        <v>1</v>
      </c>
      <c r="CH101" s="1">
        <v>1</v>
      </c>
      <c r="CI101" s="1">
        <v>1</v>
      </c>
      <c r="CJ101" s="1">
        <v>1</v>
      </c>
      <c r="CK101" s="1">
        <v>1</v>
      </c>
      <c r="CL101" s="1">
        <v>0</v>
      </c>
      <c r="CM101" s="1">
        <v>0</v>
      </c>
      <c r="CN101" t="s">
        <v>287</v>
      </c>
      <c r="CO101" s="1">
        <v>1</v>
      </c>
      <c r="CP101" s="1">
        <v>1</v>
      </c>
      <c r="CQ101" s="1">
        <v>1</v>
      </c>
      <c r="CR101" s="1">
        <v>2</v>
      </c>
      <c r="CS101" s="1">
        <v>4</v>
      </c>
      <c r="CT101" s="1">
        <v>2</v>
      </c>
      <c r="CU101" s="1">
        <v>1</v>
      </c>
      <c r="CV101" t="s">
        <v>287</v>
      </c>
      <c r="CW101" s="1">
        <v>2</v>
      </c>
      <c r="CX101" t="s">
        <v>287</v>
      </c>
      <c r="CY101" s="1">
        <v>2</v>
      </c>
      <c r="CZ101" t="s">
        <v>287</v>
      </c>
      <c r="DA101" s="1">
        <v>2</v>
      </c>
      <c r="DB101" s="1">
        <v>2</v>
      </c>
      <c r="DC101" t="s">
        <v>287</v>
      </c>
      <c r="DD101" t="s">
        <v>287</v>
      </c>
      <c r="DE101" t="s">
        <v>287</v>
      </c>
      <c r="DF101" t="s">
        <v>864</v>
      </c>
      <c r="DG101" t="s">
        <v>865</v>
      </c>
      <c r="DH101" t="s">
        <v>290</v>
      </c>
      <c r="DI101" t="s">
        <v>315</v>
      </c>
      <c r="DJ101" t="s">
        <v>303</v>
      </c>
      <c r="DK101" t="s">
        <v>866</v>
      </c>
      <c r="DL101" t="s">
        <v>330</v>
      </c>
      <c r="DM101" t="s">
        <v>867</v>
      </c>
      <c r="DN101" t="s">
        <v>868</v>
      </c>
      <c r="DO101" s="1">
        <v>0</v>
      </c>
      <c r="DP101" s="1">
        <v>0</v>
      </c>
      <c r="DQ101" s="1">
        <v>0</v>
      </c>
      <c r="DR101" s="1">
        <v>1</v>
      </c>
      <c r="DS101" s="1">
        <v>0</v>
      </c>
    </row>
    <row r="102" spans="1:123" x14ac:dyDescent="0.35">
      <c r="A102" s="1">
        <v>1</v>
      </c>
      <c r="B102" s="1">
        <v>1</v>
      </c>
      <c r="C102" s="1">
        <v>5</v>
      </c>
      <c r="D102" s="1">
        <v>3</v>
      </c>
      <c r="E102" s="1">
        <v>2</v>
      </c>
      <c r="F102" s="1">
        <v>1</v>
      </c>
      <c r="G102" s="1">
        <v>1</v>
      </c>
      <c r="H102" s="1">
        <v>4</v>
      </c>
      <c r="I102" s="1">
        <v>1</v>
      </c>
      <c r="J102" s="1">
        <v>0</v>
      </c>
      <c r="K102" s="1">
        <v>0</v>
      </c>
      <c r="L102" s="1">
        <v>0</v>
      </c>
      <c r="M102" s="1">
        <v>0</v>
      </c>
      <c r="N102" s="1">
        <v>0</v>
      </c>
      <c r="O102" s="1">
        <v>1</v>
      </c>
      <c r="P102" s="1">
        <v>0</v>
      </c>
      <c r="Q102" s="1">
        <v>3</v>
      </c>
      <c r="R102" s="1">
        <v>0</v>
      </c>
      <c r="S102" s="1">
        <v>0</v>
      </c>
      <c r="T102" s="1">
        <v>1</v>
      </c>
      <c r="U102" s="1">
        <v>1</v>
      </c>
      <c r="V102" s="1">
        <v>1</v>
      </c>
      <c r="W102" s="1">
        <v>0</v>
      </c>
      <c r="X102" t="s">
        <v>287</v>
      </c>
      <c r="Y102" s="1">
        <v>6</v>
      </c>
      <c r="Z102" s="1">
        <v>3</v>
      </c>
      <c r="AA102" t="s">
        <v>869</v>
      </c>
      <c r="AB102" s="1">
        <v>1</v>
      </c>
      <c r="AC102" s="1">
        <v>0</v>
      </c>
      <c r="AD102" s="1">
        <v>0</v>
      </c>
      <c r="AE102" s="1">
        <v>0</v>
      </c>
      <c r="AF102" s="1">
        <v>0</v>
      </c>
      <c r="AG102" s="1">
        <v>0</v>
      </c>
      <c r="AH102" t="s">
        <v>287</v>
      </c>
      <c r="AI102" t="s">
        <v>287</v>
      </c>
      <c r="AJ102" t="s">
        <v>287</v>
      </c>
      <c r="AK102" t="s">
        <v>287</v>
      </c>
      <c r="AL102" s="1">
        <v>2</v>
      </c>
      <c r="AM102" s="1">
        <v>2</v>
      </c>
      <c r="AN102" s="1">
        <v>0</v>
      </c>
      <c r="AO102" s="1">
        <v>0</v>
      </c>
      <c r="AP102" s="1">
        <v>0</v>
      </c>
      <c r="AQ102" s="1">
        <v>0</v>
      </c>
      <c r="AR102" s="1">
        <v>0</v>
      </c>
      <c r="AS102" s="1">
        <v>0</v>
      </c>
      <c r="AT102" s="1">
        <v>1</v>
      </c>
      <c r="AU102" s="1">
        <v>0</v>
      </c>
      <c r="AV102" t="s">
        <v>870</v>
      </c>
      <c r="AW102" s="1">
        <v>0</v>
      </c>
      <c r="AX102" s="1">
        <v>0</v>
      </c>
      <c r="AY102" s="1">
        <v>0</v>
      </c>
      <c r="AZ102" s="1">
        <v>0</v>
      </c>
      <c r="BA102" s="1">
        <v>0</v>
      </c>
      <c r="BB102" s="1">
        <v>0</v>
      </c>
      <c r="BC102" s="1">
        <v>1</v>
      </c>
      <c r="BD102" s="1">
        <v>0</v>
      </c>
      <c r="BE102" t="s">
        <v>870</v>
      </c>
      <c r="BF102" t="s">
        <v>871</v>
      </c>
      <c r="BG102" s="1">
        <v>1</v>
      </c>
      <c r="BH102" s="1">
        <v>1</v>
      </c>
      <c r="BI102" s="1">
        <v>1</v>
      </c>
      <c r="BJ102" s="1">
        <v>3</v>
      </c>
      <c r="BK102" s="1">
        <v>1</v>
      </c>
      <c r="BL102" s="1">
        <v>1</v>
      </c>
      <c r="BM102" s="1">
        <v>1</v>
      </c>
      <c r="BN102" s="1">
        <v>1</v>
      </c>
      <c r="BO102" s="1">
        <v>1</v>
      </c>
      <c r="BP102" s="1">
        <v>1</v>
      </c>
      <c r="BQ102" s="1">
        <v>1</v>
      </c>
      <c r="BR102" s="1">
        <v>1</v>
      </c>
      <c r="BS102" s="1">
        <v>1</v>
      </c>
      <c r="BT102" s="1">
        <v>1</v>
      </c>
      <c r="BU102" s="1">
        <v>1</v>
      </c>
      <c r="BV102" s="1">
        <v>1</v>
      </c>
      <c r="BW102" s="1">
        <v>0</v>
      </c>
      <c r="BX102" s="1">
        <v>0</v>
      </c>
      <c r="BY102" t="s">
        <v>287</v>
      </c>
      <c r="BZ102" s="1">
        <v>1</v>
      </c>
      <c r="CA102" s="1">
        <v>1</v>
      </c>
      <c r="CB102" s="1">
        <v>1</v>
      </c>
      <c r="CC102" s="1">
        <v>1</v>
      </c>
      <c r="CD102" s="1">
        <v>1</v>
      </c>
      <c r="CE102" s="1">
        <v>1</v>
      </c>
      <c r="CF102" s="1">
        <v>1</v>
      </c>
      <c r="CG102" s="1">
        <v>1</v>
      </c>
      <c r="CH102" s="1">
        <v>1</v>
      </c>
      <c r="CI102" s="1">
        <v>1</v>
      </c>
      <c r="CJ102" s="1">
        <v>1</v>
      </c>
      <c r="CK102" s="1">
        <v>1</v>
      </c>
      <c r="CL102" s="1">
        <v>0</v>
      </c>
      <c r="CM102" s="1">
        <v>0</v>
      </c>
      <c r="CN102" t="s">
        <v>287</v>
      </c>
      <c r="CO102" s="1">
        <v>1</v>
      </c>
      <c r="CP102" s="1">
        <v>1</v>
      </c>
      <c r="CQ102" s="1">
        <v>1</v>
      </c>
      <c r="CR102" s="1">
        <v>1</v>
      </c>
      <c r="CS102" s="1">
        <v>1</v>
      </c>
      <c r="CT102" s="1">
        <v>3</v>
      </c>
      <c r="CU102" s="1">
        <v>1</v>
      </c>
      <c r="CV102" t="s">
        <v>287</v>
      </c>
      <c r="CW102" s="1">
        <v>3</v>
      </c>
      <c r="CX102" t="s">
        <v>872</v>
      </c>
      <c r="CY102" s="1">
        <v>1</v>
      </c>
      <c r="CZ102" s="1">
        <v>1</v>
      </c>
      <c r="DA102" s="1">
        <v>1</v>
      </c>
      <c r="DB102" t="s">
        <v>287</v>
      </c>
      <c r="DC102" t="s">
        <v>287</v>
      </c>
      <c r="DD102" s="1">
        <v>1</v>
      </c>
      <c r="DE102" t="s">
        <v>873</v>
      </c>
      <c r="DF102" t="s">
        <v>874</v>
      </c>
      <c r="DG102" t="s">
        <v>875</v>
      </c>
      <c r="DH102" t="s">
        <v>290</v>
      </c>
      <c r="DI102" t="s">
        <v>315</v>
      </c>
      <c r="DJ102" t="s">
        <v>303</v>
      </c>
      <c r="DK102" t="s">
        <v>876</v>
      </c>
      <c r="DL102" t="s">
        <v>305</v>
      </c>
      <c r="DM102" t="s">
        <v>877</v>
      </c>
      <c r="DN102" t="s">
        <v>878</v>
      </c>
      <c r="DO102" s="1">
        <v>0</v>
      </c>
      <c r="DP102" s="1">
        <v>0</v>
      </c>
      <c r="DQ102" s="1">
        <v>0</v>
      </c>
      <c r="DR102" s="1">
        <v>1</v>
      </c>
      <c r="DS102" s="1">
        <v>0</v>
      </c>
    </row>
    <row r="103" spans="1:123" x14ac:dyDescent="0.35">
      <c r="A103" s="1">
        <v>1</v>
      </c>
      <c r="B103" s="1">
        <v>1</v>
      </c>
      <c r="C103" s="1">
        <v>2</v>
      </c>
      <c r="D103" s="1">
        <v>2</v>
      </c>
      <c r="E103" s="1">
        <v>1</v>
      </c>
      <c r="F103" s="1">
        <v>1</v>
      </c>
      <c r="G103" s="1">
        <v>3</v>
      </c>
      <c r="H103" s="1">
        <v>3</v>
      </c>
      <c r="I103" s="1">
        <v>1</v>
      </c>
      <c r="J103" s="1">
        <v>1</v>
      </c>
      <c r="K103" s="1">
        <v>1</v>
      </c>
      <c r="L103" s="1">
        <v>1</v>
      </c>
      <c r="M103" s="1">
        <v>1</v>
      </c>
      <c r="N103" s="1">
        <v>1</v>
      </c>
      <c r="O103" s="1">
        <v>1</v>
      </c>
      <c r="P103" s="1">
        <v>0</v>
      </c>
      <c r="Q103" s="1">
        <v>1</v>
      </c>
      <c r="R103" s="1">
        <v>1</v>
      </c>
      <c r="S103" s="1">
        <v>0</v>
      </c>
      <c r="T103" s="1">
        <v>0</v>
      </c>
      <c r="U103" s="1">
        <v>1</v>
      </c>
      <c r="V103" s="1">
        <v>1</v>
      </c>
      <c r="W103" s="1">
        <v>0</v>
      </c>
      <c r="X103" t="s">
        <v>287</v>
      </c>
      <c r="Y103" s="1">
        <v>4</v>
      </c>
      <c r="Z103" s="1">
        <v>1</v>
      </c>
      <c r="AA103" t="s">
        <v>287</v>
      </c>
      <c r="AB103" s="1">
        <v>3</v>
      </c>
      <c r="AC103" s="1">
        <v>0</v>
      </c>
      <c r="AD103" s="1">
        <v>0</v>
      </c>
      <c r="AE103" s="1">
        <v>0</v>
      </c>
      <c r="AF103" s="1">
        <v>0</v>
      </c>
      <c r="AG103" s="1">
        <v>0</v>
      </c>
      <c r="AH103" s="1">
        <v>2</v>
      </c>
      <c r="AI103" s="1">
        <v>2</v>
      </c>
      <c r="AJ103" s="1">
        <v>2</v>
      </c>
      <c r="AK103" s="1">
        <v>2</v>
      </c>
      <c r="AL103" s="1">
        <v>2</v>
      </c>
      <c r="AM103" s="1">
        <v>2</v>
      </c>
      <c r="AN103" s="1">
        <v>1</v>
      </c>
      <c r="AO103" s="1">
        <v>1</v>
      </c>
      <c r="AP103" s="1">
        <v>1</v>
      </c>
      <c r="AQ103" s="1">
        <v>1</v>
      </c>
      <c r="AR103" s="1">
        <v>1</v>
      </c>
      <c r="AS103" s="1">
        <v>1</v>
      </c>
      <c r="AT103" s="1">
        <v>0</v>
      </c>
      <c r="AU103" s="1">
        <v>0</v>
      </c>
      <c r="AV103" t="s">
        <v>287</v>
      </c>
      <c r="AW103" s="1">
        <v>1</v>
      </c>
      <c r="AX103" s="1">
        <v>1</v>
      </c>
      <c r="AY103" s="1">
        <v>1</v>
      </c>
      <c r="AZ103" s="1">
        <v>1</v>
      </c>
      <c r="BA103" s="1">
        <v>1</v>
      </c>
      <c r="BB103" s="1">
        <v>1</v>
      </c>
      <c r="BC103" s="1">
        <v>0</v>
      </c>
      <c r="BD103" s="1">
        <v>0</v>
      </c>
      <c r="BE103" t="s">
        <v>287</v>
      </c>
      <c r="BF103" t="s">
        <v>287</v>
      </c>
      <c r="BG103" s="1">
        <v>1</v>
      </c>
      <c r="BH103" s="1">
        <v>1</v>
      </c>
      <c r="BI103" s="1">
        <v>1</v>
      </c>
      <c r="BJ103" s="1">
        <v>2</v>
      </c>
      <c r="BK103" s="1">
        <v>1</v>
      </c>
      <c r="BL103" s="1">
        <v>1</v>
      </c>
      <c r="BM103" s="1">
        <v>1</v>
      </c>
      <c r="BN103" s="1">
        <v>1</v>
      </c>
      <c r="BO103" s="1">
        <v>1</v>
      </c>
      <c r="BP103" s="1">
        <v>1</v>
      </c>
      <c r="BQ103" s="1">
        <v>1</v>
      </c>
      <c r="BR103" s="1">
        <v>1</v>
      </c>
      <c r="BS103" s="1">
        <v>0</v>
      </c>
      <c r="BT103" s="1">
        <v>0</v>
      </c>
      <c r="BU103" s="1">
        <v>0</v>
      </c>
      <c r="BV103" s="1">
        <v>1</v>
      </c>
      <c r="BW103" s="1">
        <v>0</v>
      </c>
      <c r="BX103" s="1">
        <v>0</v>
      </c>
      <c r="BY103" t="s">
        <v>287</v>
      </c>
      <c r="BZ103" s="1">
        <v>1</v>
      </c>
      <c r="CA103" s="1">
        <v>1</v>
      </c>
      <c r="CB103" s="1">
        <v>1</v>
      </c>
      <c r="CC103" s="1">
        <v>1</v>
      </c>
      <c r="CD103" s="1">
        <v>1</v>
      </c>
      <c r="CE103" s="1">
        <v>1</v>
      </c>
      <c r="CF103" s="1">
        <v>1</v>
      </c>
      <c r="CG103" s="1">
        <v>1</v>
      </c>
      <c r="CH103" s="1">
        <v>1</v>
      </c>
      <c r="CI103" s="1">
        <v>0</v>
      </c>
      <c r="CJ103" s="1">
        <v>0</v>
      </c>
      <c r="CK103" s="1">
        <v>0</v>
      </c>
      <c r="CL103" s="1">
        <v>0</v>
      </c>
      <c r="CM103" s="1">
        <v>0</v>
      </c>
      <c r="CN103" t="s">
        <v>287</v>
      </c>
      <c r="CO103" s="1">
        <v>1</v>
      </c>
      <c r="CP103" s="1">
        <v>1</v>
      </c>
      <c r="CQ103" s="1">
        <v>1</v>
      </c>
      <c r="CR103" s="1">
        <v>1</v>
      </c>
      <c r="CS103" s="1">
        <v>2</v>
      </c>
      <c r="CT103" s="1">
        <v>2</v>
      </c>
      <c r="CU103" s="1">
        <v>2</v>
      </c>
      <c r="CV103" t="s">
        <v>287</v>
      </c>
      <c r="CW103" s="1">
        <v>1</v>
      </c>
      <c r="CX103" t="s">
        <v>287</v>
      </c>
      <c r="CY103" s="1">
        <v>1</v>
      </c>
      <c r="CZ103" s="1">
        <v>2</v>
      </c>
      <c r="DA103" s="1">
        <v>2</v>
      </c>
      <c r="DB103" s="1">
        <v>4</v>
      </c>
      <c r="DC103" t="s">
        <v>287</v>
      </c>
      <c r="DD103" t="s">
        <v>287</v>
      </c>
      <c r="DE103" t="s">
        <v>287</v>
      </c>
      <c r="DF103" t="s">
        <v>879</v>
      </c>
      <c r="DG103" t="s">
        <v>880</v>
      </c>
      <c r="DH103" t="s">
        <v>290</v>
      </c>
      <c r="DI103" t="s">
        <v>291</v>
      </c>
      <c r="DJ103" t="s">
        <v>292</v>
      </c>
      <c r="DK103" t="s">
        <v>688</v>
      </c>
      <c r="DL103" t="s">
        <v>341</v>
      </c>
      <c r="DM103" t="s">
        <v>881</v>
      </c>
      <c r="DN103" t="s">
        <v>882</v>
      </c>
      <c r="DO103" s="1">
        <v>0</v>
      </c>
      <c r="DP103" s="1">
        <v>0</v>
      </c>
      <c r="DQ103" s="1">
        <v>0</v>
      </c>
      <c r="DR103" s="1">
        <v>1</v>
      </c>
      <c r="DS103" s="1">
        <v>0</v>
      </c>
    </row>
    <row r="104" spans="1:123" x14ac:dyDescent="0.35">
      <c r="A104" s="1">
        <v>2</v>
      </c>
      <c r="B104" t="s">
        <v>287</v>
      </c>
      <c r="C104" t="s">
        <v>287</v>
      </c>
      <c r="D104" t="s">
        <v>287</v>
      </c>
      <c r="E104" t="s">
        <v>287</v>
      </c>
      <c r="F104" t="s">
        <v>287</v>
      </c>
      <c r="G104" t="s">
        <v>287</v>
      </c>
      <c r="H104" t="s">
        <v>287</v>
      </c>
      <c r="I104" s="1">
        <v>0</v>
      </c>
      <c r="J104" s="1">
        <v>0</v>
      </c>
      <c r="K104" s="1">
        <v>0</v>
      </c>
      <c r="L104" s="1">
        <v>0</v>
      </c>
      <c r="M104" s="1">
        <v>0</v>
      </c>
      <c r="N104" s="1">
        <v>0</v>
      </c>
      <c r="O104" s="1">
        <v>0</v>
      </c>
      <c r="P104" s="1">
        <v>0</v>
      </c>
      <c r="Q104" t="s">
        <v>287</v>
      </c>
      <c r="R104" s="1">
        <v>0</v>
      </c>
      <c r="S104" s="1">
        <v>0</v>
      </c>
      <c r="T104" s="1">
        <v>0</v>
      </c>
      <c r="U104" s="1">
        <v>0</v>
      </c>
      <c r="V104" s="1">
        <v>0</v>
      </c>
      <c r="W104" s="1">
        <v>0</v>
      </c>
      <c r="X104" t="s">
        <v>883</v>
      </c>
      <c r="Y104" s="1">
        <v>5</v>
      </c>
      <c r="Z104" s="1">
        <v>3</v>
      </c>
      <c r="AA104" t="s">
        <v>287</v>
      </c>
      <c r="AB104" s="1">
        <v>2</v>
      </c>
      <c r="AC104" s="1">
        <v>1</v>
      </c>
      <c r="AD104" s="1">
        <v>0</v>
      </c>
      <c r="AE104" s="1">
        <v>0</v>
      </c>
      <c r="AF104" s="1">
        <v>0</v>
      </c>
      <c r="AG104" s="1">
        <v>0</v>
      </c>
      <c r="AH104" t="s">
        <v>287</v>
      </c>
      <c r="AI104" t="s">
        <v>287</v>
      </c>
      <c r="AJ104" t="s">
        <v>287</v>
      </c>
      <c r="AK104" t="s">
        <v>287</v>
      </c>
      <c r="AL104" s="1">
        <v>2</v>
      </c>
      <c r="AM104" s="1">
        <v>2</v>
      </c>
      <c r="AN104" s="1">
        <v>1</v>
      </c>
      <c r="AO104" s="1">
        <v>1</v>
      </c>
      <c r="AP104" s="1">
        <v>1</v>
      </c>
      <c r="AQ104" s="1">
        <v>1</v>
      </c>
      <c r="AR104" s="1">
        <v>1</v>
      </c>
      <c r="AS104" s="1">
        <v>1</v>
      </c>
      <c r="AT104" s="1">
        <v>0</v>
      </c>
      <c r="AU104" s="1">
        <v>0</v>
      </c>
      <c r="AV104" t="s">
        <v>287</v>
      </c>
      <c r="AW104" s="1">
        <v>1</v>
      </c>
      <c r="AX104" s="1">
        <v>1</v>
      </c>
      <c r="AY104" s="1">
        <v>1</v>
      </c>
      <c r="AZ104" s="1">
        <v>1</v>
      </c>
      <c r="BA104" s="1">
        <v>1</v>
      </c>
      <c r="BB104" s="1">
        <v>0</v>
      </c>
      <c r="BC104" s="1">
        <v>0</v>
      </c>
      <c r="BD104" s="1">
        <v>0</v>
      </c>
      <c r="BE104" t="s">
        <v>287</v>
      </c>
      <c r="BF104" t="s">
        <v>287</v>
      </c>
      <c r="BG104" s="1">
        <v>3</v>
      </c>
      <c r="BH104" t="s">
        <v>287</v>
      </c>
      <c r="BI104" t="s">
        <v>287</v>
      </c>
      <c r="BJ104" t="s">
        <v>287</v>
      </c>
      <c r="BK104" s="1">
        <v>0</v>
      </c>
      <c r="BL104" s="1">
        <v>0</v>
      </c>
      <c r="BM104" s="1">
        <v>0</v>
      </c>
      <c r="BN104" s="1">
        <v>0</v>
      </c>
      <c r="BO104" s="1">
        <v>0</v>
      </c>
      <c r="BP104" s="1">
        <v>0</v>
      </c>
      <c r="BQ104" s="1">
        <v>0</v>
      </c>
      <c r="BR104" s="1">
        <v>0</v>
      </c>
      <c r="BS104" s="1">
        <v>0</v>
      </c>
      <c r="BT104" s="1">
        <v>0</v>
      </c>
      <c r="BU104" s="1">
        <v>0</v>
      </c>
      <c r="BV104" s="1">
        <v>0</v>
      </c>
      <c r="BW104" s="1">
        <v>0</v>
      </c>
      <c r="BX104" s="1">
        <v>0</v>
      </c>
      <c r="BY104" t="s">
        <v>287</v>
      </c>
      <c r="BZ104" s="1">
        <v>0</v>
      </c>
      <c r="CA104" s="1">
        <v>0</v>
      </c>
      <c r="CB104" s="1">
        <v>0</v>
      </c>
      <c r="CC104" s="1">
        <v>0</v>
      </c>
      <c r="CD104" s="1">
        <v>0</v>
      </c>
      <c r="CE104" s="1">
        <v>0</v>
      </c>
      <c r="CF104" s="1">
        <v>0</v>
      </c>
      <c r="CG104" s="1">
        <v>0</v>
      </c>
      <c r="CH104" s="1">
        <v>0</v>
      </c>
      <c r="CI104" s="1">
        <v>0</v>
      </c>
      <c r="CJ104" s="1">
        <v>0</v>
      </c>
      <c r="CK104" s="1">
        <v>0</v>
      </c>
      <c r="CL104" s="1">
        <v>0</v>
      </c>
      <c r="CM104" s="1">
        <v>0</v>
      </c>
      <c r="CN104" t="s">
        <v>287</v>
      </c>
      <c r="CO104" t="s">
        <v>287</v>
      </c>
      <c r="CP104" t="s">
        <v>287</v>
      </c>
      <c r="CQ104" t="s">
        <v>287</v>
      </c>
      <c r="CR104" t="s">
        <v>287</v>
      </c>
      <c r="CS104" t="s">
        <v>287</v>
      </c>
      <c r="CT104" t="s">
        <v>287</v>
      </c>
      <c r="CU104" t="s">
        <v>287</v>
      </c>
      <c r="CV104" t="s">
        <v>287</v>
      </c>
      <c r="CW104" s="1">
        <v>2</v>
      </c>
      <c r="CX104" t="s">
        <v>287</v>
      </c>
      <c r="CY104" s="1">
        <v>2</v>
      </c>
      <c r="CZ104" t="s">
        <v>287</v>
      </c>
      <c r="DA104" s="1">
        <v>1</v>
      </c>
      <c r="DB104" t="s">
        <v>287</v>
      </c>
      <c r="DC104" t="s">
        <v>287</v>
      </c>
      <c r="DD104" s="1">
        <v>4</v>
      </c>
      <c r="DE104" t="s">
        <v>287</v>
      </c>
      <c r="DF104" t="s">
        <v>884</v>
      </c>
      <c r="DG104" t="s">
        <v>885</v>
      </c>
      <c r="DH104" t="s">
        <v>290</v>
      </c>
      <c r="DI104" t="s">
        <v>419</v>
      </c>
      <c r="DJ104" t="s">
        <v>292</v>
      </c>
      <c r="DK104" t="s">
        <v>316</v>
      </c>
      <c r="DL104" t="s">
        <v>305</v>
      </c>
      <c r="DM104" t="s">
        <v>886</v>
      </c>
      <c r="DN104" t="s">
        <v>887</v>
      </c>
      <c r="DO104" s="1">
        <v>0</v>
      </c>
      <c r="DP104" s="1">
        <v>0</v>
      </c>
      <c r="DQ104" s="1">
        <v>0</v>
      </c>
      <c r="DR104" s="1">
        <v>1</v>
      </c>
      <c r="DS104" s="1">
        <v>0</v>
      </c>
    </row>
    <row r="105" spans="1:123" x14ac:dyDescent="0.35">
      <c r="A105" s="1">
        <v>1</v>
      </c>
      <c r="B105" s="1">
        <v>1</v>
      </c>
      <c r="C105" s="1">
        <v>6</v>
      </c>
      <c r="D105" s="1">
        <v>3</v>
      </c>
      <c r="E105" s="1">
        <v>1</v>
      </c>
      <c r="F105" s="1">
        <v>2</v>
      </c>
      <c r="G105" s="1">
        <v>1</v>
      </c>
      <c r="H105" s="1">
        <v>4</v>
      </c>
      <c r="I105" s="1">
        <v>1</v>
      </c>
      <c r="J105" s="1">
        <v>1</v>
      </c>
      <c r="K105" s="1">
        <v>1</v>
      </c>
      <c r="L105" s="1">
        <v>1</v>
      </c>
      <c r="M105" s="1">
        <v>1</v>
      </c>
      <c r="N105" s="1">
        <v>1</v>
      </c>
      <c r="O105" s="1">
        <v>1</v>
      </c>
      <c r="P105" s="1">
        <v>0</v>
      </c>
      <c r="Q105" s="1">
        <v>1</v>
      </c>
      <c r="R105" s="1">
        <v>1</v>
      </c>
      <c r="S105" s="1">
        <v>0</v>
      </c>
      <c r="T105" s="1">
        <v>1</v>
      </c>
      <c r="U105" s="1">
        <v>1</v>
      </c>
      <c r="V105" s="1">
        <v>1</v>
      </c>
      <c r="W105" s="1">
        <v>0</v>
      </c>
      <c r="X105" t="s">
        <v>287</v>
      </c>
      <c r="Y105" s="1">
        <v>4</v>
      </c>
      <c r="Z105" s="1">
        <v>1</v>
      </c>
      <c r="AA105" t="s">
        <v>287</v>
      </c>
      <c r="AB105" s="1">
        <v>2</v>
      </c>
      <c r="AC105" s="1">
        <v>1</v>
      </c>
      <c r="AD105" s="1">
        <v>0</v>
      </c>
      <c r="AE105" s="1">
        <v>0</v>
      </c>
      <c r="AF105" s="1">
        <v>1</v>
      </c>
      <c r="AG105" s="1">
        <v>0</v>
      </c>
      <c r="AH105" t="s">
        <v>287</v>
      </c>
      <c r="AI105" t="s">
        <v>287</v>
      </c>
      <c r="AJ105" t="s">
        <v>287</v>
      </c>
      <c r="AK105" t="s">
        <v>287</v>
      </c>
      <c r="AL105" s="1">
        <v>1</v>
      </c>
      <c r="AM105" s="1">
        <v>1</v>
      </c>
      <c r="AN105" s="1">
        <v>0</v>
      </c>
      <c r="AO105" s="1">
        <v>0</v>
      </c>
      <c r="AP105" s="1">
        <v>1</v>
      </c>
      <c r="AQ105" s="1">
        <v>1</v>
      </c>
      <c r="AR105" s="1">
        <v>0</v>
      </c>
      <c r="AS105" s="1">
        <v>0</v>
      </c>
      <c r="AT105" s="1">
        <v>0</v>
      </c>
      <c r="AU105" s="1">
        <v>0</v>
      </c>
      <c r="AV105" t="s">
        <v>287</v>
      </c>
      <c r="AW105" s="1">
        <v>0</v>
      </c>
      <c r="AX105" s="1">
        <v>0</v>
      </c>
      <c r="AY105" s="1">
        <v>0</v>
      </c>
      <c r="AZ105" s="1">
        <v>0</v>
      </c>
      <c r="BA105" s="1">
        <v>1</v>
      </c>
      <c r="BB105" s="1">
        <v>0</v>
      </c>
      <c r="BC105" s="1">
        <v>0</v>
      </c>
      <c r="BD105" s="1">
        <v>0</v>
      </c>
      <c r="BE105" t="s">
        <v>287</v>
      </c>
      <c r="BF105" t="s">
        <v>287</v>
      </c>
      <c r="BG105" s="1">
        <v>1</v>
      </c>
      <c r="BH105" s="1">
        <v>1</v>
      </c>
      <c r="BI105" s="1">
        <v>1</v>
      </c>
      <c r="BJ105" s="1">
        <v>3</v>
      </c>
      <c r="BK105" s="1">
        <v>1</v>
      </c>
      <c r="BL105" s="1">
        <v>1</v>
      </c>
      <c r="BM105" s="1">
        <v>1</v>
      </c>
      <c r="BN105" s="1">
        <v>1</v>
      </c>
      <c r="BO105" s="1">
        <v>1</v>
      </c>
      <c r="BP105" s="1">
        <v>1</v>
      </c>
      <c r="BQ105" s="1">
        <v>1</v>
      </c>
      <c r="BR105" s="1">
        <v>1</v>
      </c>
      <c r="BS105" s="1">
        <v>0</v>
      </c>
      <c r="BT105" s="1">
        <v>0</v>
      </c>
      <c r="BU105" s="1">
        <v>0</v>
      </c>
      <c r="BV105" s="1">
        <v>1</v>
      </c>
      <c r="BW105" s="1">
        <v>0</v>
      </c>
      <c r="BX105" s="1">
        <v>0</v>
      </c>
      <c r="BY105" t="s">
        <v>287</v>
      </c>
      <c r="BZ105" s="1">
        <v>1</v>
      </c>
      <c r="CA105" s="1">
        <v>1</v>
      </c>
      <c r="CB105" s="1">
        <v>1</v>
      </c>
      <c r="CC105" s="1">
        <v>1</v>
      </c>
      <c r="CD105" s="1">
        <v>1</v>
      </c>
      <c r="CE105" s="1">
        <v>1</v>
      </c>
      <c r="CF105" s="1">
        <v>1</v>
      </c>
      <c r="CG105" s="1">
        <v>1</v>
      </c>
      <c r="CH105" s="1">
        <v>1</v>
      </c>
      <c r="CI105" s="1">
        <v>1</v>
      </c>
      <c r="CJ105" s="1">
        <v>1</v>
      </c>
      <c r="CK105" s="1">
        <v>1</v>
      </c>
      <c r="CL105" s="1">
        <v>0</v>
      </c>
      <c r="CM105" s="1">
        <v>0</v>
      </c>
      <c r="CN105" t="s">
        <v>287</v>
      </c>
      <c r="CO105" s="1">
        <v>1</v>
      </c>
      <c r="CP105" s="1">
        <v>1</v>
      </c>
      <c r="CQ105" s="1">
        <v>1</v>
      </c>
      <c r="CR105" s="1">
        <v>2</v>
      </c>
      <c r="CS105" s="1">
        <v>4</v>
      </c>
      <c r="CT105" s="1">
        <v>3</v>
      </c>
      <c r="CU105" s="1">
        <v>3</v>
      </c>
      <c r="CV105" t="s">
        <v>287</v>
      </c>
      <c r="CW105" s="1">
        <v>1</v>
      </c>
      <c r="CX105" t="s">
        <v>287</v>
      </c>
      <c r="CY105" s="1">
        <v>2</v>
      </c>
      <c r="CZ105" t="s">
        <v>287</v>
      </c>
      <c r="DA105" s="1">
        <v>2</v>
      </c>
      <c r="DB105" s="1">
        <v>2</v>
      </c>
      <c r="DC105" t="s">
        <v>287</v>
      </c>
      <c r="DD105" t="s">
        <v>287</v>
      </c>
      <c r="DE105" t="s">
        <v>287</v>
      </c>
      <c r="DF105" t="s">
        <v>888</v>
      </c>
      <c r="DG105" t="s">
        <v>889</v>
      </c>
      <c r="DH105" t="s">
        <v>290</v>
      </c>
      <c r="DI105" t="s">
        <v>315</v>
      </c>
      <c r="DJ105" t="s">
        <v>303</v>
      </c>
      <c r="DK105" t="s">
        <v>647</v>
      </c>
      <c r="DL105" t="s">
        <v>294</v>
      </c>
      <c r="DM105" t="s">
        <v>890</v>
      </c>
      <c r="DN105" t="s">
        <v>891</v>
      </c>
      <c r="DO105" s="1">
        <v>0</v>
      </c>
      <c r="DP105" s="1">
        <v>0</v>
      </c>
      <c r="DQ105" s="1">
        <v>0</v>
      </c>
      <c r="DR105" s="1">
        <v>1</v>
      </c>
      <c r="DS105" s="1">
        <v>0</v>
      </c>
    </row>
    <row r="106" spans="1:123" x14ac:dyDescent="0.35">
      <c r="A106" s="1">
        <v>1</v>
      </c>
      <c r="B106" s="1">
        <v>1</v>
      </c>
      <c r="C106" s="1">
        <v>2</v>
      </c>
      <c r="D106" s="1">
        <v>2</v>
      </c>
      <c r="E106" s="1">
        <v>1</v>
      </c>
      <c r="F106" s="1">
        <v>1</v>
      </c>
      <c r="G106" s="1">
        <v>2</v>
      </c>
      <c r="H106" s="1">
        <v>4</v>
      </c>
      <c r="I106" s="1">
        <v>1</v>
      </c>
      <c r="J106" s="1">
        <v>1</v>
      </c>
      <c r="K106" s="1">
        <v>1</v>
      </c>
      <c r="L106" s="1">
        <v>1</v>
      </c>
      <c r="M106" s="1">
        <v>1</v>
      </c>
      <c r="N106" s="1">
        <v>1</v>
      </c>
      <c r="O106" s="1">
        <v>1</v>
      </c>
      <c r="P106" s="1">
        <v>0</v>
      </c>
      <c r="Q106" s="1">
        <v>3</v>
      </c>
      <c r="R106" s="1">
        <v>1</v>
      </c>
      <c r="S106" s="1">
        <v>0</v>
      </c>
      <c r="T106" s="1">
        <v>1</v>
      </c>
      <c r="U106" s="1">
        <v>0</v>
      </c>
      <c r="V106" s="1">
        <v>0</v>
      </c>
      <c r="W106" s="1">
        <v>0</v>
      </c>
      <c r="X106" t="s">
        <v>287</v>
      </c>
      <c r="Y106" s="1">
        <v>4</v>
      </c>
      <c r="Z106" s="1">
        <v>3</v>
      </c>
      <c r="AA106" t="s">
        <v>287</v>
      </c>
      <c r="AB106" s="1">
        <v>4</v>
      </c>
      <c r="AC106" s="1">
        <v>0</v>
      </c>
      <c r="AD106" s="1">
        <v>0</v>
      </c>
      <c r="AE106" s="1">
        <v>0</v>
      </c>
      <c r="AF106" s="1">
        <v>0</v>
      </c>
      <c r="AG106" s="1">
        <v>0</v>
      </c>
      <c r="AH106" t="s">
        <v>287</v>
      </c>
      <c r="AI106" t="s">
        <v>287</v>
      </c>
      <c r="AJ106" t="s">
        <v>287</v>
      </c>
      <c r="AK106" t="s">
        <v>287</v>
      </c>
      <c r="AL106" s="1">
        <v>1</v>
      </c>
      <c r="AM106" s="1">
        <v>1</v>
      </c>
      <c r="AN106" s="1">
        <v>0</v>
      </c>
      <c r="AO106" s="1">
        <v>0</v>
      </c>
      <c r="AP106" s="1">
        <v>0</v>
      </c>
      <c r="AQ106" s="1">
        <v>1</v>
      </c>
      <c r="AR106" s="1">
        <v>1</v>
      </c>
      <c r="AS106" s="1">
        <v>0</v>
      </c>
      <c r="AT106" s="1">
        <v>0</v>
      </c>
      <c r="AU106" s="1">
        <v>0</v>
      </c>
      <c r="AV106" t="s">
        <v>287</v>
      </c>
      <c r="AW106" s="1">
        <v>0</v>
      </c>
      <c r="AX106" s="1">
        <v>0</v>
      </c>
      <c r="AY106" s="1">
        <v>0</v>
      </c>
      <c r="AZ106" s="1">
        <v>1</v>
      </c>
      <c r="BA106" s="1">
        <v>1</v>
      </c>
      <c r="BB106" s="1">
        <v>0</v>
      </c>
      <c r="BC106" s="1">
        <v>0</v>
      </c>
      <c r="BD106" s="1">
        <v>0</v>
      </c>
      <c r="BE106" t="s">
        <v>287</v>
      </c>
      <c r="BF106" t="s">
        <v>287</v>
      </c>
      <c r="BG106" s="1">
        <v>3</v>
      </c>
      <c r="BH106" t="s">
        <v>287</v>
      </c>
      <c r="BI106" t="s">
        <v>287</v>
      </c>
      <c r="BJ106" t="s">
        <v>287</v>
      </c>
      <c r="BK106" s="1">
        <v>0</v>
      </c>
      <c r="BL106" s="1">
        <v>0</v>
      </c>
      <c r="BM106" s="1">
        <v>0</v>
      </c>
      <c r="BN106" s="1">
        <v>0</v>
      </c>
      <c r="BO106" s="1">
        <v>0</v>
      </c>
      <c r="BP106" s="1">
        <v>0</v>
      </c>
      <c r="BQ106" s="1">
        <v>0</v>
      </c>
      <c r="BR106" s="1">
        <v>0</v>
      </c>
      <c r="BS106" s="1">
        <v>0</v>
      </c>
      <c r="BT106" s="1">
        <v>0</v>
      </c>
      <c r="BU106" s="1">
        <v>0</v>
      </c>
      <c r="BV106" s="1">
        <v>0</v>
      </c>
      <c r="BW106" s="1">
        <v>0</v>
      </c>
      <c r="BX106" s="1">
        <v>0</v>
      </c>
      <c r="BY106" t="s">
        <v>287</v>
      </c>
      <c r="BZ106" s="1">
        <v>0</v>
      </c>
      <c r="CA106" s="1">
        <v>0</v>
      </c>
      <c r="CB106" s="1">
        <v>0</v>
      </c>
      <c r="CC106" s="1">
        <v>0</v>
      </c>
      <c r="CD106" s="1">
        <v>0</v>
      </c>
      <c r="CE106" s="1">
        <v>0</v>
      </c>
      <c r="CF106" s="1">
        <v>0</v>
      </c>
      <c r="CG106" s="1">
        <v>0</v>
      </c>
      <c r="CH106" s="1">
        <v>0</v>
      </c>
      <c r="CI106" s="1">
        <v>0</v>
      </c>
      <c r="CJ106" s="1">
        <v>0</v>
      </c>
      <c r="CK106" s="1">
        <v>0</v>
      </c>
      <c r="CL106" s="1">
        <v>0</v>
      </c>
      <c r="CM106" s="1">
        <v>0</v>
      </c>
      <c r="CN106" t="s">
        <v>287</v>
      </c>
      <c r="CO106" t="s">
        <v>287</v>
      </c>
      <c r="CP106" t="s">
        <v>287</v>
      </c>
      <c r="CQ106" t="s">
        <v>287</v>
      </c>
      <c r="CR106" t="s">
        <v>287</v>
      </c>
      <c r="CS106" t="s">
        <v>287</v>
      </c>
      <c r="CT106" t="s">
        <v>287</v>
      </c>
      <c r="CU106" t="s">
        <v>287</v>
      </c>
      <c r="CV106" t="s">
        <v>287</v>
      </c>
      <c r="CW106" s="1">
        <v>3</v>
      </c>
      <c r="CX106" t="s">
        <v>287</v>
      </c>
      <c r="CY106" s="1">
        <v>1</v>
      </c>
      <c r="CZ106" s="1">
        <v>1</v>
      </c>
      <c r="DA106" s="1">
        <v>1</v>
      </c>
      <c r="DB106" t="s">
        <v>287</v>
      </c>
      <c r="DC106" t="s">
        <v>287</v>
      </c>
      <c r="DD106" s="1">
        <v>2</v>
      </c>
      <c r="DE106" t="s">
        <v>892</v>
      </c>
      <c r="DF106" t="s">
        <v>893</v>
      </c>
      <c r="DG106" t="s">
        <v>894</v>
      </c>
      <c r="DH106" t="s">
        <v>301</v>
      </c>
      <c r="DI106" t="s">
        <v>302</v>
      </c>
      <c r="DJ106" t="s">
        <v>303</v>
      </c>
      <c r="DK106" t="s">
        <v>655</v>
      </c>
      <c r="DL106" t="s">
        <v>294</v>
      </c>
      <c r="DM106" t="s">
        <v>895</v>
      </c>
      <c r="DN106" t="s">
        <v>896</v>
      </c>
      <c r="DO106" s="1">
        <v>0</v>
      </c>
      <c r="DP106" s="1">
        <v>0</v>
      </c>
      <c r="DQ106" s="1">
        <v>0</v>
      </c>
      <c r="DR106" s="1">
        <v>1</v>
      </c>
      <c r="DS106" s="1">
        <v>0</v>
      </c>
    </row>
    <row r="107" spans="1:123" x14ac:dyDescent="0.35">
      <c r="A107" s="1">
        <v>1</v>
      </c>
      <c r="B107" s="1">
        <v>1</v>
      </c>
      <c r="C107" s="1">
        <v>1</v>
      </c>
      <c r="D107" s="1">
        <v>2</v>
      </c>
      <c r="E107" s="1">
        <v>2</v>
      </c>
      <c r="F107" s="1">
        <v>2</v>
      </c>
      <c r="G107" s="1">
        <v>1</v>
      </c>
      <c r="H107" s="1">
        <v>4</v>
      </c>
      <c r="I107" s="1">
        <v>1</v>
      </c>
      <c r="J107" s="1">
        <v>1</v>
      </c>
      <c r="K107" s="1">
        <v>1</v>
      </c>
      <c r="L107" s="1">
        <v>1</v>
      </c>
      <c r="M107" s="1">
        <v>1</v>
      </c>
      <c r="N107" s="1">
        <v>1</v>
      </c>
      <c r="O107" s="1">
        <v>1</v>
      </c>
      <c r="P107" s="1">
        <v>0</v>
      </c>
      <c r="Q107" s="1">
        <v>2</v>
      </c>
      <c r="R107" s="1">
        <v>1</v>
      </c>
      <c r="S107" s="1">
        <v>1</v>
      </c>
      <c r="T107" s="1">
        <v>1</v>
      </c>
      <c r="U107" s="1">
        <v>0</v>
      </c>
      <c r="V107" s="1">
        <v>1</v>
      </c>
      <c r="W107" s="1">
        <v>0</v>
      </c>
      <c r="X107" t="s">
        <v>287</v>
      </c>
      <c r="Y107" s="1">
        <v>4</v>
      </c>
      <c r="Z107" s="1">
        <v>1</v>
      </c>
      <c r="AA107" t="s">
        <v>287</v>
      </c>
      <c r="AB107" s="1">
        <v>3</v>
      </c>
      <c r="AC107" s="1">
        <v>0</v>
      </c>
      <c r="AD107" s="1">
        <v>0</v>
      </c>
      <c r="AE107" s="1">
        <v>0</v>
      </c>
      <c r="AF107" s="1">
        <v>0</v>
      </c>
      <c r="AG107" s="1">
        <v>0</v>
      </c>
      <c r="AH107" s="1">
        <v>2</v>
      </c>
      <c r="AI107" s="1">
        <v>3</v>
      </c>
      <c r="AJ107" s="1">
        <v>2</v>
      </c>
      <c r="AK107" s="1">
        <v>2</v>
      </c>
      <c r="AL107" s="1">
        <v>2</v>
      </c>
      <c r="AM107" s="1">
        <v>1</v>
      </c>
      <c r="AN107" s="1">
        <v>0</v>
      </c>
      <c r="AO107" s="1">
        <v>0</v>
      </c>
      <c r="AP107" s="1">
        <v>1</v>
      </c>
      <c r="AQ107" s="1">
        <v>0</v>
      </c>
      <c r="AR107" s="1">
        <v>1</v>
      </c>
      <c r="AS107" s="1">
        <v>0</v>
      </c>
      <c r="AT107" s="1">
        <v>0</v>
      </c>
      <c r="AU107" s="1">
        <v>0</v>
      </c>
      <c r="AV107" t="s">
        <v>287</v>
      </c>
      <c r="AW107" s="1">
        <v>0</v>
      </c>
      <c r="AX107" s="1">
        <v>0</v>
      </c>
      <c r="AY107" s="1">
        <v>1</v>
      </c>
      <c r="AZ107" s="1">
        <v>0</v>
      </c>
      <c r="BA107" s="1">
        <v>0</v>
      </c>
      <c r="BB107" s="1">
        <v>0</v>
      </c>
      <c r="BC107" s="1">
        <v>0</v>
      </c>
      <c r="BD107" s="1">
        <v>0</v>
      </c>
      <c r="BE107" t="s">
        <v>287</v>
      </c>
      <c r="BF107" t="s">
        <v>287</v>
      </c>
      <c r="BG107" s="1">
        <v>1</v>
      </c>
      <c r="BH107" s="1">
        <v>1</v>
      </c>
      <c r="BI107" s="1">
        <v>1</v>
      </c>
      <c r="BJ107" s="1">
        <v>1</v>
      </c>
      <c r="BK107" s="1">
        <v>1</v>
      </c>
      <c r="BL107" s="1">
        <v>0</v>
      </c>
      <c r="BM107" s="1">
        <v>0</v>
      </c>
      <c r="BN107" s="1">
        <v>0</v>
      </c>
      <c r="BO107" s="1">
        <v>1</v>
      </c>
      <c r="BP107" s="1">
        <v>1</v>
      </c>
      <c r="BQ107" s="1">
        <v>0</v>
      </c>
      <c r="BR107" s="1">
        <v>0</v>
      </c>
      <c r="BS107" s="1">
        <v>0</v>
      </c>
      <c r="BT107" s="1">
        <v>0</v>
      </c>
      <c r="BU107" s="1">
        <v>0</v>
      </c>
      <c r="BV107" s="1">
        <v>1</v>
      </c>
      <c r="BW107" s="1">
        <v>0</v>
      </c>
      <c r="BX107" s="1">
        <v>0</v>
      </c>
      <c r="BY107" t="s">
        <v>287</v>
      </c>
      <c r="BZ107" s="1">
        <v>1</v>
      </c>
      <c r="CA107" s="1">
        <v>1</v>
      </c>
      <c r="CB107" s="1">
        <v>1</v>
      </c>
      <c r="CC107" s="1">
        <v>1</v>
      </c>
      <c r="CD107" s="1">
        <v>0</v>
      </c>
      <c r="CE107" s="1">
        <v>1</v>
      </c>
      <c r="CF107" s="1">
        <v>0</v>
      </c>
      <c r="CG107" s="1">
        <v>0</v>
      </c>
      <c r="CH107" s="1">
        <v>0</v>
      </c>
      <c r="CI107" s="1">
        <v>0</v>
      </c>
      <c r="CJ107" s="1">
        <v>0</v>
      </c>
      <c r="CK107" s="1">
        <v>0</v>
      </c>
      <c r="CL107" s="1">
        <v>0</v>
      </c>
      <c r="CM107" s="1">
        <v>0</v>
      </c>
      <c r="CN107" t="s">
        <v>287</v>
      </c>
      <c r="CO107" s="1">
        <v>3</v>
      </c>
      <c r="CP107" s="1">
        <v>3</v>
      </c>
      <c r="CQ107" s="1">
        <v>3</v>
      </c>
      <c r="CR107" t="s">
        <v>287</v>
      </c>
      <c r="CS107" s="1">
        <v>2</v>
      </c>
      <c r="CT107" s="1">
        <v>1</v>
      </c>
      <c r="CU107" s="1">
        <v>2</v>
      </c>
      <c r="CV107" t="s">
        <v>287</v>
      </c>
      <c r="CW107" s="1">
        <v>2</v>
      </c>
      <c r="CX107" t="s">
        <v>287</v>
      </c>
      <c r="CY107" s="1">
        <v>2</v>
      </c>
      <c r="CZ107" t="s">
        <v>287</v>
      </c>
      <c r="DA107" s="1">
        <v>2</v>
      </c>
      <c r="DB107" s="1">
        <v>2</v>
      </c>
      <c r="DC107" t="s">
        <v>287</v>
      </c>
      <c r="DD107" t="s">
        <v>287</v>
      </c>
      <c r="DE107" t="s">
        <v>287</v>
      </c>
      <c r="DF107" t="s">
        <v>897</v>
      </c>
      <c r="DG107" t="s">
        <v>898</v>
      </c>
      <c r="DH107" t="s">
        <v>290</v>
      </c>
      <c r="DI107" t="s">
        <v>315</v>
      </c>
      <c r="DJ107" t="s">
        <v>303</v>
      </c>
      <c r="DK107" t="s">
        <v>899</v>
      </c>
      <c r="DL107" t="s">
        <v>341</v>
      </c>
      <c r="DM107" t="s">
        <v>900</v>
      </c>
      <c r="DN107" t="s">
        <v>901</v>
      </c>
      <c r="DO107" s="1">
        <v>0</v>
      </c>
      <c r="DP107" s="1">
        <v>0</v>
      </c>
      <c r="DQ107" s="1">
        <v>0</v>
      </c>
      <c r="DR107" s="1">
        <v>1</v>
      </c>
      <c r="DS107" s="1">
        <v>0</v>
      </c>
    </row>
    <row r="108" spans="1:123" x14ac:dyDescent="0.35">
      <c r="A108" s="1">
        <v>1</v>
      </c>
      <c r="B108" s="1">
        <v>1</v>
      </c>
      <c r="C108" s="1">
        <v>3</v>
      </c>
      <c r="D108" s="1">
        <v>2</v>
      </c>
      <c r="E108" s="1">
        <v>2</v>
      </c>
      <c r="F108" s="1">
        <v>2</v>
      </c>
      <c r="G108" s="1">
        <v>2</v>
      </c>
      <c r="H108" s="1">
        <v>4</v>
      </c>
      <c r="I108" s="1">
        <v>1</v>
      </c>
      <c r="J108" s="1">
        <v>1</v>
      </c>
      <c r="K108" s="1">
        <v>1</v>
      </c>
      <c r="L108" s="1">
        <v>1</v>
      </c>
      <c r="M108" s="1">
        <v>1</v>
      </c>
      <c r="N108" s="1">
        <v>1</v>
      </c>
      <c r="O108" s="1">
        <v>1</v>
      </c>
      <c r="P108" s="1">
        <v>0</v>
      </c>
      <c r="Q108" s="1">
        <v>2</v>
      </c>
      <c r="R108" s="1">
        <v>1</v>
      </c>
      <c r="S108" s="1">
        <v>0</v>
      </c>
      <c r="T108" s="1">
        <v>1</v>
      </c>
      <c r="U108" s="1">
        <v>1</v>
      </c>
      <c r="V108" s="1">
        <v>1</v>
      </c>
      <c r="W108" s="1">
        <v>0</v>
      </c>
      <c r="X108" t="s">
        <v>287</v>
      </c>
      <c r="Y108" s="1">
        <v>4</v>
      </c>
      <c r="Z108" s="1">
        <v>2</v>
      </c>
      <c r="AA108" t="s">
        <v>902</v>
      </c>
      <c r="AB108" s="1">
        <v>3</v>
      </c>
      <c r="AC108" s="1">
        <v>0</v>
      </c>
      <c r="AD108" s="1">
        <v>0</v>
      </c>
      <c r="AE108" s="1">
        <v>0</v>
      </c>
      <c r="AF108" s="1">
        <v>0</v>
      </c>
      <c r="AG108" s="1">
        <v>0</v>
      </c>
      <c r="AH108" s="1">
        <v>1</v>
      </c>
      <c r="AI108" s="1">
        <v>1</v>
      </c>
      <c r="AJ108" s="1">
        <v>2</v>
      </c>
      <c r="AK108" s="1">
        <v>1</v>
      </c>
      <c r="AL108" s="1">
        <v>2</v>
      </c>
      <c r="AM108" s="1">
        <v>2</v>
      </c>
      <c r="AN108" s="1">
        <v>1</v>
      </c>
      <c r="AO108" s="1">
        <v>1</v>
      </c>
      <c r="AP108" s="1">
        <v>0</v>
      </c>
      <c r="AQ108" s="1">
        <v>1</v>
      </c>
      <c r="AR108" s="1">
        <v>1</v>
      </c>
      <c r="AS108" s="1">
        <v>0</v>
      </c>
      <c r="AT108" s="1">
        <v>0</v>
      </c>
      <c r="AU108" s="1">
        <v>0</v>
      </c>
      <c r="AV108" t="s">
        <v>287</v>
      </c>
      <c r="AW108" s="1">
        <v>1</v>
      </c>
      <c r="AX108" s="1">
        <v>1</v>
      </c>
      <c r="AY108" s="1">
        <v>0</v>
      </c>
      <c r="AZ108" s="1">
        <v>1</v>
      </c>
      <c r="BA108" s="1">
        <v>1</v>
      </c>
      <c r="BB108" s="1">
        <v>0</v>
      </c>
      <c r="BC108" s="1">
        <v>0</v>
      </c>
      <c r="BD108" s="1">
        <v>0</v>
      </c>
      <c r="BE108" t="s">
        <v>287</v>
      </c>
      <c r="BF108" t="s">
        <v>287</v>
      </c>
      <c r="BG108" s="1">
        <v>1</v>
      </c>
      <c r="BH108" s="1">
        <v>1</v>
      </c>
      <c r="BI108" s="1">
        <v>1</v>
      </c>
      <c r="BJ108" s="1">
        <v>5</v>
      </c>
      <c r="BK108" s="1">
        <v>1</v>
      </c>
      <c r="BL108" s="1">
        <v>1</v>
      </c>
      <c r="BM108" s="1">
        <v>1</v>
      </c>
      <c r="BN108" s="1">
        <v>1</v>
      </c>
      <c r="BO108" s="1">
        <v>1</v>
      </c>
      <c r="BP108" s="1">
        <v>1</v>
      </c>
      <c r="BQ108" s="1">
        <v>1</v>
      </c>
      <c r="BR108" s="1">
        <v>1</v>
      </c>
      <c r="BS108" s="1">
        <v>1</v>
      </c>
      <c r="BT108" s="1">
        <v>1</v>
      </c>
      <c r="BU108" s="1">
        <v>1</v>
      </c>
      <c r="BV108" s="1">
        <v>1</v>
      </c>
      <c r="BW108" s="1">
        <v>0</v>
      </c>
      <c r="BX108" s="1">
        <v>0</v>
      </c>
      <c r="BY108" t="s">
        <v>287</v>
      </c>
      <c r="BZ108" s="1">
        <v>1</v>
      </c>
      <c r="CA108" s="1">
        <v>1</v>
      </c>
      <c r="CB108" s="1">
        <v>1</v>
      </c>
      <c r="CC108" s="1">
        <v>1</v>
      </c>
      <c r="CD108" s="1">
        <v>1</v>
      </c>
      <c r="CE108" s="1">
        <v>1</v>
      </c>
      <c r="CF108" s="1">
        <v>1</v>
      </c>
      <c r="CG108" s="1">
        <v>1</v>
      </c>
      <c r="CH108" s="1">
        <v>1</v>
      </c>
      <c r="CI108" s="1">
        <v>1</v>
      </c>
      <c r="CJ108" s="1">
        <v>1</v>
      </c>
      <c r="CK108" s="1">
        <v>1</v>
      </c>
      <c r="CL108" s="1">
        <v>0</v>
      </c>
      <c r="CM108" s="1">
        <v>0</v>
      </c>
      <c r="CN108" t="s">
        <v>287</v>
      </c>
      <c r="CO108" s="1">
        <v>1</v>
      </c>
      <c r="CP108" s="1">
        <v>1</v>
      </c>
      <c r="CQ108" s="1">
        <v>1</v>
      </c>
      <c r="CR108" s="1">
        <v>1</v>
      </c>
      <c r="CS108" s="1">
        <v>2</v>
      </c>
      <c r="CT108" s="1">
        <v>1</v>
      </c>
      <c r="CU108" s="1">
        <v>2</v>
      </c>
      <c r="CV108" t="s">
        <v>287</v>
      </c>
      <c r="CW108" s="1">
        <v>2</v>
      </c>
      <c r="CX108" t="s">
        <v>287</v>
      </c>
      <c r="CY108" s="1">
        <v>1</v>
      </c>
      <c r="CZ108" s="1">
        <v>3</v>
      </c>
      <c r="DA108" s="1">
        <v>1</v>
      </c>
      <c r="DB108" t="s">
        <v>287</v>
      </c>
      <c r="DC108" t="s">
        <v>287</v>
      </c>
      <c r="DD108" s="1">
        <v>1</v>
      </c>
      <c r="DE108" t="s">
        <v>287</v>
      </c>
      <c r="DF108" t="s">
        <v>903</v>
      </c>
      <c r="DG108" t="s">
        <v>904</v>
      </c>
      <c r="DH108" t="s">
        <v>290</v>
      </c>
      <c r="DI108" t="s">
        <v>315</v>
      </c>
      <c r="DJ108" t="s">
        <v>303</v>
      </c>
      <c r="DK108" t="s">
        <v>501</v>
      </c>
      <c r="DL108" t="s">
        <v>341</v>
      </c>
      <c r="DM108" t="s">
        <v>905</v>
      </c>
      <c r="DN108" t="s">
        <v>906</v>
      </c>
      <c r="DO108" s="1">
        <v>0</v>
      </c>
      <c r="DP108" s="1">
        <v>0</v>
      </c>
      <c r="DQ108" s="1">
        <v>0</v>
      </c>
      <c r="DR108" s="1">
        <v>1</v>
      </c>
      <c r="DS108" s="1">
        <v>0</v>
      </c>
    </row>
    <row r="109" spans="1:123" x14ac:dyDescent="0.35">
      <c r="A109" s="1">
        <v>1</v>
      </c>
      <c r="B109" s="1">
        <v>1</v>
      </c>
      <c r="C109" s="1">
        <v>1</v>
      </c>
      <c r="D109" s="1">
        <v>3</v>
      </c>
      <c r="E109" s="1">
        <v>1</v>
      </c>
      <c r="F109" s="1">
        <v>2</v>
      </c>
      <c r="G109" s="1">
        <v>3</v>
      </c>
      <c r="H109" s="1">
        <v>4</v>
      </c>
      <c r="I109" s="1">
        <v>1</v>
      </c>
      <c r="J109" s="1">
        <v>0</v>
      </c>
      <c r="K109" s="1">
        <v>1</v>
      </c>
      <c r="L109" s="1">
        <v>1</v>
      </c>
      <c r="M109" s="1">
        <v>0</v>
      </c>
      <c r="N109" s="1">
        <v>1</v>
      </c>
      <c r="O109" s="1">
        <v>1</v>
      </c>
      <c r="P109" s="1">
        <v>0</v>
      </c>
      <c r="Q109" s="1">
        <v>2</v>
      </c>
      <c r="R109" s="1">
        <v>1</v>
      </c>
      <c r="S109" s="1">
        <v>1</v>
      </c>
      <c r="T109" s="1">
        <v>1</v>
      </c>
      <c r="U109" s="1">
        <v>0</v>
      </c>
      <c r="V109" s="1">
        <v>1</v>
      </c>
      <c r="W109" s="1">
        <v>0</v>
      </c>
      <c r="X109" t="s">
        <v>287</v>
      </c>
      <c r="Y109" s="1">
        <v>5</v>
      </c>
      <c r="Z109" s="1">
        <v>1</v>
      </c>
      <c r="AA109" t="s">
        <v>907</v>
      </c>
      <c r="AB109" s="1">
        <v>2</v>
      </c>
      <c r="AC109" s="1">
        <v>0</v>
      </c>
      <c r="AD109" s="1">
        <v>0</v>
      </c>
      <c r="AE109" s="1">
        <v>0</v>
      </c>
      <c r="AF109" s="1">
        <v>1</v>
      </c>
      <c r="AG109" s="1">
        <v>0</v>
      </c>
      <c r="AH109" t="s">
        <v>287</v>
      </c>
      <c r="AI109" t="s">
        <v>287</v>
      </c>
      <c r="AJ109" t="s">
        <v>287</v>
      </c>
      <c r="AK109" t="s">
        <v>287</v>
      </c>
      <c r="AL109" s="1">
        <v>1</v>
      </c>
      <c r="AM109" s="1">
        <v>1</v>
      </c>
      <c r="AN109" s="1">
        <v>0</v>
      </c>
      <c r="AO109" s="1">
        <v>1</v>
      </c>
      <c r="AP109" s="1">
        <v>0</v>
      </c>
      <c r="AQ109" s="1">
        <v>0</v>
      </c>
      <c r="AR109" s="1">
        <v>0</v>
      </c>
      <c r="AS109" s="1">
        <v>0</v>
      </c>
      <c r="AT109" s="1">
        <v>0</v>
      </c>
      <c r="AU109" s="1">
        <v>0</v>
      </c>
      <c r="AV109" t="s">
        <v>287</v>
      </c>
      <c r="AW109" s="1">
        <v>0</v>
      </c>
      <c r="AX109" s="1">
        <v>0</v>
      </c>
      <c r="AY109" s="1">
        <v>0</v>
      </c>
      <c r="AZ109" s="1">
        <v>0</v>
      </c>
      <c r="BA109" s="1">
        <v>0</v>
      </c>
      <c r="BB109" s="1">
        <v>0</v>
      </c>
      <c r="BC109" s="1">
        <v>0</v>
      </c>
      <c r="BD109" s="1">
        <v>1</v>
      </c>
      <c r="BE109" t="s">
        <v>287</v>
      </c>
      <c r="BF109" t="s">
        <v>287</v>
      </c>
      <c r="BG109" s="1">
        <v>1</v>
      </c>
      <c r="BH109" s="1">
        <v>1</v>
      </c>
      <c r="BI109" s="1">
        <v>1</v>
      </c>
      <c r="BJ109" s="1">
        <v>3</v>
      </c>
      <c r="BK109" s="1">
        <v>1</v>
      </c>
      <c r="BL109" s="1">
        <v>1</v>
      </c>
      <c r="BM109" s="1">
        <v>1</v>
      </c>
      <c r="BN109" s="1">
        <v>1</v>
      </c>
      <c r="BO109" s="1">
        <v>1</v>
      </c>
      <c r="BP109" s="1">
        <v>1</v>
      </c>
      <c r="BQ109" s="1">
        <v>1</v>
      </c>
      <c r="BR109" s="1">
        <v>1</v>
      </c>
      <c r="BS109" s="1">
        <v>0</v>
      </c>
      <c r="BT109" s="1">
        <v>0</v>
      </c>
      <c r="BU109" s="1">
        <v>0</v>
      </c>
      <c r="BV109" s="1">
        <v>1</v>
      </c>
      <c r="BW109" s="1">
        <v>1</v>
      </c>
      <c r="BX109" s="1">
        <v>0</v>
      </c>
      <c r="BY109" t="s">
        <v>908</v>
      </c>
      <c r="BZ109" s="1">
        <v>1</v>
      </c>
      <c r="CA109" s="1">
        <v>0</v>
      </c>
      <c r="CB109" s="1">
        <v>0</v>
      </c>
      <c r="CC109" s="1">
        <v>1</v>
      </c>
      <c r="CD109" s="1">
        <v>0</v>
      </c>
      <c r="CE109" s="1">
        <v>0</v>
      </c>
      <c r="CF109" s="1">
        <v>1</v>
      </c>
      <c r="CG109" s="1">
        <v>0</v>
      </c>
      <c r="CH109" s="1">
        <v>0</v>
      </c>
      <c r="CI109" s="1">
        <v>0</v>
      </c>
      <c r="CJ109" s="1">
        <v>0</v>
      </c>
      <c r="CK109" s="1">
        <v>0</v>
      </c>
      <c r="CL109" s="1">
        <v>1</v>
      </c>
      <c r="CM109" s="1">
        <v>0</v>
      </c>
      <c r="CN109" t="s">
        <v>909</v>
      </c>
      <c r="CO109" s="1">
        <v>1</v>
      </c>
      <c r="CP109" s="1">
        <v>1</v>
      </c>
      <c r="CQ109" s="1">
        <v>1</v>
      </c>
      <c r="CR109" s="1">
        <v>1</v>
      </c>
      <c r="CS109" s="1">
        <v>3</v>
      </c>
      <c r="CT109" s="1">
        <v>1</v>
      </c>
      <c r="CU109" s="1">
        <v>1</v>
      </c>
      <c r="CV109" t="s">
        <v>287</v>
      </c>
      <c r="CW109" s="1">
        <v>2</v>
      </c>
      <c r="CX109" t="s">
        <v>910</v>
      </c>
      <c r="CY109" s="1">
        <v>1</v>
      </c>
      <c r="CZ109" s="1">
        <v>1</v>
      </c>
      <c r="DA109" s="1">
        <v>2</v>
      </c>
      <c r="DB109" s="1">
        <v>2</v>
      </c>
      <c r="DC109" t="s">
        <v>287</v>
      </c>
      <c r="DD109" t="s">
        <v>287</v>
      </c>
      <c r="DE109" t="s">
        <v>911</v>
      </c>
      <c r="DF109" t="s">
        <v>912</v>
      </c>
      <c r="DG109" t="s">
        <v>913</v>
      </c>
      <c r="DH109" t="s">
        <v>301</v>
      </c>
      <c r="DI109" t="s">
        <v>302</v>
      </c>
      <c r="DJ109" t="s">
        <v>303</v>
      </c>
      <c r="DK109" t="s">
        <v>501</v>
      </c>
      <c r="DL109" t="s">
        <v>341</v>
      </c>
      <c r="DM109" t="s">
        <v>914</v>
      </c>
      <c r="DN109" t="s">
        <v>915</v>
      </c>
      <c r="DO109" s="1">
        <v>0</v>
      </c>
      <c r="DP109" s="1">
        <v>0</v>
      </c>
      <c r="DQ109" s="1">
        <v>0</v>
      </c>
      <c r="DR109" s="1">
        <v>1</v>
      </c>
      <c r="DS109" s="1">
        <v>0</v>
      </c>
    </row>
    <row r="110" spans="1:123" x14ac:dyDescent="0.35">
      <c r="A110" s="1">
        <v>2</v>
      </c>
      <c r="B110" t="s">
        <v>287</v>
      </c>
      <c r="C110" t="s">
        <v>287</v>
      </c>
      <c r="D110" t="s">
        <v>287</v>
      </c>
      <c r="E110" t="s">
        <v>287</v>
      </c>
      <c r="F110" t="s">
        <v>287</v>
      </c>
      <c r="G110" t="s">
        <v>287</v>
      </c>
      <c r="H110" t="s">
        <v>287</v>
      </c>
      <c r="I110" s="1">
        <v>0</v>
      </c>
      <c r="J110" s="1">
        <v>0</v>
      </c>
      <c r="K110" s="1">
        <v>0</v>
      </c>
      <c r="L110" s="1">
        <v>0</v>
      </c>
      <c r="M110" s="1">
        <v>0</v>
      </c>
      <c r="N110" s="1">
        <v>0</v>
      </c>
      <c r="O110" s="1">
        <v>0</v>
      </c>
      <c r="P110" s="1">
        <v>0</v>
      </c>
      <c r="Q110" t="s">
        <v>287</v>
      </c>
      <c r="R110" s="1">
        <v>0</v>
      </c>
      <c r="S110" s="1">
        <v>0</v>
      </c>
      <c r="T110" s="1">
        <v>0</v>
      </c>
      <c r="U110" s="1">
        <v>0</v>
      </c>
      <c r="V110" s="1">
        <v>0</v>
      </c>
      <c r="W110" s="1">
        <v>0</v>
      </c>
      <c r="X110" t="s">
        <v>916</v>
      </c>
      <c r="Y110" s="1">
        <v>5</v>
      </c>
      <c r="Z110" s="1">
        <v>3</v>
      </c>
      <c r="AA110" t="s">
        <v>287</v>
      </c>
      <c r="AB110" s="1">
        <v>4</v>
      </c>
      <c r="AC110" s="1">
        <v>0</v>
      </c>
      <c r="AD110" s="1">
        <v>0</v>
      </c>
      <c r="AE110" s="1">
        <v>0</v>
      </c>
      <c r="AF110" s="1">
        <v>0</v>
      </c>
      <c r="AG110" s="1">
        <v>0</v>
      </c>
      <c r="AH110" t="s">
        <v>287</v>
      </c>
      <c r="AI110" t="s">
        <v>287</v>
      </c>
      <c r="AJ110" t="s">
        <v>287</v>
      </c>
      <c r="AK110" t="s">
        <v>287</v>
      </c>
      <c r="AL110" s="1">
        <v>2</v>
      </c>
      <c r="AM110" s="1">
        <v>2</v>
      </c>
      <c r="AN110" s="1">
        <v>0</v>
      </c>
      <c r="AO110" s="1">
        <v>1</v>
      </c>
      <c r="AP110" s="1">
        <v>1</v>
      </c>
      <c r="AQ110" s="1">
        <v>0</v>
      </c>
      <c r="AR110" s="1">
        <v>0</v>
      </c>
      <c r="AS110" s="1">
        <v>1</v>
      </c>
      <c r="AT110" s="1">
        <v>0</v>
      </c>
      <c r="AU110" s="1">
        <v>0</v>
      </c>
      <c r="AV110" t="s">
        <v>287</v>
      </c>
      <c r="AW110" s="1">
        <v>0</v>
      </c>
      <c r="AX110" s="1">
        <v>0</v>
      </c>
      <c r="AY110" s="1">
        <v>1</v>
      </c>
      <c r="AZ110" s="1">
        <v>0</v>
      </c>
      <c r="BA110" s="1">
        <v>0</v>
      </c>
      <c r="BB110" s="1">
        <v>1</v>
      </c>
      <c r="BC110" s="1">
        <v>0</v>
      </c>
      <c r="BD110" s="1">
        <v>0</v>
      </c>
      <c r="BE110" t="s">
        <v>287</v>
      </c>
      <c r="BF110" t="s">
        <v>287</v>
      </c>
      <c r="BG110" s="1">
        <v>2</v>
      </c>
      <c r="BH110" t="s">
        <v>287</v>
      </c>
      <c r="BI110" t="s">
        <v>287</v>
      </c>
      <c r="BJ110" t="s">
        <v>287</v>
      </c>
      <c r="BK110" s="1">
        <v>0</v>
      </c>
      <c r="BL110" s="1">
        <v>0</v>
      </c>
      <c r="BM110" s="1">
        <v>0</v>
      </c>
      <c r="BN110" s="1">
        <v>0</v>
      </c>
      <c r="BO110" s="1">
        <v>0</v>
      </c>
      <c r="BP110" s="1">
        <v>0</v>
      </c>
      <c r="BQ110" s="1">
        <v>0</v>
      </c>
      <c r="BR110" s="1">
        <v>0</v>
      </c>
      <c r="BS110" s="1">
        <v>0</v>
      </c>
      <c r="BT110" s="1">
        <v>0</v>
      </c>
      <c r="BU110" s="1">
        <v>0</v>
      </c>
      <c r="BV110" s="1">
        <v>0</v>
      </c>
      <c r="BW110" s="1">
        <v>0</v>
      </c>
      <c r="BX110" s="1">
        <v>0</v>
      </c>
      <c r="BY110" t="s">
        <v>287</v>
      </c>
      <c r="BZ110" s="1">
        <v>0</v>
      </c>
      <c r="CA110" s="1">
        <v>0</v>
      </c>
      <c r="CB110" s="1">
        <v>0</v>
      </c>
      <c r="CC110" s="1">
        <v>0</v>
      </c>
      <c r="CD110" s="1">
        <v>0</v>
      </c>
      <c r="CE110" s="1">
        <v>0</v>
      </c>
      <c r="CF110" s="1">
        <v>0</v>
      </c>
      <c r="CG110" s="1">
        <v>0</v>
      </c>
      <c r="CH110" s="1">
        <v>0</v>
      </c>
      <c r="CI110" s="1">
        <v>0</v>
      </c>
      <c r="CJ110" s="1">
        <v>0</v>
      </c>
      <c r="CK110" s="1">
        <v>0</v>
      </c>
      <c r="CL110" s="1">
        <v>0</v>
      </c>
      <c r="CM110" s="1">
        <v>0</v>
      </c>
      <c r="CN110" t="s">
        <v>287</v>
      </c>
      <c r="CO110" t="s">
        <v>287</v>
      </c>
      <c r="CP110" t="s">
        <v>287</v>
      </c>
      <c r="CQ110" t="s">
        <v>287</v>
      </c>
      <c r="CR110" t="s">
        <v>287</v>
      </c>
      <c r="CS110" t="s">
        <v>287</v>
      </c>
      <c r="CT110" t="s">
        <v>287</v>
      </c>
      <c r="CU110" t="s">
        <v>287</v>
      </c>
      <c r="CV110" t="s">
        <v>917</v>
      </c>
      <c r="CW110" s="1">
        <v>3</v>
      </c>
      <c r="CX110" t="s">
        <v>287</v>
      </c>
      <c r="CY110" s="1">
        <v>2</v>
      </c>
      <c r="CZ110" t="s">
        <v>287</v>
      </c>
      <c r="DA110" s="1">
        <v>2</v>
      </c>
      <c r="DB110" s="1">
        <v>2</v>
      </c>
      <c r="DC110" t="s">
        <v>287</v>
      </c>
      <c r="DD110" t="s">
        <v>287</v>
      </c>
      <c r="DE110" t="s">
        <v>287</v>
      </c>
      <c r="DF110" t="s">
        <v>918</v>
      </c>
      <c r="DG110" t="s">
        <v>919</v>
      </c>
      <c r="DH110" t="s">
        <v>290</v>
      </c>
      <c r="DI110" t="s">
        <v>302</v>
      </c>
      <c r="DJ110" t="s">
        <v>303</v>
      </c>
      <c r="DK110" t="s">
        <v>920</v>
      </c>
      <c r="DL110" t="s">
        <v>305</v>
      </c>
      <c r="DM110" t="s">
        <v>921</v>
      </c>
      <c r="DN110" t="s">
        <v>922</v>
      </c>
      <c r="DO110" s="1">
        <v>0</v>
      </c>
      <c r="DP110" s="1">
        <v>0</v>
      </c>
      <c r="DQ110" s="1">
        <v>0</v>
      </c>
      <c r="DR110" s="1">
        <v>1</v>
      </c>
      <c r="DS110" s="1">
        <v>0</v>
      </c>
    </row>
    <row r="111" spans="1:123" x14ac:dyDescent="0.35">
      <c r="A111" s="1">
        <v>1</v>
      </c>
      <c r="B111" s="1">
        <v>2</v>
      </c>
      <c r="C111" s="1">
        <v>1</v>
      </c>
      <c r="D111" s="1">
        <v>3</v>
      </c>
      <c r="E111" s="1">
        <v>1</v>
      </c>
      <c r="F111" s="1">
        <v>2</v>
      </c>
      <c r="G111" s="1">
        <v>3</v>
      </c>
      <c r="H111" s="1">
        <v>4</v>
      </c>
      <c r="I111" s="1">
        <v>1</v>
      </c>
      <c r="J111" s="1">
        <v>0</v>
      </c>
      <c r="K111" s="1">
        <v>0</v>
      </c>
      <c r="L111" s="1">
        <v>1</v>
      </c>
      <c r="M111" s="1">
        <v>0</v>
      </c>
      <c r="N111" s="1">
        <v>1</v>
      </c>
      <c r="O111" s="1">
        <v>1</v>
      </c>
      <c r="P111" s="1">
        <v>0</v>
      </c>
      <c r="Q111" s="1">
        <v>3</v>
      </c>
      <c r="R111" s="1">
        <v>0</v>
      </c>
      <c r="S111" s="1">
        <v>0</v>
      </c>
      <c r="T111" s="1">
        <v>0</v>
      </c>
      <c r="U111" s="1">
        <v>0</v>
      </c>
      <c r="V111" s="1">
        <v>0</v>
      </c>
      <c r="W111" s="1">
        <v>1</v>
      </c>
      <c r="X111" t="s">
        <v>287</v>
      </c>
      <c r="Y111" s="1">
        <v>4</v>
      </c>
      <c r="Z111" s="1">
        <v>4</v>
      </c>
      <c r="AA111" t="s">
        <v>923</v>
      </c>
      <c r="AB111" s="1">
        <v>2</v>
      </c>
      <c r="AC111" s="1">
        <v>1</v>
      </c>
      <c r="AD111" s="1">
        <v>1</v>
      </c>
      <c r="AE111" s="1">
        <v>0</v>
      </c>
      <c r="AF111" s="1">
        <v>1</v>
      </c>
      <c r="AG111" s="1">
        <v>0</v>
      </c>
      <c r="AH111" t="s">
        <v>287</v>
      </c>
      <c r="AI111" t="s">
        <v>287</v>
      </c>
      <c r="AJ111" t="s">
        <v>287</v>
      </c>
      <c r="AK111" t="s">
        <v>287</v>
      </c>
      <c r="AL111" s="1">
        <v>1</v>
      </c>
      <c r="AM111" s="1">
        <v>1</v>
      </c>
      <c r="AN111" s="1">
        <v>0</v>
      </c>
      <c r="AO111" s="1">
        <v>0</v>
      </c>
      <c r="AP111" s="1">
        <v>0</v>
      </c>
      <c r="AQ111" s="1">
        <v>1</v>
      </c>
      <c r="AR111" s="1">
        <v>1</v>
      </c>
      <c r="AS111" s="1">
        <v>1</v>
      </c>
      <c r="AT111" s="1">
        <v>0</v>
      </c>
      <c r="AU111" s="1">
        <v>0</v>
      </c>
      <c r="AV111" t="s">
        <v>287</v>
      </c>
      <c r="AW111" s="1">
        <v>0</v>
      </c>
      <c r="AX111" s="1">
        <v>0</v>
      </c>
      <c r="AY111" s="1">
        <v>1</v>
      </c>
      <c r="AZ111" s="1">
        <v>1</v>
      </c>
      <c r="BA111" s="1">
        <v>1</v>
      </c>
      <c r="BB111" s="1">
        <v>0</v>
      </c>
      <c r="BC111" s="1">
        <v>0</v>
      </c>
      <c r="BD111" s="1">
        <v>0</v>
      </c>
      <c r="BE111" t="s">
        <v>287</v>
      </c>
      <c r="BF111" t="s">
        <v>287</v>
      </c>
      <c r="BG111" s="1">
        <v>1</v>
      </c>
      <c r="BH111" s="1">
        <v>1</v>
      </c>
      <c r="BI111" s="1">
        <v>2</v>
      </c>
      <c r="BJ111" s="1">
        <v>3</v>
      </c>
      <c r="BK111" s="1">
        <v>0</v>
      </c>
      <c r="BL111" s="1">
        <v>0</v>
      </c>
      <c r="BM111" s="1">
        <v>0</v>
      </c>
      <c r="BN111" s="1">
        <v>0</v>
      </c>
      <c r="BO111" s="1">
        <v>0</v>
      </c>
      <c r="BP111" s="1">
        <v>0</v>
      </c>
      <c r="BQ111" s="1">
        <v>0</v>
      </c>
      <c r="BR111" s="1">
        <v>0</v>
      </c>
      <c r="BS111" s="1">
        <v>0</v>
      </c>
      <c r="BT111" s="1">
        <v>0</v>
      </c>
      <c r="BU111" s="1">
        <v>0</v>
      </c>
      <c r="BV111" s="1">
        <v>0</v>
      </c>
      <c r="BW111" s="1">
        <v>1</v>
      </c>
      <c r="BX111" s="1">
        <v>0</v>
      </c>
      <c r="BY111" t="s">
        <v>924</v>
      </c>
      <c r="BZ111" s="1">
        <v>0</v>
      </c>
      <c r="CA111" s="1">
        <v>0</v>
      </c>
      <c r="CB111" s="1">
        <v>0</v>
      </c>
      <c r="CC111" s="1">
        <v>0</v>
      </c>
      <c r="CD111" s="1">
        <v>0</v>
      </c>
      <c r="CE111" s="1">
        <v>1</v>
      </c>
      <c r="CF111" s="1">
        <v>0</v>
      </c>
      <c r="CG111" s="1">
        <v>0</v>
      </c>
      <c r="CH111" s="1">
        <v>1</v>
      </c>
      <c r="CI111" s="1">
        <v>0</v>
      </c>
      <c r="CJ111" s="1">
        <v>0</v>
      </c>
      <c r="CK111" s="1">
        <v>0</v>
      </c>
      <c r="CL111" s="1">
        <v>0</v>
      </c>
      <c r="CM111" s="1">
        <v>0</v>
      </c>
      <c r="CN111" t="s">
        <v>287</v>
      </c>
      <c r="CO111" s="1">
        <v>1</v>
      </c>
      <c r="CP111" s="1">
        <v>2</v>
      </c>
      <c r="CQ111" s="1">
        <v>2</v>
      </c>
      <c r="CR111" t="s">
        <v>287</v>
      </c>
      <c r="CS111" s="1">
        <v>2</v>
      </c>
      <c r="CT111" s="1">
        <v>2</v>
      </c>
      <c r="CU111" s="1">
        <v>2</v>
      </c>
      <c r="CV111" t="s">
        <v>287</v>
      </c>
      <c r="CW111" s="1">
        <v>5</v>
      </c>
      <c r="CX111" t="s">
        <v>287</v>
      </c>
      <c r="CY111" s="1">
        <v>1</v>
      </c>
      <c r="CZ111" s="1">
        <v>2</v>
      </c>
      <c r="DA111" s="1">
        <v>1</v>
      </c>
      <c r="DB111" t="s">
        <v>287</v>
      </c>
      <c r="DC111" t="s">
        <v>287</v>
      </c>
      <c r="DD111" s="1">
        <v>2</v>
      </c>
      <c r="DE111" t="s">
        <v>287</v>
      </c>
      <c r="DF111" t="s">
        <v>925</v>
      </c>
      <c r="DG111" t="s">
        <v>926</v>
      </c>
      <c r="DH111" t="s">
        <v>290</v>
      </c>
      <c r="DI111" t="s">
        <v>291</v>
      </c>
      <c r="DJ111" t="s">
        <v>292</v>
      </c>
      <c r="DK111" t="s">
        <v>479</v>
      </c>
      <c r="DL111" t="s">
        <v>294</v>
      </c>
      <c r="DM111" t="s">
        <v>927</v>
      </c>
      <c r="DN111" t="s">
        <v>928</v>
      </c>
      <c r="DO111" s="1">
        <v>0</v>
      </c>
      <c r="DP111" s="1">
        <v>0</v>
      </c>
      <c r="DQ111" s="1">
        <v>0</v>
      </c>
      <c r="DR111" s="1">
        <v>1</v>
      </c>
      <c r="DS111" s="1">
        <v>0</v>
      </c>
    </row>
    <row r="112" spans="1:123" x14ac:dyDescent="0.35">
      <c r="A112" s="1">
        <v>1</v>
      </c>
      <c r="B112" s="1">
        <v>1</v>
      </c>
      <c r="C112" s="1">
        <v>2</v>
      </c>
      <c r="D112" s="1">
        <v>3</v>
      </c>
      <c r="E112" s="1">
        <v>1</v>
      </c>
      <c r="F112" s="1">
        <v>1</v>
      </c>
      <c r="G112" s="1">
        <v>2</v>
      </c>
      <c r="H112" s="1">
        <v>4</v>
      </c>
      <c r="I112" s="1">
        <v>1</v>
      </c>
      <c r="J112" s="1">
        <v>1</v>
      </c>
      <c r="K112" s="1">
        <v>1</v>
      </c>
      <c r="L112" s="1">
        <v>1</v>
      </c>
      <c r="M112" s="1">
        <v>0</v>
      </c>
      <c r="N112" s="1">
        <v>1</v>
      </c>
      <c r="O112" s="1">
        <v>1</v>
      </c>
      <c r="P112" s="1">
        <v>0</v>
      </c>
      <c r="Q112" s="1">
        <v>1</v>
      </c>
      <c r="R112" s="1">
        <v>1</v>
      </c>
      <c r="S112" s="1">
        <v>1</v>
      </c>
      <c r="T112" s="1">
        <v>1</v>
      </c>
      <c r="U112" s="1">
        <v>1</v>
      </c>
      <c r="V112" s="1">
        <v>1</v>
      </c>
      <c r="W112" s="1">
        <v>0</v>
      </c>
      <c r="X112" t="s">
        <v>287</v>
      </c>
      <c r="Y112" s="1">
        <v>4</v>
      </c>
      <c r="Z112" s="1">
        <v>2</v>
      </c>
      <c r="AA112" t="s">
        <v>287</v>
      </c>
      <c r="AB112" s="1">
        <v>3</v>
      </c>
      <c r="AC112" s="1">
        <v>0</v>
      </c>
      <c r="AD112" s="1">
        <v>0</v>
      </c>
      <c r="AE112" s="1">
        <v>0</v>
      </c>
      <c r="AF112" s="1">
        <v>0</v>
      </c>
      <c r="AG112" s="1">
        <v>0</v>
      </c>
      <c r="AH112" s="1">
        <v>1</v>
      </c>
      <c r="AI112" s="1">
        <v>2</v>
      </c>
      <c r="AJ112" s="1">
        <v>2</v>
      </c>
      <c r="AK112" s="1">
        <v>1</v>
      </c>
      <c r="AL112" s="1">
        <v>2</v>
      </c>
      <c r="AM112" s="1">
        <v>2</v>
      </c>
      <c r="AN112" s="1">
        <v>0</v>
      </c>
      <c r="AO112" s="1">
        <v>1</v>
      </c>
      <c r="AP112" s="1">
        <v>1</v>
      </c>
      <c r="AQ112" s="1">
        <v>1</v>
      </c>
      <c r="AR112" s="1">
        <v>1</v>
      </c>
      <c r="AS112" s="1">
        <v>0</v>
      </c>
      <c r="AT112" s="1">
        <v>0</v>
      </c>
      <c r="AU112" s="1">
        <v>0</v>
      </c>
      <c r="AV112" t="s">
        <v>287</v>
      </c>
      <c r="AW112" s="1">
        <v>0</v>
      </c>
      <c r="AX112" s="1">
        <v>0</v>
      </c>
      <c r="AY112" s="1">
        <v>0</v>
      </c>
      <c r="AZ112" s="1">
        <v>1</v>
      </c>
      <c r="BA112" s="1">
        <v>1</v>
      </c>
      <c r="BB112" s="1">
        <v>0</v>
      </c>
      <c r="BC112" s="1">
        <v>0</v>
      </c>
      <c r="BD112" s="1">
        <v>0</v>
      </c>
      <c r="BE112" t="s">
        <v>287</v>
      </c>
      <c r="BF112" t="s">
        <v>287</v>
      </c>
      <c r="BG112" s="1">
        <v>1</v>
      </c>
      <c r="BH112" s="1">
        <v>1</v>
      </c>
      <c r="BI112" s="1">
        <v>2</v>
      </c>
      <c r="BJ112" s="1">
        <v>2</v>
      </c>
      <c r="BK112" s="1">
        <v>1</v>
      </c>
      <c r="BL112" s="1">
        <v>1</v>
      </c>
      <c r="BM112" s="1">
        <v>1</v>
      </c>
      <c r="BN112" s="1">
        <v>1</v>
      </c>
      <c r="BO112" s="1">
        <v>1</v>
      </c>
      <c r="BP112" s="1">
        <v>1</v>
      </c>
      <c r="BQ112" s="1">
        <v>1</v>
      </c>
      <c r="BR112" s="1">
        <v>1</v>
      </c>
      <c r="BS112" s="1">
        <v>1</v>
      </c>
      <c r="BT112" s="1">
        <v>0</v>
      </c>
      <c r="BU112" s="1">
        <v>0</v>
      </c>
      <c r="BV112" s="1">
        <v>0</v>
      </c>
      <c r="BW112" s="1">
        <v>0</v>
      </c>
      <c r="BX112" s="1">
        <v>0</v>
      </c>
      <c r="BY112" t="s">
        <v>287</v>
      </c>
      <c r="BZ112" s="1">
        <v>1</v>
      </c>
      <c r="CA112" s="1">
        <v>1</v>
      </c>
      <c r="CB112" s="1">
        <v>1</v>
      </c>
      <c r="CC112" s="1">
        <v>0</v>
      </c>
      <c r="CD112" s="1">
        <v>1</v>
      </c>
      <c r="CE112" s="1">
        <v>1</v>
      </c>
      <c r="CF112" s="1">
        <v>0</v>
      </c>
      <c r="CG112" s="1">
        <v>0</v>
      </c>
      <c r="CH112" s="1">
        <v>1</v>
      </c>
      <c r="CI112" s="1">
        <v>1</v>
      </c>
      <c r="CJ112" s="1">
        <v>1</v>
      </c>
      <c r="CK112" s="1">
        <v>0</v>
      </c>
      <c r="CL112" s="1">
        <v>0</v>
      </c>
      <c r="CM112" s="1">
        <v>0</v>
      </c>
      <c r="CN112" t="s">
        <v>287</v>
      </c>
      <c r="CO112" s="1">
        <v>2</v>
      </c>
      <c r="CP112" s="1">
        <v>1</v>
      </c>
      <c r="CQ112" s="1">
        <v>1</v>
      </c>
      <c r="CR112" s="1">
        <v>2</v>
      </c>
      <c r="CS112" s="1">
        <v>2</v>
      </c>
      <c r="CT112" s="1">
        <v>2</v>
      </c>
      <c r="CU112" s="1">
        <v>3</v>
      </c>
      <c r="CV112" t="s">
        <v>287</v>
      </c>
      <c r="CW112" s="1">
        <v>2</v>
      </c>
      <c r="CX112" t="s">
        <v>287</v>
      </c>
      <c r="CY112" s="1">
        <v>1</v>
      </c>
      <c r="CZ112" s="1">
        <v>2</v>
      </c>
      <c r="DA112" s="1">
        <v>1</v>
      </c>
      <c r="DB112" t="s">
        <v>287</v>
      </c>
      <c r="DC112" t="s">
        <v>287</v>
      </c>
      <c r="DD112" s="1">
        <v>2</v>
      </c>
      <c r="DE112" t="s">
        <v>287</v>
      </c>
      <c r="DF112" t="s">
        <v>929</v>
      </c>
      <c r="DG112" t="s">
        <v>930</v>
      </c>
      <c r="DH112" t="s">
        <v>301</v>
      </c>
      <c r="DI112" t="s">
        <v>302</v>
      </c>
      <c r="DJ112" t="s">
        <v>303</v>
      </c>
      <c r="DK112" t="s">
        <v>363</v>
      </c>
      <c r="DL112" t="s">
        <v>294</v>
      </c>
      <c r="DM112" t="s">
        <v>931</v>
      </c>
      <c r="DN112" t="s">
        <v>932</v>
      </c>
      <c r="DO112" s="1">
        <v>0</v>
      </c>
      <c r="DP112" s="1">
        <v>0</v>
      </c>
      <c r="DQ112" s="1">
        <v>0</v>
      </c>
      <c r="DR112" s="1">
        <v>1</v>
      </c>
      <c r="DS112" s="1">
        <v>0</v>
      </c>
    </row>
    <row r="113" spans="1:123" x14ac:dyDescent="0.35">
      <c r="A113" s="1">
        <v>2</v>
      </c>
      <c r="B113" t="s">
        <v>287</v>
      </c>
      <c r="C113" t="s">
        <v>287</v>
      </c>
      <c r="D113" t="s">
        <v>287</v>
      </c>
      <c r="E113" t="s">
        <v>287</v>
      </c>
      <c r="F113" t="s">
        <v>287</v>
      </c>
      <c r="G113" t="s">
        <v>287</v>
      </c>
      <c r="H113" t="s">
        <v>287</v>
      </c>
      <c r="I113" s="1">
        <v>0</v>
      </c>
      <c r="J113" s="1">
        <v>0</v>
      </c>
      <c r="K113" s="1">
        <v>0</v>
      </c>
      <c r="L113" s="1">
        <v>0</v>
      </c>
      <c r="M113" s="1">
        <v>0</v>
      </c>
      <c r="N113" s="1">
        <v>0</v>
      </c>
      <c r="O113" s="1">
        <v>0</v>
      </c>
      <c r="P113" s="1">
        <v>0</v>
      </c>
      <c r="Q113" t="s">
        <v>287</v>
      </c>
      <c r="R113" s="1">
        <v>0</v>
      </c>
      <c r="S113" s="1">
        <v>0</v>
      </c>
      <c r="T113" s="1">
        <v>0</v>
      </c>
      <c r="U113" s="1">
        <v>0</v>
      </c>
      <c r="V113" s="1">
        <v>0</v>
      </c>
      <c r="W113" s="1">
        <v>0</v>
      </c>
      <c r="X113" t="s">
        <v>933</v>
      </c>
      <c r="Y113" s="1">
        <v>6</v>
      </c>
      <c r="Z113" s="1">
        <v>2</v>
      </c>
      <c r="AA113" t="s">
        <v>287</v>
      </c>
      <c r="AB113" s="1">
        <v>4</v>
      </c>
      <c r="AC113" s="1">
        <v>0</v>
      </c>
      <c r="AD113" s="1">
        <v>0</v>
      </c>
      <c r="AE113" s="1">
        <v>0</v>
      </c>
      <c r="AF113" s="1">
        <v>0</v>
      </c>
      <c r="AG113" s="1">
        <v>0</v>
      </c>
      <c r="AH113" t="s">
        <v>287</v>
      </c>
      <c r="AI113" t="s">
        <v>287</v>
      </c>
      <c r="AJ113" t="s">
        <v>287</v>
      </c>
      <c r="AK113" t="s">
        <v>287</v>
      </c>
      <c r="AL113" s="1">
        <v>2</v>
      </c>
      <c r="AM113" s="1">
        <v>1</v>
      </c>
      <c r="AN113" s="1">
        <v>0</v>
      </c>
      <c r="AO113" s="1">
        <v>0</v>
      </c>
      <c r="AP113" s="1">
        <v>0</v>
      </c>
      <c r="AQ113" s="1">
        <v>1</v>
      </c>
      <c r="AR113" s="1">
        <v>0</v>
      </c>
      <c r="AS113" s="1">
        <v>0</v>
      </c>
      <c r="AT113" s="1">
        <v>0</v>
      </c>
      <c r="AU113" s="1">
        <v>0</v>
      </c>
      <c r="AV113" t="s">
        <v>287</v>
      </c>
      <c r="AW113" s="1">
        <v>0</v>
      </c>
      <c r="AX113" s="1">
        <v>0</v>
      </c>
      <c r="AY113" s="1">
        <v>0</v>
      </c>
      <c r="AZ113" s="1">
        <v>0</v>
      </c>
      <c r="BA113" s="1">
        <v>1</v>
      </c>
      <c r="BB113" s="1">
        <v>0</v>
      </c>
      <c r="BC113" s="1">
        <v>0</v>
      </c>
      <c r="BD113" s="1">
        <v>0</v>
      </c>
      <c r="BE113" t="s">
        <v>287</v>
      </c>
      <c r="BF113" t="s">
        <v>287</v>
      </c>
      <c r="BG113" s="1">
        <v>2</v>
      </c>
      <c r="BH113" t="s">
        <v>287</v>
      </c>
      <c r="BI113" t="s">
        <v>287</v>
      </c>
      <c r="BJ113" t="s">
        <v>287</v>
      </c>
      <c r="BK113" s="1">
        <v>0</v>
      </c>
      <c r="BL113" s="1">
        <v>0</v>
      </c>
      <c r="BM113" s="1">
        <v>0</v>
      </c>
      <c r="BN113" s="1">
        <v>0</v>
      </c>
      <c r="BO113" s="1">
        <v>0</v>
      </c>
      <c r="BP113" s="1">
        <v>0</v>
      </c>
      <c r="BQ113" s="1">
        <v>0</v>
      </c>
      <c r="BR113" s="1">
        <v>0</v>
      </c>
      <c r="BS113" s="1">
        <v>0</v>
      </c>
      <c r="BT113" s="1">
        <v>0</v>
      </c>
      <c r="BU113" s="1">
        <v>0</v>
      </c>
      <c r="BV113" s="1">
        <v>0</v>
      </c>
      <c r="BW113" s="1">
        <v>0</v>
      </c>
      <c r="BX113" s="1">
        <v>0</v>
      </c>
      <c r="BY113" t="s">
        <v>287</v>
      </c>
      <c r="BZ113" s="1">
        <v>0</v>
      </c>
      <c r="CA113" s="1">
        <v>0</v>
      </c>
      <c r="CB113" s="1">
        <v>0</v>
      </c>
      <c r="CC113" s="1">
        <v>0</v>
      </c>
      <c r="CD113" s="1">
        <v>0</v>
      </c>
      <c r="CE113" s="1">
        <v>0</v>
      </c>
      <c r="CF113" s="1">
        <v>0</v>
      </c>
      <c r="CG113" s="1">
        <v>0</v>
      </c>
      <c r="CH113" s="1">
        <v>0</v>
      </c>
      <c r="CI113" s="1">
        <v>0</v>
      </c>
      <c r="CJ113" s="1">
        <v>0</v>
      </c>
      <c r="CK113" s="1">
        <v>0</v>
      </c>
      <c r="CL113" s="1">
        <v>0</v>
      </c>
      <c r="CM113" s="1">
        <v>0</v>
      </c>
      <c r="CN113" t="s">
        <v>287</v>
      </c>
      <c r="CO113" t="s">
        <v>287</v>
      </c>
      <c r="CP113" t="s">
        <v>287</v>
      </c>
      <c r="CQ113" t="s">
        <v>287</v>
      </c>
      <c r="CR113" t="s">
        <v>287</v>
      </c>
      <c r="CS113" t="s">
        <v>287</v>
      </c>
      <c r="CT113" t="s">
        <v>287</v>
      </c>
      <c r="CU113" t="s">
        <v>287</v>
      </c>
      <c r="CV113" t="s">
        <v>934</v>
      </c>
      <c r="CW113" s="1">
        <v>3</v>
      </c>
      <c r="CX113" t="s">
        <v>935</v>
      </c>
      <c r="CY113" t="s">
        <v>287</v>
      </c>
      <c r="CZ113" t="s">
        <v>287</v>
      </c>
      <c r="DA113" t="s">
        <v>287</v>
      </c>
      <c r="DB113" t="s">
        <v>287</v>
      </c>
      <c r="DC113" t="s">
        <v>287</v>
      </c>
      <c r="DD113" t="s">
        <v>287</v>
      </c>
      <c r="DE113" t="s">
        <v>287</v>
      </c>
      <c r="DF113" t="s">
        <v>936</v>
      </c>
      <c r="DG113" t="s">
        <v>937</v>
      </c>
      <c r="DH113" t="s">
        <v>290</v>
      </c>
      <c r="DI113" t="s">
        <v>302</v>
      </c>
      <c r="DJ113" t="s">
        <v>303</v>
      </c>
      <c r="DK113" t="s">
        <v>501</v>
      </c>
      <c r="DL113" t="s">
        <v>341</v>
      </c>
      <c r="DM113" t="s">
        <v>938</v>
      </c>
      <c r="DN113" t="s">
        <v>939</v>
      </c>
      <c r="DO113" s="1">
        <v>0</v>
      </c>
      <c r="DP113" s="1">
        <v>0</v>
      </c>
      <c r="DQ113" s="1">
        <v>1</v>
      </c>
      <c r="DR113" s="1">
        <v>0</v>
      </c>
      <c r="DS113" s="1">
        <v>0</v>
      </c>
    </row>
    <row r="114" spans="1:123" x14ac:dyDescent="0.35">
      <c r="A114" s="1">
        <v>1</v>
      </c>
      <c r="B114" s="1">
        <v>1</v>
      </c>
      <c r="C114" s="1">
        <v>1</v>
      </c>
      <c r="D114" s="1">
        <v>4</v>
      </c>
      <c r="E114" s="1">
        <v>1</v>
      </c>
      <c r="F114" s="1">
        <v>2</v>
      </c>
      <c r="G114" s="1">
        <v>3</v>
      </c>
      <c r="H114" s="1">
        <v>4</v>
      </c>
      <c r="I114" s="1">
        <v>1</v>
      </c>
      <c r="J114" s="1">
        <v>1</v>
      </c>
      <c r="K114" s="1">
        <v>1</v>
      </c>
      <c r="L114" s="1">
        <v>1</v>
      </c>
      <c r="M114" s="1">
        <v>1</v>
      </c>
      <c r="N114" s="1">
        <v>1</v>
      </c>
      <c r="O114" s="1">
        <v>1</v>
      </c>
      <c r="P114" s="1">
        <v>0</v>
      </c>
      <c r="Q114" s="1">
        <v>1</v>
      </c>
      <c r="R114" s="1">
        <v>1</v>
      </c>
      <c r="S114" s="1">
        <v>1</v>
      </c>
      <c r="T114" s="1">
        <v>1</v>
      </c>
      <c r="U114" s="1">
        <v>1</v>
      </c>
      <c r="V114" s="1">
        <v>1</v>
      </c>
      <c r="W114" s="1">
        <v>0</v>
      </c>
      <c r="X114" t="s">
        <v>287</v>
      </c>
      <c r="Y114" s="1">
        <v>2</v>
      </c>
      <c r="Z114" s="1">
        <v>1</v>
      </c>
      <c r="AA114" t="s">
        <v>287</v>
      </c>
      <c r="AB114" s="1">
        <v>2</v>
      </c>
      <c r="AC114" s="1">
        <v>1</v>
      </c>
      <c r="AD114" s="1">
        <v>1</v>
      </c>
      <c r="AE114" s="1">
        <v>0</v>
      </c>
      <c r="AF114" s="1">
        <v>1</v>
      </c>
      <c r="AG114" s="1">
        <v>0</v>
      </c>
      <c r="AH114" t="s">
        <v>287</v>
      </c>
      <c r="AI114" t="s">
        <v>287</v>
      </c>
      <c r="AJ114" t="s">
        <v>287</v>
      </c>
      <c r="AK114" t="s">
        <v>287</v>
      </c>
      <c r="AL114" s="1">
        <v>2</v>
      </c>
      <c r="AM114" s="1">
        <v>2</v>
      </c>
      <c r="AN114" s="1">
        <v>0</v>
      </c>
      <c r="AO114" s="1">
        <v>1</v>
      </c>
      <c r="AP114" s="1">
        <v>1</v>
      </c>
      <c r="AQ114" s="1">
        <v>1</v>
      </c>
      <c r="AR114" s="1">
        <v>1</v>
      </c>
      <c r="AS114" s="1">
        <v>0</v>
      </c>
      <c r="AT114" s="1">
        <v>0</v>
      </c>
      <c r="AU114" s="1">
        <v>0</v>
      </c>
      <c r="AV114" t="s">
        <v>287</v>
      </c>
      <c r="AW114" s="1">
        <v>0</v>
      </c>
      <c r="AX114" s="1">
        <v>0</v>
      </c>
      <c r="AY114" s="1">
        <v>0</v>
      </c>
      <c r="AZ114" s="1">
        <v>0</v>
      </c>
      <c r="BA114" s="1">
        <v>1</v>
      </c>
      <c r="BB114" s="1">
        <v>0</v>
      </c>
      <c r="BC114" s="1">
        <v>0</v>
      </c>
      <c r="BD114" s="1">
        <v>0</v>
      </c>
      <c r="BE114" t="s">
        <v>287</v>
      </c>
      <c r="BF114" t="s">
        <v>287</v>
      </c>
      <c r="BG114" s="1">
        <v>1</v>
      </c>
      <c r="BH114" s="1">
        <v>1</v>
      </c>
      <c r="BI114" s="1">
        <v>1</v>
      </c>
      <c r="BJ114" s="1">
        <v>2</v>
      </c>
      <c r="BK114" s="1">
        <v>0</v>
      </c>
      <c r="BL114" s="1">
        <v>1</v>
      </c>
      <c r="BM114" s="1">
        <v>1</v>
      </c>
      <c r="BN114" s="1">
        <v>0</v>
      </c>
      <c r="BO114" s="1">
        <v>1</v>
      </c>
      <c r="BP114" s="1">
        <v>0</v>
      </c>
      <c r="BQ114" s="1">
        <v>0</v>
      </c>
      <c r="BR114" s="1">
        <v>0</v>
      </c>
      <c r="BS114" s="1">
        <v>1</v>
      </c>
      <c r="BT114" s="1">
        <v>0</v>
      </c>
      <c r="BU114" s="1">
        <v>0</v>
      </c>
      <c r="BV114" s="1">
        <v>0</v>
      </c>
      <c r="BW114" s="1">
        <v>0</v>
      </c>
      <c r="BX114" s="1">
        <v>0</v>
      </c>
      <c r="BY114" t="s">
        <v>287</v>
      </c>
      <c r="BZ114" s="1">
        <v>1</v>
      </c>
      <c r="CA114" s="1">
        <v>1</v>
      </c>
      <c r="CB114" s="1">
        <v>1</v>
      </c>
      <c r="CC114" s="1">
        <v>0</v>
      </c>
      <c r="CD114" s="1">
        <v>1</v>
      </c>
      <c r="CE114" s="1">
        <v>1</v>
      </c>
      <c r="CF114" s="1">
        <v>1</v>
      </c>
      <c r="CG114" s="1">
        <v>0</v>
      </c>
      <c r="CH114" s="1">
        <v>1</v>
      </c>
      <c r="CI114" s="1">
        <v>1</v>
      </c>
      <c r="CJ114" s="1">
        <v>1</v>
      </c>
      <c r="CK114" s="1">
        <v>0</v>
      </c>
      <c r="CL114" s="1">
        <v>0</v>
      </c>
      <c r="CM114" s="1">
        <v>0</v>
      </c>
      <c r="CN114" t="s">
        <v>287</v>
      </c>
      <c r="CO114" s="1">
        <v>1</v>
      </c>
      <c r="CP114" s="1">
        <v>1</v>
      </c>
      <c r="CQ114" s="1">
        <v>2</v>
      </c>
      <c r="CR114" t="s">
        <v>287</v>
      </c>
      <c r="CS114" s="1">
        <v>3</v>
      </c>
      <c r="CT114" s="1">
        <v>1</v>
      </c>
      <c r="CU114" s="1">
        <v>1</v>
      </c>
      <c r="CV114" t="s">
        <v>287</v>
      </c>
      <c r="CW114" s="1">
        <v>2</v>
      </c>
      <c r="CX114" t="s">
        <v>287</v>
      </c>
      <c r="CY114" s="1">
        <v>2</v>
      </c>
      <c r="CZ114" t="s">
        <v>287</v>
      </c>
      <c r="DA114" s="1">
        <v>2</v>
      </c>
      <c r="DB114" s="1">
        <v>4</v>
      </c>
      <c r="DC114" t="s">
        <v>287</v>
      </c>
      <c r="DD114" t="s">
        <v>287</v>
      </c>
      <c r="DE114" t="s">
        <v>287</v>
      </c>
      <c r="DF114" t="s">
        <v>940</v>
      </c>
      <c r="DG114" t="s">
        <v>941</v>
      </c>
      <c r="DH114" t="s">
        <v>290</v>
      </c>
      <c r="DI114" t="s">
        <v>315</v>
      </c>
      <c r="DJ114" t="s">
        <v>303</v>
      </c>
      <c r="DK114" t="s">
        <v>293</v>
      </c>
      <c r="DL114" t="s">
        <v>294</v>
      </c>
      <c r="DM114" t="s">
        <v>942</v>
      </c>
      <c r="DN114" t="s">
        <v>943</v>
      </c>
      <c r="DO114" s="1">
        <v>0</v>
      </c>
      <c r="DP114" s="1">
        <v>0</v>
      </c>
      <c r="DQ114" s="1">
        <v>0</v>
      </c>
      <c r="DR114" s="1">
        <v>1</v>
      </c>
      <c r="DS114" s="1">
        <v>0</v>
      </c>
    </row>
    <row r="115" spans="1:123" x14ac:dyDescent="0.35">
      <c r="A115" s="1">
        <v>1</v>
      </c>
      <c r="B115" s="1">
        <v>1</v>
      </c>
      <c r="C115" s="1">
        <v>2</v>
      </c>
      <c r="D115" s="1">
        <v>4</v>
      </c>
      <c r="E115" s="1">
        <v>2</v>
      </c>
      <c r="F115" s="1">
        <v>1</v>
      </c>
      <c r="G115" s="1">
        <v>2</v>
      </c>
      <c r="H115" s="1">
        <v>4</v>
      </c>
      <c r="I115" s="1">
        <v>1</v>
      </c>
      <c r="J115" s="1">
        <v>0</v>
      </c>
      <c r="K115" s="1">
        <v>0</v>
      </c>
      <c r="L115" s="1">
        <v>1</v>
      </c>
      <c r="M115" s="1">
        <v>0</v>
      </c>
      <c r="N115" s="1">
        <v>1</v>
      </c>
      <c r="O115" s="1">
        <v>1</v>
      </c>
      <c r="P115" s="1">
        <v>0</v>
      </c>
      <c r="Q115" s="1">
        <v>1</v>
      </c>
      <c r="R115" s="1">
        <v>1</v>
      </c>
      <c r="S115" s="1">
        <v>1</v>
      </c>
      <c r="T115" s="1">
        <v>0</v>
      </c>
      <c r="U115" s="1">
        <v>1</v>
      </c>
      <c r="V115" s="1">
        <v>1</v>
      </c>
      <c r="W115" s="1">
        <v>0</v>
      </c>
      <c r="X115" t="s">
        <v>287</v>
      </c>
      <c r="Y115" s="1">
        <v>4</v>
      </c>
      <c r="Z115" s="1">
        <v>1</v>
      </c>
      <c r="AA115" t="s">
        <v>287</v>
      </c>
      <c r="AB115" s="1">
        <v>4</v>
      </c>
      <c r="AC115" s="1">
        <v>0</v>
      </c>
      <c r="AD115" s="1">
        <v>0</v>
      </c>
      <c r="AE115" s="1">
        <v>0</v>
      </c>
      <c r="AF115" s="1">
        <v>0</v>
      </c>
      <c r="AG115" s="1">
        <v>0</v>
      </c>
      <c r="AH115" t="s">
        <v>287</v>
      </c>
      <c r="AI115" t="s">
        <v>287</v>
      </c>
      <c r="AJ115" t="s">
        <v>287</v>
      </c>
      <c r="AK115" t="s">
        <v>287</v>
      </c>
      <c r="AL115" s="1">
        <v>2</v>
      </c>
      <c r="AM115" s="1">
        <v>2</v>
      </c>
      <c r="AN115" s="1">
        <v>0</v>
      </c>
      <c r="AO115" s="1">
        <v>0</v>
      </c>
      <c r="AP115" s="1">
        <v>1</v>
      </c>
      <c r="AQ115" s="1">
        <v>1</v>
      </c>
      <c r="AR115" s="1">
        <v>1</v>
      </c>
      <c r="AS115" s="1">
        <v>0</v>
      </c>
      <c r="AT115" s="1">
        <v>0</v>
      </c>
      <c r="AU115" s="1">
        <v>0</v>
      </c>
      <c r="AV115" t="s">
        <v>287</v>
      </c>
      <c r="AW115" s="1">
        <v>0</v>
      </c>
      <c r="AX115" s="1">
        <v>0</v>
      </c>
      <c r="AY115" s="1">
        <v>1</v>
      </c>
      <c r="AZ115" s="1">
        <v>1</v>
      </c>
      <c r="BA115" s="1">
        <v>0</v>
      </c>
      <c r="BB115" s="1">
        <v>0</v>
      </c>
      <c r="BC115" s="1">
        <v>0</v>
      </c>
      <c r="BD115" s="1">
        <v>0</v>
      </c>
      <c r="BE115" t="s">
        <v>287</v>
      </c>
      <c r="BF115" t="s">
        <v>287</v>
      </c>
      <c r="BG115" s="1">
        <v>1</v>
      </c>
      <c r="BH115" s="1">
        <v>1</v>
      </c>
      <c r="BI115" s="1">
        <v>1</v>
      </c>
      <c r="BJ115" s="1">
        <v>2</v>
      </c>
      <c r="BK115" s="1">
        <v>1</v>
      </c>
      <c r="BL115" s="1">
        <v>1</v>
      </c>
      <c r="BM115" s="1">
        <v>1</v>
      </c>
      <c r="BN115" s="1">
        <v>1</v>
      </c>
      <c r="BO115" s="1">
        <v>1</v>
      </c>
      <c r="BP115" s="1">
        <v>1</v>
      </c>
      <c r="BQ115" s="1">
        <v>0</v>
      </c>
      <c r="BR115" s="1">
        <v>0</v>
      </c>
      <c r="BS115" s="1">
        <v>1</v>
      </c>
      <c r="BT115" s="1">
        <v>0</v>
      </c>
      <c r="BU115" s="1">
        <v>1</v>
      </c>
      <c r="BV115" s="1">
        <v>1</v>
      </c>
      <c r="BW115" s="1">
        <v>0</v>
      </c>
      <c r="BX115" s="1">
        <v>0</v>
      </c>
      <c r="BY115" t="s">
        <v>287</v>
      </c>
      <c r="BZ115" s="1">
        <v>1</v>
      </c>
      <c r="CA115" s="1">
        <v>1</v>
      </c>
      <c r="CB115" s="1">
        <v>1</v>
      </c>
      <c r="CC115" s="1">
        <v>1</v>
      </c>
      <c r="CD115" s="1">
        <v>1</v>
      </c>
      <c r="CE115" s="1">
        <v>0</v>
      </c>
      <c r="CF115" s="1">
        <v>1</v>
      </c>
      <c r="CG115" s="1">
        <v>0</v>
      </c>
      <c r="CH115" s="1">
        <v>1</v>
      </c>
      <c r="CI115" s="1">
        <v>1</v>
      </c>
      <c r="CJ115" s="1">
        <v>1</v>
      </c>
      <c r="CK115" s="1">
        <v>1</v>
      </c>
      <c r="CL115" s="1">
        <v>0</v>
      </c>
      <c r="CM115" s="1">
        <v>0</v>
      </c>
      <c r="CN115" t="s">
        <v>287</v>
      </c>
      <c r="CO115" s="1">
        <v>1</v>
      </c>
      <c r="CP115" s="1">
        <v>1</v>
      </c>
      <c r="CQ115" s="1">
        <v>1</v>
      </c>
      <c r="CR115" s="1">
        <v>2</v>
      </c>
      <c r="CS115" s="1">
        <v>2</v>
      </c>
      <c r="CT115" s="1">
        <v>2</v>
      </c>
      <c r="CU115" s="1">
        <v>2</v>
      </c>
      <c r="CV115" t="s">
        <v>287</v>
      </c>
      <c r="CW115" s="1">
        <v>2</v>
      </c>
      <c r="CX115" t="s">
        <v>944</v>
      </c>
      <c r="CY115" s="1">
        <v>1</v>
      </c>
      <c r="CZ115" s="1">
        <v>3</v>
      </c>
      <c r="DA115" s="1">
        <v>2</v>
      </c>
      <c r="DB115" s="1">
        <v>2</v>
      </c>
      <c r="DC115" t="s">
        <v>287</v>
      </c>
      <c r="DD115" t="s">
        <v>287</v>
      </c>
      <c r="DE115" t="s">
        <v>287</v>
      </c>
      <c r="DF115" t="s">
        <v>945</v>
      </c>
      <c r="DG115" t="s">
        <v>946</v>
      </c>
      <c r="DH115" t="s">
        <v>301</v>
      </c>
      <c r="DI115" t="s">
        <v>302</v>
      </c>
      <c r="DJ115" t="s">
        <v>303</v>
      </c>
      <c r="DK115" t="s">
        <v>420</v>
      </c>
      <c r="DL115" t="s">
        <v>330</v>
      </c>
      <c r="DM115" t="s">
        <v>947</v>
      </c>
      <c r="DN115" t="s">
        <v>948</v>
      </c>
      <c r="DO115" s="1">
        <v>0</v>
      </c>
      <c r="DP115" s="1">
        <v>0</v>
      </c>
      <c r="DQ115" s="1">
        <v>0</v>
      </c>
      <c r="DR115" s="1">
        <v>1</v>
      </c>
      <c r="DS115" s="1">
        <v>0</v>
      </c>
    </row>
    <row r="116" spans="1:123" x14ac:dyDescent="0.35">
      <c r="A116" s="1">
        <v>1</v>
      </c>
      <c r="B116" s="1">
        <v>1</v>
      </c>
      <c r="C116" s="1">
        <v>3</v>
      </c>
      <c r="D116" s="1">
        <v>1</v>
      </c>
      <c r="E116" s="1">
        <v>1</v>
      </c>
      <c r="F116" s="1">
        <v>2</v>
      </c>
      <c r="G116" s="1">
        <v>3</v>
      </c>
      <c r="H116" s="1">
        <v>4</v>
      </c>
      <c r="I116" s="1">
        <v>1</v>
      </c>
      <c r="J116" s="1">
        <v>1</v>
      </c>
      <c r="K116" s="1">
        <v>0</v>
      </c>
      <c r="L116" s="1">
        <v>1</v>
      </c>
      <c r="M116" s="1">
        <v>1</v>
      </c>
      <c r="N116" s="1">
        <v>1</v>
      </c>
      <c r="O116" s="1">
        <v>1</v>
      </c>
      <c r="P116" s="1">
        <v>0</v>
      </c>
      <c r="Q116" s="1">
        <v>1</v>
      </c>
      <c r="R116" s="1">
        <v>1</v>
      </c>
      <c r="S116" s="1">
        <v>0</v>
      </c>
      <c r="T116" s="1">
        <v>0</v>
      </c>
      <c r="U116" s="1">
        <v>0</v>
      </c>
      <c r="V116" s="1">
        <v>1</v>
      </c>
      <c r="W116" s="1">
        <v>0</v>
      </c>
      <c r="X116" t="s">
        <v>287</v>
      </c>
      <c r="Y116" s="1">
        <v>4</v>
      </c>
      <c r="Z116" s="1">
        <v>2</v>
      </c>
      <c r="AA116" t="s">
        <v>287</v>
      </c>
      <c r="AB116" s="1">
        <v>2</v>
      </c>
      <c r="AC116" s="1">
        <v>1</v>
      </c>
      <c r="AD116" s="1">
        <v>1</v>
      </c>
      <c r="AE116" s="1">
        <v>0</v>
      </c>
      <c r="AF116" s="1">
        <v>1</v>
      </c>
      <c r="AG116" s="1">
        <v>0</v>
      </c>
      <c r="AH116" t="s">
        <v>287</v>
      </c>
      <c r="AI116" t="s">
        <v>287</v>
      </c>
      <c r="AJ116" t="s">
        <v>287</v>
      </c>
      <c r="AK116" t="s">
        <v>287</v>
      </c>
      <c r="AL116" s="1">
        <v>2</v>
      </c>
      <c r="AM116" s="1">
        <v>2</v>
      </c>
      <c r="AN116" s="1">
        <v>0</v>
      </c>
      <c r="AO116" s="1">
        <v>0</v>
      </c>
      <c r="AP116" s="1">
        <v>0</v>
      </c>
      <c r="AQ116" s="1">
        <v>1</v>
      </c>
      <c r="AR116" s="1">
        <v>1</v>
      </c>
      <c r="AS116" s="1">
        <v>0</v>
      </c>
      <c r="AT116" s="1">
        <v>0</v>
      </c>
      <c r="AU116" s="1">
        <v>0</v>
      </c>
      <c r="AV116" t="s">
        <v>287</v>
      </c>
      <c r="AW116" s="1">
        <v>0</v>
      </c>
      <c r="AX116" s="1">
        <v>0</v>
      </c>
      <c r="AY116" s="1">
        <v>0</v>
      </c>
      <c r="AZ116" s="1">
        <v>1</v>
      </c>
      <c r="BA116" s="1">
        <v>1</v>
      </c>
      <c r="BB116" s="1">
        <v>0</v>
      </c>
      <c r="BC116" s="1">
        <v>0</v>
      </c>
      <c r="BD116" s="1">
        <v>0</v>
      </c>
      <c r="BE116" t="s">
        <v>287</v>
      </c>
      <c r="BF116" t="s">
        <v>287</v>
      </c>
      <c r="BG116" s="1">
        <v>1</v>
      </c>
      <c r="BH116" s="1">
        <v>1</v>
      </c>
      <c r="BI116" s="1">
        <v>1</v>
      </c>
      <c r="BJ116" s="1">
        <v>3</v>
      </c>
      <c r="BK116" s="1">
        <v>1</v>
      </c>
      <c r="BL116" s="1">
        <v>1</v>
      </c>
      <c r="BM116" s="1">
        <v>1</v>
      </c>
      <c r="BN116" s="1">
        <v>1</v>
      </c>
      <c r="BO116" s="1">
        <v>1</v>
      </c>
      <c r="BP116" s="1">
        <v>1</v>
      </c>
      <c r="BQ116" s="1">
        <v>1</v>
      </c>
      <c r="BR116" s="1">
        <v>1</v>
      </c>
      <c r="BS116" s="1">
        <v>0</v>
      </c>
      <c r="BT116" s="1">
        <v>0</v>
      </c>
      <c r="BU116" s="1">
        <v>1</v>
      </c>
      <c r="BV116" s="1">
        <v>1</v>
      </c>
      <c r="BW116" s="1">
        <v>0</v>
      </c>
      <c r="BX116" s="1">
        <v>0</v>
      </c>
      <c r="BY116" t="s">
        <v>287</v>
      </c>
      <c r="BZ116" s="1">
        <v>1</v>
      </c>
      <c r="CA116" s="1">
        <v>1</v>
      </c>
      <c r="CB116" s="1">
        <v>1</v>
      </c>
      <c r="CC116" s="1">
        <v>1</v>
      </c>
      <c r="CD116" s="1">
        <v>1</v>
      </c>
      <c r="CE116" s="1">
        <v>1</v>
      </c>
      <c r="CF116" s="1">
        <v>1</v>
      </c>
      <c r="CG116" s="1">
        <v>0</v>
      </c>
      <c r="CH116" s="1">
        <v>1</v>
      </c>
      <c r="CI116" s="1">
        <v>1</v>
      </c>
      <c r="CJ116" s="1">
        <v>0</v>
      </c>
      <c r="CK116" s="1">
        <v>1</v>
      </c>
      <c r="CL116" s="1">
        <v>0</v>
      </c>
      <c r="CM116" s="1">
        <v>0</v>
      </c>
      <c r="CN116" t="s">
        <v>287</v>
      </c>
      <c r="CO116" s="1">
        <v>1</v>
      </c>
      <c r="CP116" s="1">
        <v>1</v>
      </c>
      <c r="CQ116" s="1">
        <v>1</v>
      </c>
      <c r="CR116" s="1">
        <v>1</v>
      </c>
      <c r="CS116" s="1">
        <v>2</v>
      </c>
      <c r="CT116" s="1">
        <v>1</v>
      </c>
      <c r="CU116" s="1">
        <v>2</v>
      </c>
      <c r="CV116" t="s">
        <v>287</v>
      </c>
      <c r="CW116" s="1">
        <v>1</v>
      </c>
      <c r="CX116" t="s">
        <v>949</v>
      </c>
      <c r="CY116" s="1">
        <v>1</v>
      </c>
      <c r="CZ116" s="1">
        <v>1</v>
      </c>
      <c r="DA116" s="1">
        <v>2</v>
      </c>
      <c r="DB116" s="1">
        <v>1</v>
      </c>
      <c r="DC116" t="s">
        <v>287</v>
      </c>
      <c r="DD116" t="s">
        <v>287</v>
      </c>
      <c r="DE116" t="s">
        <v>287</v>
      </c>
      <c r="DF116" t="s">
        <v>950</v>
      </c>
      <c r="DG116" t="s">
        <v>951</v>
      </c>
      <c r="DH116" t="s">
        <v>290</v>
      </c>
      <c r="DI116" t="s">
        <v>315</v>
      </c>
      <c r="DJ116" t="s">
        <v>303</v>
      </c>
      <c r="DK116" t="s">
        <v>952</v>
      </c>
      <c r="DL116" t="s">
        <v>370</v>
      </c>
      <c r="DM116" t="s">
        <v>953</v>
      </c>
      <c r="DN116" t="s">
        <v>954</v>
      </c>
      <c r="DO116" s="1">
        <v>0</v>
      </c>
      <c r="DP116" s="1">
        <v>0</v>
      </c>
      <c r="DQ116" s="1">
        <v>0</v>
      </c>
      <c r="DR116" s="1">
        <v>1</v>
      </c>
      <c r="DS116" s="1">
        <v>0</v>
      </c>
    </row>
    <row r="117" spans="1:123" x14ac:dyDescent="0.35">
      <c r="A117" s="1">
        <v>1</v>
      </c>
      <c r="B117" s="1">
        <v>1</v>
      </c>
      <c r="C117" s="1">
        <v>1</v>
      </c>
      <c r="D117" s="1">
        <v>3</v>
      </c>
      <c r="E117" s="1">
        <v>1</v>
      </c>
      <c r="F117" s="1">
        <v>1</v>
      </c>
      <c r="G117" s="1">
        <v>2</v>
      </c>
      <c r="H117" s="1">
        <v>4</v>
      </c>
      <c r="I117" s="1">
        <v>1</v>
      </c>
      <c r="J117" s="1">
        <v>1</v>
      </c>
      <c r="K117" s="1">
        <v>0</v>
      </c>
      <c r="L117" s="1">
        <v>1</v>
      </c>
      <c r="M117" s="1">
        <v>1</v>
      </c>
      <c r="N117" s="1">
        <v>1</v>
      </c>
      <c r="O117" s="1">
        <v>1</v>
      </c>
      <c r="P117" s="1">
        <v>0</v>
      </c>
      <c r="Q117" s="1">
        <v>1</v>
      </c>
      <c r="R117" s="1">
        <v>1</v>
      </c>
      <c r="S117" s="1">
        <v>1</v>
      </c>
      <c r="T117" s="1">
        <v>1</v>
      </c>
      <c r="U117" s="1">
        <v>1</v>
      </c>
      <c r="V117" s="1">
        <v>1</v>
      </c>
      <c r="W117" s="1">
        <v>0</v>
      </c>
      <c r="X117" t="s">
        <v>287</v>
      </c>
      <c r="Y117" s="1">
        <v>4</v>
      </c>
      <c r="Z117" s="1">
        <v>2</v>
      </c>
      <c r="AA117" t="s">
        <v>287</v>
      </c>
      <c r="AB117" s="1">
        <v>3</v>
      </c>
      <c r="AC117" s="1">
        <v>0</v>
      </c>
      <c r="AD117" s="1">
        <v>0</v>
      </c>
      <c r="AE117" s="1">
        <v>0</v>
      </c>
      <c r="AF117" s="1">
        <v>0</v>
      </c>
      <c r="AG117" s="1">
        <v>0</v>
      </c>
      <c r="AH117" s="1">
        <v>1</v>
      </c>
      <c r="AI117" s="1">
        <v>2</v>
      </c>
      <c r="AJ117" s="1">
        <v>5</v>
      </c>
      <c r="AK117" s="1">
        <v>1</v>
      </c>
      <c r="AL117" s="1">
        <v>2</v>
      </c>
      <c r="AM117" s="1">
        <v>2</v>
      </c>
      <c r="AN117" s="1">
        <v>0</v>
      </c>
      <c r="AO117" s="1">
        <v>0</v>
      </c>
      <c r="AP117" s="1">
        <v>1</v>
      </c>
      <c r="AQ117" s="1">
        <v>0</v>
      </c>
      <c r="AR117" s="1">
        <v>1</v>
      </c>
      <c r="AS117" s="1">
        <v>0</v>
      </c>
      <c r="AT117" s="1">
        <v>0</v>
      </c>
      <c r="AU117" s="1">
        <v>0</v>
      </c>
      <c r="AV117" t="s">
        <v>287</v>
      </c>
      <c r="AW117" s="1">
        <v>0</v>
      </c>
      <c r="AX117" s="1">
        <v>0</v>
      </c>
      <c r="AY117" s="1">
        <v>1</v>
      </c>
      <c r="AZ117" s="1">
        <v>0</v>
      </c>
      <c r="BA117" s="1">
        <v>1</v>
      </c>
      <c r="BB117" s="1">
        <v>0</v>
      </c>
      <c r="BC117" s="1">
        <v>0</v>
      </c>
      <c r="BD117" s="1">
        <v>0</v>
      </c>
      <c r="BE117" t="s">
        <v>287</v>
      </c>
      <c r="BF117" t="s">
        <v>287</v>
      </c>
      <c r="BG117" s="1">
        <v>1</v>
      </c>
      <c r="BH117" s="1">
        <v>1</v>
      </c>
      <c r="BI117" s="1">
        <v>2</v>
      </c>
      <c r="BJ117" s="1">
        <v>3</v>
      </c>
      <c r="BK117" s="1">
        <v>1</v>
      </c>
      <c r="BL117" s="1">
        <v>1</v>
      </c>
      <c r="BM117" s="1">
        <v>1</v>
      </c>
      <c r="BN117" s="1">
        <v>1</v>
      </c>
      <c r="BO117" s="1">
        <v>1</v>
      </c>
      <c r="BP117" s="1">
        <v>1</v>
      </c>
      <c r="BQ117" s="1">
        <v>1</v>
      </c>
      <c r="BR117" s="1">
        <v>1</v>
      </c>
      <c r="BS117" s="1">
        <v>1</v>
      </c>
      <c r="BT117" s="1">
        <v>1</v>
      </c>
      <c r="BU117" s="1">
        <v>1</v>
      </c>
      <c r="BV117" s="1">
        <v>1</v>
      </c>
      <c r="BW117" s="1">
        <v>0</v>
      </c>
      <c r="BX117" s="1">
        <v>0</v>
      </c>
      <c r="BY117" t="s">
        <v>287</v>
      </c>
      <c r="BZ117" s="1">
        <v>1</v>
      </c>
      <c r="CA117" s="1">
        <v>1</v>
      </c>
      <c r="CB117" s="1">
        <v>1</v>
      </c>
      <c r="CC117" s="1">
        <v>1</v>
      </c>
      <c r="CD117" s="1">
        <v>1</v>
      </c>
      <c r="CE117" s="1">
        <v>1</v>
      </c>
      <c r="CF117" s="1">
        <v>1</v>
      </c>
      <c r="CG117" s="1">
        <v>1</v>
      </c>
      <c r="CH117" s="1">
        <v>1</v>
      </c>
      <c r="CI117" s="1">
        <v>1</v>
      </c>
      <c r="CJ117" s="1">
        <v>1</v>
      </c>
      <c r="CK117" s="1">
        <v>1</v>
      </c>
      <c r="CL117" s="1">
        <v>0</v>
      </c>
      <c r="CM117" s="1">
        <v>0</v>
      </c>
      <c r="CN117" t="s">
        <v>287</v>
      </c>
      <c r="CO117" s="1">
        <v>1</v>
      </c>
      <c r="CP117" s="1">
        <v>1</v>
      </c>
      <c r="CQ117" s="1">
        <v>1</v>
      </c>
      <c r="CR117" s="1">
        <v>1</v>
      </c>
      <c r="CS117" s="1">
        <v>3</v>
      </c>
      <c r="CT117" s="1">
        <v>3</v>
      </c>
      <c r="CU117" s="1">
        <v>1</v>
      </c>
      <c r="CV117" t="s">
        <v>287</v>
      </c>
      <c r="CW117" s="1">
        <v>2</v>
      </c>
      <c r="CX117" t="s">
        <v>287</v>
      </c>
      <c r="CY117" s="1">
        <v>1</v>
      </c>
      <c r="CZ117" s="1">
        <v>1</v>
      </c>
      <c r="DA117" s="1">
        <v>2</v>
      </c>
      <c r="DB117" s="1">
        <v>2</v>
      </c>
      <c r="DC117" t="s">
        <v>287</v>
      </c>
      <c r="DD117" t="s">
        <v>287</v>
      </c>
      <c r="DE117" t="s">
        <v>287</v>
      </c>
      <c r="DF117" t="s">
        <v>955</v>
      </c>
      <c r="DG117" t="s">
        <v>956</v>
      </c>
      <c r="DH117" t="s">
        <v>301</v>
      </c>
      <c r="DI117" t="s">
        <v>302</v>
      </c>
      <c r="DJ117" t="s">
        <v>303</v>
      </c>
      <c r="DK117" t="s">
        <v>756</v>
      </c>
      <c r="DL117" t="s">
        <v>330</v>
      </c>
      <c r="DM117" t="s">
        <v>957</v>
      </c>
      <c r="DN117" t="s">
        <v>958</v>
      </c>
      <c r="DO117" s="1">
        <v>0</v>
      </c>
      <c r="DP117" s="1">
        <v>0</v>
      </c>
      <c r="DQ117" s="1">
        <v>0</v>
      </c>
      <c r="DR117" s="1">
        <v>1</v>
      </c>
      <c r="DS117" s="1">
        <v>0</v>
      </c>
    </row>
    <row r="118" spans="1:123" x14ac:dyDescent="0.35">
      <c r="A118" s="1">
        <v>1</v>
      </c>
      <c r="B118" s="1">
        <v>1</v>
      </c>
      <c r="C118" s="1">
        <v>5</v>
      </c>
      <c r="D118" s="1">
        <v>3</v>
      </c>
      <c r="E118" s="1">
        <v>1</v>
      </c>
      <c r="F118" s="1">
        <v>2</v>
      </c>
      <c r="G118" s="1">
        <v>2</v>
      </c>
      <c r="H118" s="1">
        <v>4</v>
      </c>
      <c r="I118" s="1">
        <v>1</v>
      </c>
      <c r="J118" s="1">
        <v>1</v>
      </c>
      <c r="K118" s="1">
        <v>0</v>
      </c>
      <c r="L118" s="1">
        <v>1</v>
      </c>
      <c r="M118" s="1">
        <v>1</v>
      </c>
      <c r="N118" s="1">
        <v>1</v>
      </c>
      <c r="O118" s="1">
        <v>1</v>
      </c>
      <c r="P118" s="1">
        <v>0</v>
      </c>
      <c r="Q118" s="1">
        <v>2</v>
      </c>
      <c r="R118" s="1">
        <v>1</v>
      </c>
      <c r="S118" s="1">
        <v>1</v>
      </c>
      <c r="T118" s="1">
        <v>1</v>
      </c>
      <c r="U118" s="1">
        <v>0</v>
      </c>
      <c r="V118" s="1">
        <v>0</v>
      </c>
      <c r="W118" s="1">
        <v>0</v>
      </c>
      <c r="X118" t="s">
        <v>287</v>
      </c>
      <c r="Y118" s="1">
        <v>5</v>
      </c>
      <c r="Z118" s="1">
        <v>2</v>
      </c>
      <c r="AA118" t="s">
        <v>287</v>
      </c>
      <c r="AB118" s="1">
        <v>1</v>
      </c>
      <c r="AC118" s="1">
        <v>0</v>
      </c>
      <c r="AD118" s="1">
        <v>0</v>
      </c>
      <c r="AE118" s="1">
        <v>0</v>
      </c>
      <c r="AF118" s="1">
        <v>0</v>
      </c>
      <c r="AG118" s="1">
        <v>0</v>
      </c>
      <c r="AH118" t="s">
        <v>287</v>
      </c>
      <c r="AI118" t="s">
        <v>287</v>
      </c>
      <c r="AJ118" t="s">
        <v>287</v>
      </c>
      <c r="AK118" t="s">
        <v>287</v>
      </c>
      <c r="AL118" s="1">
        <v>1</v>
      </c>
      <c r="AM118" s="1">
        <v>2</v>
      </c>
      <c r="AN118" s="1">
        <v>0</v>
      </c>
      <c r="AO118" s="1">
        <v>1</v>
      </c>
      <c r="AP118" s="1">
        <v>0</v>
      </c>
      <c r="AQ118" s="1">
        <v>1</v>
      </c>
      <c r="AR118" s="1">
        <v>0</v>
      </c>
      <c r="AS118" s="1">
        <v>0</v>
      </c>
      <c r="AT118" s="1">
        <v>0</v>
      </c>
      <c r="AU118" s="1">
        <v>0</v>
      </c>
      <c r="AV118" t="s">
        <v>287</v>
      </c>
      <c r="AW118" s="1">
        <v>0</v>
      </c>
      <c r="AX118" s="1">
        <v>0</v>
      </c>
      <c r="AY118" s="1">
        <v>0</v>
      </c>
      <c r="AZ118" s="1">
        <v>1</v>
      </c>
      <c r="BA118" s="1">
        <v>0</v>
      </c>
      <c r="BB118" s="1">
        <v>0</v>
      </c>
      <c r="BC118" s="1">
        <v>0</v>
      </c>
      <c r="BD118" s="1">
        <v>0</v>
      </c>
      <c r="BE118" t="s">
        <v>287</v>
      </c>
      <c r="BF118" t="s">
        <v>287</v>
      </c>
      <c r="BG118" s="1">
        <v>1</v>
      </c>
      <c r="BH118" s="1">
        <v>1</v>
      </c>
      <c r="BI118" s="1">
        <v>1</v>
      </c>
      <c r="BJ118" s="1">
        <v>3</v>
      </c>
      <c r="BK118" s="1">
        <v>1</v>
      </c>
      <c r="BL118" s="1">
        <v>1</v>
      </c>
      <c r="BM118" s="1">
        <v>1</v>
      </c>
      <c r="BN118" s="1">
        <v>1</v>
      </c>
      <c r="BO118" s="1">
        <v>1</v>
      </c>
      <c r="BP118" s="1">
        <v>1</v>
      </c>
      <c r="BQ118" s="1">
        <v>1</v>
      </c>
      <c r="BR118" s="1">
        <v>1</v>
      </c>
      <c r="BS118" s="1">
        <v>1</v>
      </c>
      <c r="BT118" s="1">
        <v>1</v>
      </c>
      <c r="BU118" s="1">
        <v>1</v>
      </c>
      <c r="BV118" s="1">
        <v>1</v>
      </c>
      <c r="BW118" s="1">
        <v>0</v>
      </c>
      <c r="BX118" s="1">
        <v>0</v>
      </c>
      <c r="BY118" t="s">
        <v>287</v>
      </c>
      <c r="BZ118" s="1">
        <v>0</v>
      </c>
      <c r="CA118" s="1">
        <v>0</v>
      </c>
      <c r="CB118" s="1">
        <v>0</v>
      </c>
      <c r="CC118" s="1">
        <v>0</v>
      </c>
      <c r="CD118" s="1">
        <v>0</v>
      </c>
      <c r="CE118" s="1">
        <v>0</v>
      </c>
      <c r="CF118" s="1">
        <v>0</v>
      </c>
      <c r="CG118" s="1">
        <v>0</v>
      </c>
      <c r="CH118" s="1">
        <v>0</v>
      </c>
      <c r="CI118" s="1">
        <v>0</v>
      </c>
      <c r="CJ118" s="1">
        <v>0</v>
      </c>
      <c r="CK118" s="1">
        <v>0</v>
      </c>
      <c r="CL118" s="1">
        <v>1</v>
      </c>
      <c r="CM118" s="1">
        <v>0</v>
      </c>
      <c r="CN118" t="s">
        <v>959</v>
      </c>
      <c r="CO118" s="1">
        <v>1</v>
      </c>
      <c r="CP118" s="1">
        <v>2</v>
      </c>
      <c r="CQ118" s="1">
        <v>2</v>
      </c>
      <c r="CR118" t="s">
        <v>287</v>
      </c>
      <c r="CS118" s="1">
        <v>3</v>
      </c>
      <c r="CT118" s="1">
        <v>3</v>
      </c>
      <c r="CU118" s="1">
        <v>3</v>
      </c>
      <c r="CV118" t="s">
        <v>287</v>
      </c>
      <c r="CW118" s="1">
        <v>3</v>
      </c>
      <c r="CX118" t="s">
        <v>287</v>
      </c>
      <c r="CY118" s="1">
        <v>3</v>
      </c>
      <c r="CZ118" s="1">
        <v>2</v>
      </c>
      <c r="DA118" s="1">
        <v>1</v>
      </c>
      <c r="DB118" t="s">
        <v>287</v>
      </c>
      <c r="DC118" t="s">
        <v>287</v>
      </c>
      <c r="DD118" s="1">
        <v>2</v>
      </c>
      <c r="DE118" t="s">
        <v>287</v>
      </c>
      <c r="DF118" t="s">
        <v>960</v>
      </c>
      <c r="DG118" t="s">
        <v>961</v>
      </c>
      <c r="DH118" t="s">
        <v>290</v>
      </c>
      <c r="DI118" t="s">
        <v>315</v>
      </c>
      <c r="DJ118" t="s">
        <v>303</v>
      </c>
      <c r="DK118" t="s">
        <v>310</v>
      </c>
      <c r="DL118" t="s">
        <v>305</v>
      </c>
      <c r="DM118" t="s">
        <v>962</v>
      </c>
      <c r="DN118" t="s">
        <v>963</v>
      </c>
      <c r="DO118" s="1">
        <v>0</v>
      </c>
      <c r="DP118" s="1">
        <v>0</v>
      </c>
      <c r="DQ118" s="1">
        <v>0</v>
      </c>
      <c r="DR118" s="1">
        <v>1</v>
      </c>
      <c r="DS118" s="1">
        <v>0</v>
      </c>
    </row>
    <row r="119" spans="1:123" x14ac:dyDescent="0.35">
      <c r="A119" s="1">
        <v>1</v>
      </c>
      <c r="B119" s="1">
        <v>1</v>
      </c>
      <c r="C119" s="1">
        <v>7</v>
      </c>
      <c r="D119" s="1">
        <v>4</v>
      </c>
      <c r="E119" s="1">
        <v>1</v>
      </c>
      <c r="F119" s="1">
        <v>4</v>
      </c>
      <c r="G119" s="1">
        <v>1</v>
      </c>
      <c r="H119" s="1">
        <v>4</v>
      </c>
      <c r="I119" s="1">
        <v>1</v>
      </c>
      <c r="J119" s="1">
        <v>1</v>
      </c>
      <c r="K119" s="1">
        <v>1</v>
      </c>
      <c r="L119" s="1">
        <v>1</v>
      </c>
      <c r="M119" s="1">
        <v>1</v>
      </c>
      <c r="N119" s="1">
        <v>1</v>
      </c>
      <c r="O119" s="1">
        <v>1</v>
      </c>
      <c r="P119" s="1">
        <v>0</v>
      </c>
      <c r="Q119" s="1">
        <v>2</v>
      </c>
      <c r="R119" s="1">
        <v>1</v>
      </c>
      <c r="S119" s="1">
        <v>1</v>
      </c>
      <c r="T119" s="1">
        <v>1</v>
      </c>
      <c r="U119" s="1">
        <v>0</v>
      </c>
      <c r="V119" s="1">
        <v>1</v>
      </c>
      <c r="W119" s="1">
        <v>0</v>
      </c>
      <c r="X119" t="s">
        <v>287</v>
      </c>
      <c r="Y119" s="1">
        <v>5</v>
      </c>
      <c r="Z119" s="1">
        <v>3</v>
      </c>
      <c r="AA119" t="s">
        <v>287</v>
      </c>
      <c r="AB119" s="1">
        <v>2</v>
      </c>
      <c r="AC119" s="1">
        <v>1</v>
      </c>
      <c r="AD119" s="1">
        <v>0</v>
      </c>
      <c r="AE119" s="1">
        <v>1</v>
      </c>
      <c r="AF119" s="1">
        <v>1</v>
      </c>
      <c r="AG119" s="1">
        <v>0</v>
      </c>
      <c r="AH119" t="s">
        <v>287</v>
      </c>
      <c r="AI119" t="s">
        <v>287</v>
      </c>
      <c r="AJ119" t="s">
        <v>287</v>
      </c>
      <c r="AK119" t="s">
        <v>287</v>
      </c>
      <c r="AL119" s="1">
        <v>1</v>
      </c>
      <c r="AM119" s="1">
        <v>3</v>
      </c>
      <c r="AN119" s="1">
        <v>0</v>
      </c>
      <c r="AO119" s="1">
        <v>0</v>
      </c>
      <c r="AP119" s="1">
        <v>0</v>
      </c>
      <c r="AQ119" s="1">
        <v>0</v>
      </c>
      <c r="AR119" s="1">
        <v>0</v>
      </c>
      <c r="AS119" s="1">
        <v>0</v>
      </c>
      <c r="AT119" s="1">
        <v>0</v>
      </c>
      <c r="AU119" s="1">
        <v>1</v>
      </c>
      <c r="AV119" t="s">
        <v>287</v>
      </c>
      <c r="AW119" s="1">
        <v>0</v>
      </c>
      <c r="AX119" s="1">
        <v>0</v>
      </c>
      <c r="AY119" s="1">
        <v>0</v>
      </c>
      <c r="AZ119" s="1">
        <v>0</v>
      </c>
      <c r="BA119" s="1">
        <v>1</v>
      </c>
      <c r="BB119" s="1">
        <v>0</v>
      </c>
      <c r="BC119" s="1">
        <v>0</v>
      </c>
      <c r="BD119" s="1">
        <v>0</v>
      </c>
      <c r="BE119" t="s">
        <v>287</v>
      </c>
      <c r="BF119" t="s">
        <v>287</v>
      </c>
      <c r="BG119" s="1">
        <v>1</v>
      </c>
      <c r="BH119" s="1">
        <v>1</v>
      </c>
      <c r="BI119" s="1">
        <v>2</v>
      </c>
      <c r="BJ119" s="1">
        <v>3</v>
      </c>
      <c r="BK119" s="1">
        <v>1</v>
      </c>
      <c r="BL119" s="1">
        <v>1</v>
      </c>
      <c r="BM119" s="1">
        <v>1</v>
      </c>
      <c r="BN119" s="1">
        <v>1</v>
      </c>
      <c r="BO119" s="1">
        <v>1</v>
      </c>
      <c r="BP119" s="1">
        <v>1</v>
      </c>
      <c r="BQ119" s="1">
        <v>1</v>
      </c>
      <c r="BR119" s="1">
        <v>1</v>
      </c>
      <c r="BS119" s="1">
        <v>0</v>
      </c>
      <c r="BT119" s="1">
        <v>0</v>
      </c>
      <c r="BU119" s="1">
        <v>1</v>
      </c>
      <c r="BV119" s="1">
        <v>1</v>
      </c>
      <c r="BW119" s="1">
        <v>0</v>
      </c>
      <c r="BX119" s="1">
        <v>0</v>
      </c>
      <c r="BY119" t="s">
        <v>287</v>
      </c>
      <c r="BZ119" s="1">
        <v>1</v>
      </c>
      <c r="CA119" s="1">
        <v>1</v>
      </c>
      <c r="CB119" s="1">
        <v>1</v>
      </c>
      <c r="CC119" s="1">
        <v>1</v>
      </c>
      <c r="CD119" s="1">
        <v>1</v>
      </c>
      <c r="CE119" s="1">
        <v>1</v>
      </c>
      <c r="CF119" s="1">
        <v>1</v>
      </c>
      <c r="CG119" s="1">
        <v>1</v>
      </c>
      <c r="CH119" s="1">
        <v>1</v>
      </c>
      <c r="CI119" s="1">
        <v>1</v>
      </c>
      <c r="CJ119" s="1">
        <v>1</v>
      </c>
      <c r="CK119" s="1">
        <v>1</v>
      </c>
      <c r="CL119" s="1">
        <v>0</v>
      </c>
      <c r="CM119" s="1">
        <v>0</v>
      </c>
      <c r="CN119" t="s">
        <v>287</v>
      </c>
      <c r="CO119" s="1">
        <v>1</v>
      </c>
      <c r="CP119" s="1">
        <v>1</v>
      </c>
      <c r="CQ119" s="1">
        <v>1</v>
      </c>
      <c r="CR119" s="1">
        <v>1</v>
      </c>
      <c r="CS119" s="1">
        <v>1</v>
      </c>
      <c r="CT119" s="1">
        <v>1</v>
      </c>
      <c r="CU119" s="1">
        <v>1</v>
      </c>
      <c r="CV119" t="s">
        <v>287</v>
      </c>
      <c r="CW119" s="1">
        <v>1</v>
      </c>
      <c r="CX119" t="s">
        <v>287</v>
      </c>
      <c r="CY119" s="1">
        <v>1</v>
      </c>
      <c r="CZ119" s="1">
        <v>1</v>
      </c>
      <c r="DA119" s="1">
        <v>2</v>
      </c>
      <c r="DB119" s="1">
        <v>6</v>
      </c>
      <c r="DC119" t="s">
        <v>964</v>
      </c>
      <c r="DD119" t="s">
        <v>287</v>
      </c>
      <c r="DE119" t="s">
        <v>287</v>
      </c>
      <c r="DF119" t="s">
        <v>965</v>
      </c>
      <c r="DG119" t="s">
        <v>966</v>
      </c>
      <c r="DH119" t="s">
        <v>290</v>
      </c>
      <c r="DI119" t="s">
        <v>315</v>
      </c>
      <c r="DJ119" t="s">
        <v>303</v>
      </c>
      <c r="DK119" t="s">
        <v>920</v>
      </c>
      <c r="DL119" t="s">
        <v>305</v>
      </c>
      <c r="DM119" t="s">
        <v>967</v>
      </c>
      <c r="DN119" t="s">
        <v>968</v>
      </c>
      <c r="DO119" s="1">
        <v>0</v>
      </c>
      <c r="DP119" s="1">
        <v>0</v>
      </c>
      <c r="DQ119" s="1">
        <v>0</v>
      </c>
      <c r="DR119" s="1">
        <v>1</v>
      </c>
      <c r="DS119" s="1">
        <v>0</v>
      </c>
    </row>
    <row r="120" spans="1:123" x14ac:dyDescent="0.35">
      <c r="A120" t="s">
        <v>287</v>
      </c>
      <c r="B120" t="s">
        <v>287</v>
      </c>
      <c r="C120" t="s">
        <v>287</v>
      </c>
      <c r="D120" t="s">
        <v>287</v>
      </c>
      <c r="E120" t="s">
        <v>287</v>
      </c>
      <c r="F120" t="s">
        <v>287</v>
      </c>
      <c r="G120" t="s">
        <v>287</v>
      </c>
      <c r="H120" t="s">
        <v>287</v>
      </c>
      <c r="I120" s="1">
        <v>0</v>
      </c>
      <c r="J120" s="1">
        <v>0</v>
      </c>
      <c r="K120" s="1">
        <v>0</v>
      </c>
      <c r="L120" s="1">
        <v>0</v>
      </c>
      <c r="M120" s="1">
        <v>0</v>
      </c>
      <c r="N120" s="1">
        <v>0</v>
      </c>
      <c r="O120" s="1">
        <v>0</v>
      </c>
      <c r="P120" s="1">
        <v>0</v>
      </c>
      <c r="Q120" t="s">
        <v>287</v>
      </c>
      <c r="R120" s="1">
        <v>0</v>
      </c>
      <c r="S120" s="1">
        <v>0</v>
      </c>
      <c r="T120" s="1">
        <v>0</v>
      </c>
      <c r="U120" s="1">
        <v>0</v>
      </c>
      <c r="V120" s="1">
        <v>0</v>
      </c>
      <c r="W120" s="1">
        <v>0</v>
      </c>
      <c r="X120" t="s">
        <v>287</v>
      </c>
      <c r="Y120" t="s">
        <v>287</v>
      </c>
      <c r="Z120" t="s">
        <v>287</v>
      </c>
      <c r="AA120" t="s">
        <v>287</v>
      </c>
      <c r="AB120" t="s">
        <v>287</v>
      </c>
      <c r="AC120" s="1">
        <v>0</v>
      </c>
      <c r="AD120" s="1">
        <v>0</v>
      </c>
      <c r="AE120" s="1">
        <v>0</v>
      </c>
      <c r="AF120" s="1">
        <v>0</v>
      </c>
      <c r="AG120" s="1">
        <v>0</v>
      </c>
      <c r="AH120" t="s">
        <v>287</v>
      </c>
      <c r="AI120" t="s">
        <v>287</v>
      </c>
      <c r="AJ120" t="s">
        <v>287</v>
      </c>
      <c r="AK120" t="s">
        <v>287</v>
      </c>
      <c r="AL120" t="s">
        <v>287</v>
      </c>
      <c r="AM120" t="s">
        <v>287</v>
      </c>
      <c r="AN120" s="1">
        <v>0</v>
      </c>
      <c r="AO120" s="1">
        <v>0</v>
      </c>
      <c r="AP120" s="1">
        <v>0</v>
      </c>
      <c r="AQ120" s="1">
        <v>0</v>
      </c>
      <c r="AR120" s="1">
        <v>0</v>
      </c>
      <c r="AS120" s="1">
        <v>0</v>
      </c>
      <c r="AT120" s="1">
        <v>0</v>
      </c>
      <c r="AU120" s="1">
        <v>0</v>
      </c>
      <c r="AV120" t="s">
        <v>287</v>
      </c>
      <c r="AW120" s="1">
        <v>0</v>
      </c>
      <c r="AX120" s="1">
        <v>0</v>
      </c>
      <c r="AY120" s="1">
        <v>0</v>
      </c>
      <c r="AZ120" s="1">
        <v>0</v>
      </c>
      <c r="BA120" s="1">
        <v>0</v>
      </c>
      <c r="BB120" s="1">
        <v>0</v>
      </c>
      <c r="BC120" s="1">
        <v>0</v>
      </c>
      <c r="BD120" s="1">
        <v>0</v>
      </c>
      <c r="BE120" t="s">
        <v>287</v>
      </c>
      <c r="BF120" t="s">
        <v>287</v>
      </c>
      <c r="BG120" t="s">
        <v>287</v>
      </c>
      <c r="BH120" t="s">
        <v>287</v>
      </c>
      <c r="BI120" t="s">
        <v>287</v>
      </c>
      <c r="BJ120" t="s">
        <v>287</v>
      </c>
      <c r="BK120" s="1">
        <v>0</v>
      </c>
      <c r="BL120" s="1">
        <v>0</v>
      </c>
      <c r="BM120" s="1">
        <v>0</v>
      </c>
      <c r="BN120" s="1">
        <v>0</v>
      </c>
      <c r="BO120" s="1">
        <v>0</v>
      </c>
      <c r="BP120" s="1">
        <v>0</v>
      </c>
      <c r="BQ120" s="1">
        <v>0</v>
      </c>
      <c r="BR120" s="1">
        <v>0</v>
      </c>
      <c r="BS120" s="1">
        <v>0</v>
      </c>
      <c r="BT120" s="1">
        <v>0</v>
      </c>
      <c r="BU120" s="1">
        <v>0</v>
      </c>
      <c r="BV120" s="1">
        <v>0</v>
      </c>
      <c r="BW120" s="1">
        <v>0</v>
      </c>
      <c r="BX120" s="1">
        <v>0</v>
      </c>
      <c r="BY120" t="s">
        <v>287</v>
      </c>
      <c r="BZ120" s="1">
        <v>0</v>
      </c>
      <c r="CA120" s="1">
        <v>0</v>
      </c>
      <c r="CB120" s="1">
        <v>0</v>
      </c>
      <c r="CC120" s="1">
        <v>0</v>
      </c>
      <c r="CD120" s="1">
        <v>0</v>
      </c>
      <c r="CE120" s="1">
        <v>0</v>
      </c>
      <c r="CF120" s="1">
        <v>0</v>
      </c>
      <c r="CG120" s="1">
        <v>0</v>
      </c>
      <c r="CH120" s="1">
        <v>0</v>
      </c>
      <c r="CI120" s="1">
        <v>0</v>
      </c>
      <c r="CJ120" s="1">
        <v>0</v>
      </c>
      <c r="CK120" s="1">
        <v>0</v>
      </c>
      <c r="CL120" s="1">
        <v>0</v>
      </c>
      <c r="CM120" s="1">
        <v>0</v>
      </c>
      <c r="CN120" t="s">
        <v>287</v>
      </c>
      <c r="CO120" t="s">
        <v>287</v>
      </c>
      <c r="CP120" t="s">
        <v>287</v>
      </c>
      <c r="CQ120" t="s">
        <v>287</v>
      </c>
      <c r="CR120" t="s">
        <v>287</v>
      </c>
      <c r="CS120" t="s">
        <v>287</v>
      </c>
      <c r="CT120" t="s">
        <v>287</v>
      </c>
      <c r="CU120" t="s">
        <v>287</v>
      </c>
      <c r="CV120" t="s">
        <v>287</v>
      </c>
      <c r="CW120" t="s">
        <v>287</v>
      </c>
      <c r="CX120" t="s">
        <v>287</v>
      </c>
      <c r="CY120" t="s">
        <v>287</v>
      </c>
      <c r="CZ120" t="s">
        <v>287</v>
      </c>
      <c r="DA120" t="s">
        <v>287</v>
      </c>
      <c r="DB120" t="s">
        <v>287</v>
      </c>
      <c r="DC120" t="s">
        <v>287</v>
      </c>
      <c r="DD120" t="s">
        <v>287</v>
      </c>
      <c r="DE120" t="s">
        <v>287</v>
      </c>
      <c r="DF120" t="s">
        <v>969</v>
      </c>
      <c r="DG120" t="s">
        <v>970</v>
      </c>
      <c r="DH120" t="s">
        <v>290</v>
      </c>
      <c r="DI120" t="s">
        <v>302</v>
      </c>
      <c r="DJ120" t="s">
        <v>303</v>
      </c>
      <c r="DK120" t="s">
        <v>420</v>
      </c>
      <c r="DL120" t="s">
        <v>330</v>
      </c>
      <c r="DM120" t="s">
        <v>971</v>
      </c>
      <c r="DN120" t="s">
        <v>972</v>
      </c>
      <c r="DO120" s="1">
        <v>0</v>
      </c>
      <c r="DP120" s="1">
        <v>1</v>
      </c>
      <c r="DQ120" s="1">
        <v>0</v>
      </c>
      <c r="DR120" s="1">
        <v>0</v>
      </c>
      <c r="DS120" s="1">
        <v>0</v>
      </c>
    </row>
    <row r="121" spans="1:123" x14ac:dyDescent="0.35">
      <c r="A121" s="1">
        <v>1</v>
      </c>
      <c r="B121" s="1">
        <v>1</v>
      </c>
      <c r="C121" s="1">
        <v>4</v>
      </c>
      <c r="D121" s="1">
        <v>3</v>
      </c>
      <c r="E121" s="1">
        <v>1</v>
      </c>
      <c r="F121" s="1">
        <v>2</v>
      </c>
      <c r="G121" s="1">
        <v>1</v>
      </c>
      <c r="H121" s="1">
        <v>4</v>
      </c>
      <c r="I121" s="1">
        <v>1</v>
      </c>
      <c r="J121" s="1">
        <v>1</v>
      </c>
      <c r="K121" s="1">
        <v>1</v>
      </c>
      <c r="L121" s="1">
        <v>1</v>
      </c>
      <c r="M121" s="1">
        <v>1</v>
      </c>
      <c r="N121" s="1">
        <v>1</v>
      </c>
      <c r="O121" s="1">
        <v>1</v>
      </c>
      <c r="P121" s="1">
        <v>0</v>
      </c>
      <c r="Q121" s="1">
        <v>2</v>
      </c>
      <c r="R121" s="1">
        <v>1</v>
      </c>
      <c r="S121" s="1">
        <v>1</v>
      </c>
      <c r="T121" s="1">
        <v>1</v>
      </c>
      <c r="U121" s="1">
        <v>1</v>
      </c>
      <c r="V121" s="1">
        <v>1</v>
      </c>
      <c r="W121" s="1">
        <v>0</v>
      </c>
      <c r="X121" t="s">
        <v>287</v>
      </c>
      <c r="Y121" s="1">
        <v>2</v>
      </c>
      <c r="Z121" s="1">
        <v>1</v>
      </c>
      <c r="AA121" t="s">
        <v>973</v>
      </c>
      <c r="AB121" s="1">
        <v>2</v>
      </c>
      <c r="AC121" s="1">
        <v>1</v>
      </c>
      <c r="AD121" s="1">
        <v>0</v>
      </c>
      <c r="AE121" s="1">
        <v>1</v>
      </c>
      <c r="AF121" s="1">
        <v>1</v>
      </c>
      <c r="AG121" s="1">
        <v>0</v>
      </c>
      <c r="AH121" t="s">
        <v>287</v>
      </c>
      <c r="AI121" t="s">
        <v>287</v>
      </c>
      <c r="AJ121" t="s">
        <v>287</v>
      </c>
      <c r="AK121" t="s">
        <v>287</v>
      </c>
      <c r="AL121" s="1">
        <v>1</v>
      </c>
      <c r="AM121" s="1">
        <v>1</v>
      </c>
      <c r="AN121" s="1">
        <v>0</v>
      </c>
      <c r="AO121" s="1">
        <v>0</v>
      </c>
      <c r="AP121" s="1">
        <v>1</v>
      </c>
      <c r="AQ121" s="1">
        <v>0</v>
      </c>
      <c r="AR121" s="1">
        <v>0</v>
      </c>
      <c r="AS121" s="1">
        <v>0</v>
      </c>
      <c r="AT121" s="1">
        <v>0</v>
      </c>
      <c r="AU121" s="1">
        <v>0</v>
      </c>
      <c r="AV121" t="s">
        <v>287</v>
      </c>
      <c r="AW121" s="1">
        <v>0</v>
      </c>
      <c r="AX121" s="1">
        <v>0</v>
      </c>
      <c r="AY121" s="1">
        <v>1</v>
      </c>
      <c r="AZ121" s="1">
        <v>0</v>
      </c>
      <c r="BA121" s="1">
        <v>0</v>
      </c>
      <c r="BB121" s="1">
        <v>0</v>
      </c>
      <c r="BC121" s="1">
        <v>0</v>
      </c>
      <c r="BD121" s="1">
        <v>0</v>
      </c>
      <c r="BE121" t="s">
        <v>287</v>
      </c>
      <c r="BF121" t="s">
        <v>804</v>
      </c>
      <c r="BG121" s="1">
        <v>1</v>
      </c>
      <c r="BH121" s="1">
        <v>1</v>
      </c>
      <c r="BI121" s="1">
        <v>1</v>
      </c>
      <c r="BJ121" s="1">
        <v>3</v>
      </c>
      <c r="BK121" s="1">
        <v>1</v>
      </c>
      <c r="BL121" s="1">
        <v>1</v>
      </c>
      <c r="BM121" s="1">
        <v>0</v>
      </c>
      <c r="BN121" s="1">
        <v>0</v>
      </c>
      <c r="BO121" s="1">
        <v>0</v>
      </c>
      <c r="BP121" s="1">
        <v>0</v>
      </c>
      <c r="BQ121" s="1">
        <v>0</v>
      </c>
      <c r="BR121" s="1">
        <v>0</v>
      </c>
      <c r="BS121" s="1">
        <v>0</v>
      </c>
      <c r="BT121" s="1">
        <v>0</v>
      </c>
      <c r="BU121" s="1">
        <v>0</v>
      </c>
      <c r="BV121" s="1">
        <v>0</v>
      </c>
      <c r="BW121" s="1">
        <v>1</v>
      </c>
      <c r="BX121" s="1">
        <v>0</v>
      </c>
      <c r="BY121" t="s">
        <v>974</v>
      </c>
      <c r="BZ121" s="1">
        <v>0</v>
      </c>
      <c r="CA121" s="1">
        <v>0</v>
      </c>
      <c r="CB121" s="1">
        <v>0</v>
      </c>
      <c r="CC121" s="1">
        <v>0</v>
      </c>
      <c r="CD121" s="1">
        <v>0</v>
      </c>
      <c r="CE121" s="1">
        <v>0</v>
      </c>
      <c r="CF121" s="1">
        <v>0</v>
      </c>
      <c r="CG121" s="1">
        <v>0</v>
      </c>
      <c r="CH121" s="1">
        <v>0</v>
      </c>
      <c r="CI121" s="1">
        <v>0</v>
      </c>
      <c r="CJ121" s="1">
        <v>0</v>
      </c>
      <c r="CK121" s="1">
        <v>0</v>
      </c>
      <c r="CL121" s="1">
        <v>1</v>
      </c>
      <c r="CM121" s="1">
        <v>0</v>
      </c>
      <c r="CN121" t="s">
        <v>975</v>
      </c>
      <c r="CO121" s="1">
        <v>1</v>
      </c>
      <c r="CP121" s="1">
        <v>2</v>
      </c>
      <c r="CQ121" s="1">
        <v>2</v>
      </c>
      <c r="CR121" t="s">
        <v>287</v>
      </c>
      <c r="CS121" s="1">
        <v>3</v>
      </c>
      <c r="CT121" s="1">
        <v>1</v>
      </c>
      <c r="CU121" s="1">
        <v>2</v>
      </c>
      <c r="CV121" t="s">
        <v>287</v>
      </c>
      <c r="CW121" s="1">
        <v>2</v>
      </c>
      <c r="CX121" t="s">
        <v>287</v>
      </c>
      <c r="CY121" s="1">
        <v>1</v>
      </c>
      <c r="CZ121" s="1">
        <v>1</v>
      </c>
      <c r="DA121" s="1">
        <v>2</v>
      </c>
      <c r="DB121" s="1">
        <v>2</v>
      </c>
      <c r="DC121" t="s">
        <v>287</v>
      </c>
      <c r="DD121" t="s">
        <v>287</v>
      </c>
      <c r="DE121" t="s">
        <v>287</v>
      </c>
      <c r="DF121" t="s">
        <v>976</v>
      </c>
      <c r="DG121" t="s">
        <v>977</v>
      </c>
      <c r="DH121" t="s">
        <v>290</v>
      </c>
      <c r="DI121" t="s">
        <v>315</v>
      </c>
      <c r="DJ121" t="s">
        <v>303</v>
      </c>
      <c r="DK121" t="s">
        <v>978</v>
      </c>
      <c r="DL121" t="s">
        <v>341</v>
      </c>
      <c r="DM121" t="s">
        <v>979</v>
      </c>
      <c r="DN121" t="s">
        <v>980</v>
      </c>
      <c r="DO121" s="1">
        <v>0</v>
      </c>
      <c r="DP121" s="1">
        <v>0</v>
      </c>
      <c r="DQ121" s="1">
        <v>0</v>
      </c>
      <c r="DR121" s="1">
        <v>1</v>
      </c>
      <c r="DS121" s="1">
        <v>0</v>
      </c>
    </row>
    <row r="122" spans="1:123" x14ac:dyDescent="0.35">
      <c r="A122" s="1">
        <v>1</v>
      </c>
      <c r="B122" s="1">
        <v>1</v>
      </c>
      <c r="C122" s="1">
        <v>2</v>
      </c>
      <c r="D122" s="1">
        <v>4</v>
      </c>
      <c r="E122" s="1">
        <v>1</v>
      </c>
      <c r="F122" s="1">
        <v>3</v>
      </c>
      <c r="G122" s="1">
        <v>3</v>
      </c>
      <c r="H122" s="1">
        <v>4</v>
      </c>
      <c r="I122" s="1">
        <v>1</v>
      </c>
      <c r="J122" s="1">
        <v>1</v>
      </c>
      <c r="K122" s="1">
        <v>0</v>
      </c>
      <c r="L122" s="1">
        <v>0</v>
      </c>
      <c r="M122" s="1">
        <v>0</v>
      </c>
      <c r="N122" s="1">
        <v>0</v>
      </c>
      <c r="O122" s="1">
        <v>1</v>
      </c>
      <c r="P122" s="1">
        <v>0</v>
      </c>
      <c r="Q122" s="1">
        <v>2</v>
      </c>
      <c r="R122" s="1">
        <v>0</v>
      </c>
      <c r="S122" s="1">
        <v>0</v>
      </c>
      <c r="T122" s="1">
        <v>0</v>
      </c>
      <c r="U122" s="1">
        <v>0</v>
      </c>
      <c r="V122" s="1">
        <v>0</v>
      </c>
      <c r="W122" s="1">
        <v>1</v>
      </c>
      <c r="X122" t="s">
        <v>287</v>
      </c>
      <c r="Y122" s="1">
        <v>3</v>
      </c>
      <c r="Z122" s="1">
        <v>2</v>
      </c>
      <c r="AA122" t="s">
        <v>287</v>
      </c>
      <c r="AB122" s="1">
        <v>1</v>
      </c>
      <c r="AC122" s="1">
        <v>0</v>
      </c>
      <c r="AD122" s="1">
        <v>0</v>
      </c>
      <c r="AE122" s="1">
        <v>0</v>
      </c>
      <c r="AF122" s="1">
        <v>0</v>
      </c>
      <c r="AG122" s="1">
        <v>0</v>
      </c>
      <c r="AH122" t="s">
        <v>287</v>
      </c>
      <c r="AI122" t="s">
        <v>287</v>
      </c>
      <c r="AJ122" t="s">
        <v>287</v>
      </c>
      <c r="AK122" t="s">
        <v>287</v>
      </c>
      <c r="AL122" s="1">
        <v>2</v>
      </c>
      <c r="AM122" s="1">
        <v>2</v>
      </c>
      <c r="AN122" s="1">
        <v>0</v>
      </c>
      <c r="AO122" s="1">
        <v>1</v>
      </c>
      <c r="AP122" s="1">
        <v>0</v>
      </c>
      <c r="AQ122" s="1">
        <v>1</v>
      </c>
      <c r="AR122" s="1">
        <v>1</v>
      </c>
      <c r="AS122" s="1">
        <v>0</v>
      </c>
      <c r="AT122" s="1">
        <v>0</v>
      </c>
      <c r="AU122" s="1">
        <v>0</v>
      </c>
      <c r="AV122" t="s">
        <v>287</v>
      </c>
      <c r="AW122" s="1">
        <v>0</v>
      </c>
      <c r="AX122" s="1">
        <v>0</v>
      </c>
      <c r="AY122" s="1">
        <v>0</v>
      </c>
      <c r="AZ122" s="1">
        <v>1</v>
      </c>
      <c r="BA122" s="1">
        <v>1</v>
      </c>
      <c r="BB122" s="1">
        <v>0</v>
      </c>
      <c r="BC122" s="1">
        <v>0</v>
      </c>
      <c r="BD122" s="1">
        <v>0</v>
      </c>
      <c r="BE122" t="s">
        <v>287</v>
      </c>
      <c r="BF122" t="s">
        <v>287</v>
      </c>
      <c r="BG122" s="1">
        <v>1</v>
      </c>
      <c r="BH122" s="1">
        <v>3</v>
      </c>
      <c r="BI122" s="1">
        <v>2</v>
      </c>
      <c r="BJ122" s="1">
        <v>3</v>
      </c>
      <c r="BK122" s="1">
        <v>1</v>
      </c>
      <c r="BL122" s="1">
        <v>1</v>
      </c>
      <c r="BM122" s="1">
        <v>1</v>
      </c>
      <c r="BN122" s="1">
        <v>1</v>
      </c>
      <c r="BO122" s="1">
        <v>1</v>
      </c>
      <c r="BP122" s="1">
        <v>1</v>
      </c>
      <c r="BQ122" s="1">
        <v>1</v>
      </c>
      <c r="BR122" s="1">
        <v>0</v>
      </c>
      <c r="BS122" s="1">
        <v>0</v>
      </c>
      <c r="BT122" s="1">
        <v>0</v>
      </c>
      <c r="BU122" s="1">
        <v>0</v>
      </c>
      <c r="BV122" s="1">
        <v>1</v>
      </c>
      <c r="BW122" s="1">
        <v>0</v>
      </c>
      <c r="BX122" s="1">
        <v>0</v>
      </c>
      <c r="BY122" t="s">
        <v>287</v>
      </c>
      <c r="BZ122" s="1">
        <v>1</v>
      </c>
      <c r="CA122" s="1">
        <v>1</v>
      </c>
      <c r="CB122" s="1">
        <v>1</v>
      </c>
      <c r="CC122" s="1">
        <v>1</v>
      </c>
      <c r="CD122" s="1">
        <v>1</v>
      </c>
      <c r="CE122" s="1">
        <v>1</v>
      </c>
      <c r="CF122" s="1">
        <v>1</v>
      </c>
      <c r="CG122" s="1">
        <v>1</v>
      </c>
      <c r="CH122" s="1">
        <v>1</v>
      </c>
      <c r="CI122" s="1">
        <v>1</v>
      </c>
      <c r="CJ122" s="1">
        <v>1</v>
      </c>
      <c r="CK122" s="1">
        <v>1</v>
      </c>
      <c r="CL122" s="1">
        <v>0</v>
      </c>
      <c r="CM122" s="1">
        <v>0</v>
      </c>
      <c r="CN122" t="s">
        <v>287</v>
      </c>
      <c r="CO122" s="1">
        <v>2</v>
      </c>
      <c r="CP122" s="1">
        <v>2</v>
      </c>
      <c r="CQ122" s="1">
        <v>2</v>
      </c>
      <c r="CR122" t="s">
        <v>287</v>
      </c>
      <c r="CS122" s="1">
        <v>3</v>
      </c>
      <c r="CT122" s="1">
        <v>1</v>
      </c>
      <c r="CU122" s="1">
        <v>3</v>
      </c>
      <c r="CV122" t="s">
        <v>287</v>
      </c>
      <c r="CW122" s="1">
        <v>2</v>
      </c>
      <c r="CX122" t="s">
        <v>287</v>
      </c>
      <c r="CY122" s="1">
        <v>1</v>
      </c>
      <c r="CZ122" s="1">
        <v>2</v>
      </c>
      <c r="DA122" s="1">
        <v>2</v>
      </c>
      <c r="DB122" s="1">
        <v>2</v>
      </c>
      <c r="DC122" t="s">
        <v>287</v>
      </c>
      <c r="DD122" t="s">
        <v>287</v>
      </c>
      <c r="DE122" t="s">
        <v>287</v>
      </c>
      <c r="DF122" t="s">
        <v>981</v>
      </c>
      <c r="DG122" t="s">
        <v>982</v>
      </c>
      <c r="DH122" t="s">
        <v>290</v>
      </c>
      <c r="DI122" t="s">
        <v>315</v>
      </c>
      <c r="DJ122" t="s">
        <v>303</v>
      </c>
      <c r="DK122" t="s">
        <v>420</v>
      </c>
      <c r="DL122" t="s">
        <v>330</v>
      </c>
      <c r="DM122" t="s">
        <v>983</v>
      </c>
      <c r="DN122" t="s">
        <v>984</v>
      </c>
      <c r="DO122" s="1">
        <v>0</v>
      </c>
      <c r="DP122" s="1">
        <v>0</v>
      </c>
      <c r="DQ122" s="1">
        <v>0</v>
      </c>
      <c r="DR122" s="1">
        <v>1</v>
      </c>
      <c r="DS122" s="1">
        <v>0</v>
      </c>
    </row>
    <row r="123" spans="1:123" x14ac:dyDescent="0.35">
      <c r="A123" s="1">
        <v>1</v>
      </c>
      <c r="B123" s="1">
        <v>1</v>
      </c>
      <c r="C123" s="1">
        <v>1</v>
      </c>
      <c r="D123" s="1">
        <v>5</v>
      </c>
      <c r="E123" s="1">
        <v>5</v>
      </c>
      <c r="F123" s="1">
        <v>5</v>
      </c>
      <c r="G123" s="1">
        <v>5</v>
      </c>
      <c r="H123" s="1">
        <v>5</v>
      </c>
      <c r="I123" s="1">
        <v>1</v>
      </c>
      <c r="J123" s="1">
        <v>1</v>
      </c>
      <c r="K123" s="1">
        <v>1</v>
      </c>
      <c r="L123" s="1">
        <v>0</v>
      </c>
      <c r="M123" s="1">
        <v>1</v>
      </c>
      <c r="N123" s="1">
        <v>1</v>
      </c>
      <c r="O123" s="1">
        <v>1</v>
      </c>
      <c r="P123" s="1">
        <v>0</v>
      </c>
      <c r="Q123" s="1">
        <v>1</v>
      </c>
      <c r="R123" s="1">
        <v>1</v>
      </c>
      <c r="S123" s="1">
        <v>0</v>
      </c>
      <c r="T123" s="1">
        <v>1</v>
      </c>
      <c r="U123" s="1">
        <v>1</v>
      </c>
      <c r="V123" s="1">
        <v>0</v>
      </c>
      <c r="W123" s="1">
        <v>0</v>
      </c>
      <c r="X123" t="s">
        <v>287</v>
      </c>
      <c r="Y123" s="1">
        <v>5</v>
      </c>
      <c r="Z123" s="1">
        <v>1</v>
      </c>
      <c r="AA123" t="s">
        <v>985</v>
      </c>
      <c r="AB123" s="1">
        <v>2</v>
      </c>
      <c r="AC123" s="1">
        <v>1</v>
      </c>
      <c r="AD123" s="1">
        <v>0</v>
      </c>
      <c r="AE123" s="1">
        <v>0</v>
      </c>
      <c r="AF123" s="1">
        <v>0</v>
      </c>
      <c r="AG123" s="1">
        <v>0</v>
      </c>
      <c r="AH123" t="s">
        <v>287</v>
      </c>
      <c r="AI123" t="s">
        <v>287</v>
      </c>
      <c r="AJ123" t="s">
        <v>287</v>
      </c>
      <c r="AK123" t="s">
        <v>287</v>
      </c>
      <c r="AL123" s="1">
        <v>1</v>
      </c>
      <c r="AM123" s="1">
        <v>1</v>
      </c>
      <c r="AN123" s="1">
        <v>0</v>
      </c>
      <c r="AO123" s="1">
        <v>0</v>
      </c>
      <c r="AP123" s="1">
        <v>1</v>
      </c>
      <c r="AQ123" s="1">
        <v>0</v>
      </c>
      <c r="AR123" s="1">
        <v>0</v>
      </c>
      <c r="AS123" s="1">
        <v>0</v>
      </c>
      <c r="AT123" s="1">
        <v>0</v>
      </c>
      <c r="AU123" s="1">
        <v>0</v>
      </c>
      <c r="AV123" t="s">
        <v>287</v>
      </c>
      <c r="AW123" s="1">
        <v>0</v>
      </c>
      <c r="AX123" s="1">
        <v>0</v>
      </c>
      <c r="AY123" s="1">
        <v>1</v>
      </c>
      <c r="AZ123" s="1">
        <v>0</v>
      </c>
      <c r="BA123" s="1">
        <v>0</v>
      </c>
      <c r="BB123" s="1">
        <v>0</v>
      </c>
      <c r="BC123" s="1">
        <v>0</v>
      </c>
      <c r="BD123" s="1">
        <v>0</v>
      </c>
      <c r="BE123" t="s">
        <v>287</v>
      </c>
      <c r="BF123" t="s">
        <v>287</v>
      </c>
      <c r="BG123" s="1">
        <v>3</v>
      </c>
      <c r="BH123" t="s">
        <v>287</v>
      </c>
      <c r="BI123" t="s">
        <v>287</v>
      </c>
      <c r="BJ123" t="s">
        <v>287</v>
      </c>
      <c r="BK123" s="1">
        <v>0</v>
      </c>
      <c r="BL123" s="1">
        <v>0</v>
      </c>
      <c r="BM123" s="1">
        <v>0</v>
      </c>
      <c r="BN123" s="1">
        <v>0</v>
      </c>
      <c r="BO123" s="1">
        <v>0</v>
      </c>
      <c r="BP123" s="1">
        <v>0</v>
      </c>
      <c r="BQ123" s="1">
        <v>0</v>
      </c>
      <c r="BR123" s="1">
        <v>0</v>
      </c>
      <c r="BS123" s="1">
        <v>0</v>
      </c>
      <c r="BT123" s="1">
        <v>0</v>
      </c>
      <c r="BU123" s="1">
        <v>0</v>
      </c>
      <c r="BV123" s="1">
        <v>0</v>
      </c>
      <c r="BW123" s="1">
        <v>0</v>
      </c>
      <c r="BX123" s="1">
        <v>0</v>
      </c>
      <c r="BY123" t="s">
        <v>287</v>
      </c>
      <c r="BZ123" s="1">
        <v>0</v>
      </c>
      <c r="CA123" s="1">
        <v>0</v>
      </c>
      <c r="CB123" s="1">
        <v>0</v>
      </c>
      <c r="CC123" s="1">
        <v>0</v>
      </c>
      <c r="CD123" s="1">
        <v>0</v>
      </c>
      <c r="CE123" s="1">
        <v>0</v>
      </c>
      <c r="CF123" s="1">
        <v>0</v>
      </c>
      <c r="CG123" s="1">
        <v>0</v>
      </c>
      <c r="CH123" s="1">
        <v>0</v>
      </c>
      <c r="CI123" s="1">
        <v>0</v>
      </c>
      <c r="CJ123" s="1">
        <v>0</v>
      </c>
      <c r="CK123" s="1">
        <v>0</v>
      </c>
      <c r="CL123" s="1">
        <v>0</v>
      </c>
      <c r="CM123" s="1">
        <v>0</v>
      </c>
      <c r="CN123" t="s">
        <v>287</v>
      </c>
      <c r="CO123" t="s">
        <v>287</v>
      </c>
      <c r="CP123" t="s">
        <v>287</v>
      </c>
      <c r="CQ123" t="s">
        <v>287</v>
      </c>
      <c r="CR123" t="s">
        <v>287</v>
      </c>
      <c r="CS123" t="s">
        <v>287</v>
      </c>
      <c r="CT123" t="s">
        <v>287</v>
      </c>
      <c r="CU123" t="s">
        <v>287</v>
      </c>
      <c r="CV123" t="s">
        <v>287</v>
      </c>
      <c r="CW123" s="1">
        <v>2</v>
      </c>
      <c r="CX123" t="s">
        <v>287</v>
      </c>
      <c r="CY123" s="1">
        <v>3</v>
      </c>
      <c r="CZ123" s="1">
        <v>3</v>
      </c>
      <c r="DA123" s="1">
        <v>3</v>
      </c>
      <c r="DB123" t="s">
        <v>287</v>
      </c>
      <c r="DC123" t="s">
        <v>287</v>
      </c>
      <c r="DD123" t="s">
        <v>287</v>
      </c>
      <c r="DE123" t="s">
        <v>986</v>
      </c>
      <c r="DF123" t="s">
        <v>987</v>
      </c>
      <c r="DG123" t="s">
        <v>988</v>
      </c>
      <c r="DH123" t="s">
        <v>290</v>
      </c>
      <c r="DI123" t="s">
        <v>419</v>
      </c>
      <c r="DJ123" t="s">
        <v>687</v>
      </c>
      <c r="DK123" t="s">
        <v>316</v>
      </c>
      <c r="DL123" t="s">
        <v>305</v>
      </c>
      <c r="DM123" t="s">
        <v>989</v>
      </c>
      <c r="DN123" t="s">
        <v>990</v>
      </c>
      <c r="DO123" s="1">
        <v>0</v>
      </c>
      <c r="DP123" s="1">
        <v>0</v>
      </c>
      <c r="DQ123" s="1">
        <v>0</v>
      </c>
      <c r="DR123" s="1">
        <v>1</v>
      </c>
      <c r="DS123" s="1">
        <v>0</v>
      </c>
    </row>
    <row r="124" spans="1:123" x14ac:dyDescent="0.35">
      <c r="A124" t="s">
        <v>287</v>
      </c>
      <c r="B124" t="s">
        <v>287</v>
      </c>
      <c r="C124" t="s">
        <v>287</v>
      </c>
      <c r="D124" t="s">
        <v>287</v>
      </c>
      <c r="E124" t="s">
        <v>287</v>
      </c>
      <c r="F124" t="s">
        <v>287</v>
      </c>
      <c r="G124" t="s">
        <v>287</v>
      </c>
      <c r="H124" t="s">
        <v>287</v>
      </c>
      <c r="I124" s="1">
        <v>0</v>
      </c>
      <c r="J124" s="1">
        <v>0</v>
      </c>
      <c r="K124" s="1">
        <v>0</v>
      </c>
      <c r="L124" s="1">
        <v>0</v>
      </c>
      <c r="M124" s="1">
        <v>0</v>
      </c>
      <c r="N124" s="1">
        <v>0</v>
      </c>
      <c r="O124" s="1">
        <v>0</v>
      </c>
      <c r="P124" s="1">
        <v>0</v>
      </c>
      <c r="Q124" t="s">
        <v>287</v>
      </c>
      <c r="R124" s="1">
        <v>0</v>
      </c>
      <c r="S124" s="1">
        <v>0</v>
      </c>
      <c r="T124" s="1">
        <v>0</v>
      </c>
      <c r="U124" s="1">
        <v>0</v>
      </c>
      <c r="V124" s="1">
        <v>0</v>
      </c>
      <c r="W124" s="1">
        <v>0</v>
      </c>
      <c r="X124" t="s">
        <v>287</v>
      </c>
      <c r="Y124" t="s">
        <v>287</v>
      </c>
      <c r="Z124" t="s">
        <v>287</v>
      </c>
      <c r="AA124" t="s">
        <v>287</v>
      </c>
      <c r="AB124" t="s">
        <v>287</v>
      </c>
      <c r="AC124" s="1">
        <v>0</v>
      </c>
      <c r="AD124" s="1">
        <v>0</v>
      </c>
      <c r="AE124" s="1">
        <v>0</v>
      </c>
      <c r="AF124" s="1">
        <v>0</v>
      </c>
      <c r="AG124" s="1">
        <v>0</v>
      </c>
      <c r="AH124" t="s">
        <v>287</v>
      </c>
      <c r="AI124" t="s">
        <v>287</v>
      </c>
      <c r="AJ124" t="s">
        <v>287</v>
      </c>
      <c r="AK124" t="s">
        <v>287</v>
      </c>
      <c r="AL124" t="s">
        <v>287</v>
      </c>
      <c r="AM124" t="s">
        <v>287</v>
      </c>
      <c r="AN124" s="1">
        <v>0</v>
      </c>
      <c r="AO124" s="1">
        <v>0</v>
      </c>
      <c r="AP124" s="1">
        <v>0</v>
      </c>
      <c r="AQ124" s="1">
        <v>0</v>
      </c>
      <c r="AR124" s="1">
        <v>0</v>
      </c>
      <c r="AS124" s="1">
        <v>0</v>
      </c>
      <c r="AT124" s="1">
        <v>0</v>
      </c>
      <c r="AU124" s="1">
        <v>0</v>
      </c>
      <c r="AV124" t="s">
        <v>287</v>
      </c>
      <c r="AW124" s="1">
        <v>0</v>
      </c>
      <c r="AX124" s="1">
        <v>0</v>
      </c>
      <c r="AY124" s="1">
        <v>0</v>
      </c>
      <c r="AZ124" s="1">
        <v>0</v>
      </c>
      <c r="BA124" s="1">
        <v>0</v>
      </c>
      <c r="BB124" s="1">
        <v>0</v>
      </c>
      <c r="BC124" s="1">
        <v>0</v>
      </c>
      <c r="BD124" s="1">
        <v>0</v>
      </c>
      <c r="BE124" t="s">
        <v>287</v>
      </c>
      <c r="BF124" t="s">
        <v>287</v>
      </c>
      <c r="BG124" t="s">
        <v>287</v>
      </c>
      <c r="BH124" t="s">
        <v>287</v>
      </c>
      <c r="BI124" t="s">
        <v>287</v>
      </c>
      <c r="BJ124" t="s">
        <v>287</v>
      </c>
      <c r="BK124" s="1">
        <v>0</v>
      </c>
      <c r="BL124" s="1">
        <v>0</v>
      </c>
      <c r="BM124" s="1">
        <v>0</v>
      </c>
      <c r="BN124" s="1">
        <v>0</v>
      </c>
      <c r="BO124" s="1">
        <v>0</v>
      </c>
      <c r="BP124" s="1">
        <v>0</v>
      </c>
      <c r="BQ124" s="1">
        <v>0</v>
      </c>
      <c r="BR124" s="1">
        <v>0</v>
      </c>
      <c r="BS124" s="1">
        <v>0</v>
      </c>
      <c r="BT124" s="1">
        <v>0</v>
      </c>
      <c r="BU124" s="1">
        <v>0</v>
      </c>
      <c r="BV124" s="1">
        <v>0</v>
      </c>
      <c r="BW124" s="1">
        <v>0</v>
      </c>
      <c r="BX124" s="1">
        <v>0</v>
      </c>
      <c r="BY124" t="s">
        <v>287</v>
      </c>
      <c r="BZ124" s="1">
        <v>0</v>
      </c>
      <c r="CA124" s="1">
        <v>0</v>
      </c>
      <c r="CB124" s="1">
        <v>0</v>
      </c>
      <c r="CC124" s="1">
        <v>0</v>
      </c>
      <c r="CD124" s="1">
        <v>0</v>
      </c>
      <c r="CE124" s="1">
        <v>0</v>
      </c>
      <c r="CF124" s="1">
        <v>0</v>
      </c>
      <c r="CG124" s="1">
        <v>0</v>
      </c>
      <c r="CH124" s="1">
        <v>0</v>
      </c>
      <c r="CI124" s="1">
        <v>0</v>
      </c>
      <c r="CJ124" s="1">
        <v>0</v>
      </c>
      <c r="CK124" s="1">
        <v>0</v>
      </c>
      <c r="CL124" s="1">
        <v>0</v>
      </c>
      <c r="CM124" s="1">
        <v>0</v>
      </c>
      <c r="CN124" t="s">
        <v>287</v>
      </c>
      <c r="CO124" t="s">
        <v>287</v>
      </c>
      <c r="CP124" t="s">
        <v>287</v>
      </c>
      <c r="CQ124" t="s">
        <v>287</v>
      </c>
      <c r="CR124" t="s">
        <v>287</v>
      </c>
      <c r="CS124" t="s">
        <v>287</v>
      </c>
      <c r="CT124" t="s">
        <v>287</v>
      </c>
      <c r="CU124" t="s">
        <v>287</v>
      </c>
      <c r="CV124" t="s">
        <v>287</v>
      </c>
      <c r="CW124" t="s">
        <v>287</v>
      </c>
      <c r="CX124" t="s">
        <v>287</v>
      </c>
      <c r="CY124" t="s">
        <v>287</v>
      </c>
      <c r="CZ124" t="s">
        <v>287</v>
      </c>
      <c r="DA124" t="s">
        <v>287</v>
      </c>
      <c r="DB124" t="s">
        <v>287</v>
      </c>
      <c r="DC124" t="s">
        <v>287</v>
      </c>
      <c r="DD124" t="s">
        <v>287</v>
      </c>
      <c r="DE124" t="s">
        <v>287</v>
      </c>
      <c r="DF124" t="s">
        <v>991</v>
      </c>
      <c r="DG124" t="s">
        <v>992</v>
      </c>
      <c r="DH124" t="s">
        <v>290</v>
      </c>
      <c r="DI124" t="s">
        <v>291</v>
      </c>
      <c r="DJ124" t="s">
        <v>292</v>
      </c>
      <c r="DK124" t="s">
        <v>525</v>
      </c>
      <c r="DL124" t="s">
        <v>341</v>
      </c>
      <c r="DM124" t="s">
        <v>993</v>
      </c>
      <c r="DN124" t="s">
        <v>994</v>
      </c>
      <c r="DO124" s="1">
        <v>0</v>
      </c>
      <c r="DP124" s="1">
        <v>1</v>
      </c>
      <c r="DQ124" s="1">
        <v>0</v>
      </c>
      <c r="DR124" s="1">
        <v>0</v>
      </c>
      <c r="DS124" s="1">
        <v>0</v>
      </c>
    </row>
    <row r="125" spans="1:123" x14ac:dyDescent="0.35">
      <c r="A125" t="s">
        <v>287</v>
      </c>
      <c r="B125" t="s">
        <v>287</v>
      </c>
      <c r="C125" t="s">
        <v>287</v>
      </c>
      <c r="D125" t="s">
        <v>287</v>
      </c>
      <c r="E125" t="s">
        <v>287</v>
      </c>
      <c r="F125" t="s">
        <v>287</v>
      </c>
      <c r="G125" t="s">
        <v>287</v>
      </c>
      <c r="H125" t="s">
        <v>287</v>
      </c>
      <c r="I125" s="1">
        <v>0</v>
      </c>
      <c r="J125" s="1">
        <v>0</v>
      </c>
      <c r="K125" s="1">
        <v>0</v>
      </c>
      <c r="L125" s="1">
        <v>0</v>
      </c>
      <c r="M125" s="1">
        <v>0</v>
      </c>
      <c r="N125" s="1">
        <v>0</v>
      </c>
      <c r="O125" s="1">
        <v>0</v>
      </c>
      <c r="P125" s="1">
        <v>0</v>
      </c>
      <c r="Q125" t="s">
        <v>287</v>
      </c>
      <c r="R125" s="1">
        <v>0</v>
      </c>
      <c r="S125" s="1">
        <v>0</v>
      </c>
      <c r="T125" s="1">
        <v>0</v>
      </c>
      <c r="U125" s="1">
        <v>0</v>
      </c>
      <c r="V125" s="1">
        <v>0</v>
      </c>
      <c r="W125" s="1">
        <v>0</v>
      </c>
      <c r="X125" t="s">
        <v>287</v>
      </c>
      <c r="Y125" t="s">
        <v>287</v>
      </c>
      <c r="Z125" t="s">
        <v>287</v>
      </c>
      <c r="AA125" t="s">
        <v>287</v>
      </c>
      <c r="AB125" t="s">
        <v>287</v>
      </c>
      <c r="AC125" s="1">
        <v>0</v>
      </c>
      <c r="AD125" s="1">
        <v>0</v>
      </c>
      <c r="AE125" s="1">
        <v>0</v>
      </c>
      <c r="AF125" s="1">
        <v>0</v>
      </c>
      <c r="AG125" s="1">
        <v>0</v>
      </c>
      <c r="AH125" t="s">
        <v>287</v>
      </c>
      <c r="AI125" t="s">
        <v>287</v>
      </c>
      <c r="AJ125" t="s">
        <v>287</v>
      </c>
      <c r="AK125" t="s">
        <v>287</v>
      </c>
      <c r="AL125" t="s">
        <v>287</v>
      </c>
      <c r="AM125" t="s">
        <v>287</v>
      </c>
      <c r="AN125" s="1">
        <v>0</v>
      </c>
      <c r="AO125" s="1">
        <v>0</v>
      </c>
      <c r="AP125" s="1">
        <v>0</v>
      </c>
      <c r="AQ125" s="1">
        <v>0</v>
      </c>
      <c r="AR125" s="1">
        <v>0</v>
      </c>
      <c r="AS125" s="1">
        <v>0</v>
      </c>
      <c r="AT125" s="1">
        <v>0</v>
      </c>
      <c r="AU125" s="1">
        <v>0</v>
      </c>
      <c r="AV125" t="s">
        <v>287</v>
      </c>
      <c r="AW125" s="1">
        <v>0</v>
      </c>
      <c r="AX125" s="1">
        <v>0</v>
      </c>
      <c r="AY125" s="1">
        <v>0</v>
      </c>
      <c r="AZ125" s="1">
        <v>0</v>
      </c>
      <c r="BA125" s="1">
        <v>0</v>
      </c>
      <c r="BB125" s="1">
        <v>0</v>
      </c>
      <c r="BC125" s="1">
        <v>0</v>
      </c>
      <c r="BD125" s="1">
        <v>0</v>
      </c>
      <c r="BE125" t="s">
        <v>287</v>
      </c>
      <c r="BF125" t="s">
        <v>287</v>
      </c>
      <c r="BG125" t="s">
        <v>287</v>
      </c>
      <c r="BH125" t="s">
        <v>287</v>
      </c>
      <c r="BI125" t="s">
        <v>287</v>
      </c>
      <c r="BJ125" t="s">
        <v>287</v>
      </c>
      <c r="BK125" s="1">
        <v>0</v>
      </c>
      <c r="BL125" s="1">
        <v>0</v>
      </c>
      <c r="BM125" s="1">
        <v>0</v>
      </c>
      <c r="BN125" s="1">
        <v>0</v>
      </c>
      <c r="BO125" s="1">
        <v>0</v>
      </c>
      <c r="BP125" s="1">
        <v>0</v>
      </c>
      <c r="BQ125" s="1">
        <v>0</v>
      </c>
      <c r="BR125" s="1">
        <v>0</v>
      </c>
      <c r="BS125" s="1">
        <v>0</v>
      </c>
      <c r="BT125" s="1">
        <v>0</v>
      </c>
      <c r="BU125" s="1">
        <v>0</v>
      </c>
      <c r="BV125" s="1">
        <v>0</v>
      </c>
      <c r="BW125" s="1">
        <v>0</v>
      </c>
      <c r="BX125" s="1">
        <v>0</v>
      </c>
      <c r="BY125" t="s">
        <v>287</v>
      </c>
      <c r="BZ125" s="1">
        <v>0</v>
      </c>
      <c r="CA125" s="1">
        <v>0</v>
      </c>
      <c r="CB125" s="1">
        <v>0</v>
      </c>
      <c r="CC125" s="1">
        <v>0</v>
      </c>
      <c r="CD125" s="1">
        <v>0</v>
      </c>
      <c r="CE125" s="1">
        <v>0</v>
      </c>
      <c r="CF125" s="1">
        <v>0</v>
      </c>
      <c r="CG125" s="1">
        <v>0</v>
      </c>
      <c r="CH125" s="1">
        <v>0</v>
      </c>
      <c r="CI125" s="1">
        <v>0</v>
      </c>
      <c r="CJ125" s="1">
        <v>0</v>
      </c>
      <c r="CK125" s="1">
        <v>0</v>
      </c>
      <c r="CL125" s="1">
        <v>0</v>
      </c>
      <c r="CM125" s="1">
        <v>0</v>
      </c>
      <c r="CN125" t="s">
        <v>287</v>
      </c>
      <c r="CO125" t="s">
        <v>287</v>
      </c>
      <c r="CP125" t="s">
        <v>287</v>
      </c>
      <c r="CQ125" t="s">
        <v>287</v>
      </c>
      <c r="CR125" t="s">
        <v>287</v>
      </c>
      <c r="CS125" t="s">
        <v>287</v>
      </c>
      <c r="CT125" t="s">
        <v>287</v>
      </c>
      <c r="CU125" t="s">
        <v>287</v>
      </c>
      <c r="CV125" t="s">
        <v>287</v>
      </c>
      <c r="CW125" t="s">
        <v>287</v>
      </c>
      <c r="CX125" t="s">
        <v>287</v>
      </c>
      <c r="CY125" t="s">
        <v>287</v>
      </c>
      <c r="CZ125" t="s">
        <v>287</v>
      </c>
      <c r="DA125" t="s">
        <v>287</v>
      </c>
      <c r="DB125" t="s">
        <v>287</v>
      </c>
      <c r="DC125" t="s">
        <v>287</v>
      </c>
      <c r="DD125" t="s">
        <v>287</v>
      </c>
      <c r="DE125" t="s">
        <v>287</v>
      </c>
      <c r="DF125" t="s">
        <v>995</v>
      </c>
      <c r="DG125" t="s">
        <v>996</v>
      </c>
      <c r="DH125" t="s">
        <v>290</v>
      </c>
      <c r="DI125" t="s">
        <v>291</v>
      </c>
      <c r="DJ125" t="s">
        <v>292</v>
      </c>
      <c r="DK125" t="s">
        <v>316</v>
      </c>
      <c r="DL125" t="s">
        <v>305</v>
      </c>
      <c r="DM125" t="s">
        <v>997</v>
      </c>
      <c r="DN125" t="s">
        <v>998</v>
      </c>
      <c r="DO125" s="1">
        <v>0</v>
      </c>
      <c r="DP125" s="1">
        <v>1</v>
      </c>
      <c r="DQ125" s="1">
        <v>0</v>
      </c>
      <c r="DR125" s="1">
        <v>0</v>
      </c>
      <c r="DS125" s="1">
        <v>0</v>
      </c>
    </row>
    <row r="126" spans="1:123" x14ac:dyDescent="0.35">
      <c r="A126" s="1">
        <v>2</v>
      </c>
      <c r="B126" t="s">
        <v>287</v>
      </c>
      <c r="C126" t="s">
        <v>287</v>
      </c>
      <c r="D126" t="s">
        <v>287</v>
      </c>
      <c r="E126" t="s">
        <v>287</v>
      </c>
      <c r="F126" t="s">
        <v>287</v>
      </c>
      <c r="G126" t="s">
        <v>287</v>
      </c>
      <c r="H126" t="s">
        <v>287</v>
      </c>
      <c r="I126" s="1">
        <v>0</v>
      </c>
      <c r="J126" s="1">
        <v>0</v>
      </c>
      <c r="K126" s="1">
        <v>0</v>
      </c>
      <c r="L126" s="1">
        <v>0</v>
      </c>
      <c r="M126" s="1">
        <v>0</v>
      </c>
      <c r="N126" s="1">
        <v>0</v>
      </c>
      <c r="O126" s="1">
        <v>0</v>
      </c>
      <c r="P126" s="1">
        <v>0</v>
      </c>
      <c r="Q126" t="s">
        <v>287</v>
      </c>
      <c r="R126" s="1">
        <v>0</v>
      </c>
      <c r="S126" s="1">
        <v>0</v>
      </c>
      <c r="T126" s="1">
        <v>0</v>
      </c>
      <c r="U126" s="1">
        <v>0</v>
      </c>
      <c r="V126" s="1">
        <v>0</v>
      </c>
      <c r="W126" s="1">
        <v>0</v>
      </c>
      <c r="X126" t="s">
        <v>999</v>
      </c>
      <c r="Y126" s="1">
        <v>3</v>
      </c>
      <c r="Z126" s="1">
        <v>1</v>
      </c>
      <c r="AA126" t="s">
        <v>1000</v>
      </c>
      <c r="AB126" s="1">
        <v>1</v>
      </c>
      <c r="AC126" s="1">
        <v>0</v>
      </c>
      <c r="AD126" s="1">
        <v>0</v>
      </c>
      <c r="AE126" s="1">
        <v>0</v>
      </c>
      <c r="AF126" s="1">
        <v>0</v>
      </c>
      <c r="AG126" s="1">
        <v>0</v>
      </c>
      <c r="AH126" t="s">
        <v>287</v>
      </c>
      <c r="AI126" t="s">
        <v>287</v>
      </c>
      <c r="AJ126" t="s">
        <v>287</v>
      </c>
      <c r="AK126" t="s">
        <v>287</v>
      </c>
      <c r="AL126" s="1">
        <v>1</v>
      </c>
      <c r="AM126" s="1">
        <v>1</v>
      </c>
      <c r="AN126" s="1">
        <v>0</v>
      </c>
      <c r="AO126" s="1">
        <v>0</v>
      </c>
      <c r="AP126" s="1">
        <v>1</v>
      </c>
      <c r="AQ126" s="1">
        <v>0</v>
      </c>
      <c r="AR126" s="1">
        <v>0</v>
      </c>
      <c r="AS126" s="1">
        <v>0</v>
      </c>
      <c r="AT126" s="1">
        <v>0</v>
      </c>
      <c r="AU126" s="1">
        <v>0</v>
      </c>
      <c r="AV126" t="s">
        <v>287</v>
      </c>
      <c r="AW126" s="1">
        <v>0</v>
      </c>
      <c r="AX126" s="1">
        <v>0</v>
      </c>
      <c r="AY126" s="1">
        <v>1</v>
      </c>
      <c r="AZ126" s="1">
        <v>0</v>
      </c>
      <c r="BA126" s="1">
        <v>0</v>
      </c>
      <c r="BB126" s="1">
        <v>0</v>
      </c>
      <c r="BC126" s="1">
        <v>0</v>
      </c>
      <c r="BD126" s="1">
        <v>0</v>
      </c>
      <c r="BE126" t="s">
        <v>287</v>
      </c>
      <c r="BF126" t="s">
        <v>287</v>
      </c>
      <c r="BG126" s="1">
        <v>2</v>
      </c>
      <c r="BH126" t="s">
        <v>287</v>
      </c>
      <c r="BI126" t="s">
        <v>287</v>
      </c>
      <c r="BJ126" t="s">
        <v>287</v>
      </c>
      <c r="BK126" s="1">
        <v>0</v>
      </c>
      <c r="BL126" s="1">
        <v>0</v>
      </c>
      <c r="BM126" s="1">
        <v>0</v>
      </c>
      <c r="BN126" s="1">
        <v>0</v>
      </c>
      <c r="BO126" s="1">
        <v>0</v>
      </c>
      <c r="BP126" s="1">
        <v>0</v>
      </c>
      <c r="BQ126" s="1">
        <v>0</v>
      </c>
      <c r="BR126" s="1">
        <v>0</v>
      </c>
      <c r="BS126" s="1">
        <v>0</v>
      </c>
      <c r="BT126" s="1">
        <v>0</v>
      </c>
      <c r="BU126" s="1">
        <v>0</v>
      </c>
      <c r="BV126" s="1">
        <v>0</v>
      </c>
      <c r="BW126" s="1">
        <v>0</v>
      </c>
      <c r="BX126" s="1">
        <v>0</v>
      </c>
      <c r="BY126" t="s">
        <v>287</v>
      </c>
      <c r="BZ126" s="1">
        <v>0</v>
      </c>
      <c r="CA126" s="1">
        <v>0</v>
      </c>
      <c r="CB126" s="1">
        <v>0</v>
      </c>
      <c r="CC126" s="1">
        <v>0</v>
      </c>
      <c r="CD126" s="1">
        <v>0</v>
      </c>
      <c r="CE126" s="1">
        <v>0</v>
      </c>
      <c r="CF126" s="1">
        <v>0</v>
      </c>
      <c r="CG126" s="1">
        <v>0</v>
      </c>
      <c r="CH126" s="1">
        <v>0</v>
      </c>
      <c r="CI126" s="1">
        <v>0</v>
      </c>
      <c r="CJ126" s="1">
        <v>0</v>
      </c>
      <c r="CK126" s="1">
        <v>0</v>
      </c>
      <c r="CL126" s="1">
        <v>0</v>
      </c>
      <c r="CM126" s="1">
        <v>0</v>
      </c>
      <c r="CN126" t="s">
        <v>287</v>
      </c>
      <c r="CO126" t="s">
        <v>287</v>
      </c>
      <c r="CP126" t="s">
        <v>287</v>
      </c>
      <c r="CQ126" t="s">
        <v>287</v>
      </c>
      <c r="CR126" t="s">
        <v>287</v>
      </c>
      <c r="CS126" t="s">
        <v>287</v>
      </c>
      <c r="CT126" t="s">
        <v>287</v>
      </c>
      <c r="CU126" t="s">
        <v>287</v>
      </c>
      <c r="CV126" t="s">
        <v>1001</v>
      </c>
      <c r="CW126" s="1">
        <v>3</v>
      </c>
      <c r="CX126" t="s">
        <v>287</v>
      </c>
      <c r="CY126" s="1">
        <v>2</v>
      </c>
      <c r="CZ126" t="s">
        <v>287</v>
      </c>
      <c r="DA126" s="1">
        <v>2</v>
      </c>
      <c r="DB126" s="1">
        <v>2</v>
      </c>
      <c r="DC126" t="s">
        <v>287</v>
      </c>
      <c r="DD126" t="s">
        <v>287</v>
      </c>
      <c r="DE126" t="s">
        <v>1002</v>
      </c>
      <c r="DF126" t="s">
        <v>1003</v>
      </c>
      <c r="DG126" t="s">
        <v>1004</v>
      </c>
      <c r="DH126" t="s">
        <v>290</v>
      </c>
      <c r="DI126" t="s">
        <v>302</v>
      </c>
      <c r="DJ126" t="s">
        <v>303</v>
      </c>
      <c r="DK126" t="s">
        <v>321</v>
      </c>
      <c r="DL126" t="s">
        <v>294</v>
      </c>
      <c r="DM126" t="s">
        <v>1005</v>
      </c>
      <c r="DN126" t="s">
        <v>1006</v>
      </c>
      <c r="DO126" s="1">
        <v>0</v>
      </c>
      <c r="DP126" s="1">
        <v>0</v>
      </c>
      <c r="DQ126" s="1">
        <v>0</v>
      </c>
      <c r="DR126" s="1">
        <v>1</v>
      </c>
      <c r="DS126" s="1">
        <v>0</v>
      </c>
    </row>
    <row r="127" spans="1:123" x14ac:dyDescent="0.35">
      <c r="A127" s="1">
        <v>1</v>
      </c>
      <c r="B127" s="1">
        <v>1</v>
      </c>
      <c r="C127" s="1">
        <v>3</v>
      </c>
      <c r="D127" s="1">
        <v>4</v>
      </c>
      <c r="E127" s="1">
        <v>1</v>
      </c>
      <c r="F127" s="1">
        <v>1</v>
      </c>
      <c r="G127" s="1">
        <v>1</v>
      </c>
      <c r="H127" s="1">
        <v>4</v>
      </c>
      <c r="I127" s="1">
        <v>1</v>
      </c>
      <c r="J127" s="1">
        <v>0</v>
      </c>
      <c r="K127" s="1">
        <v>1</v>
      </c>
      <c r="L127" s="1">
        <v>0</v>
      </c>
      <c r="M127" s="1">
        <v>0</v>
      </c>
      <c r="N127" s="1">
        <v>1</v>
      </c>
      <c r="O127" s="1">
        <v>1</v>
      </c>
      <c r="P127" s="1">
        <v>0</v>
      </c>
      <c r="Q127" s="1">
        <v>2</v>
      </c>
      <c r="R127" s="1">
        <v>1</v>
      </c>
      <c r="S127" s="1">
        <v>1</v>
      </c>
      <c r="T127" s="1">
        <v>1</v>
      </c>
      <c r="U127" s="1">
        <v>0</v>
      </c>
      <c r="V127" s="1">
        <v>0</v>
      </c>
      <c r="W127" s="1">
        <v>0</v>
      </c>
      <c r="X127" t="s">
        <v>287</v>
      </c>
      <c r="Y127" s="1">
        <v>5</v>
      </c>
      <c r="Z127" s="1">
        <v>2</v>
      </c>
      <c r="AA127" t="s">
        <v>1007</v>
      </c>
      <c r="AB127" s="1">
        <v>3</v>
      </c>
      <c r="AC127" s="1">
        <v>0</v>
      </c>
      <c r="AD127" s="1">
        <v>0</v>
      </c>
      <c r="AE127" s="1">
        <v>0</v>
      </c>
      <c r="AF127" s="1">
        <v>0</v>
      </c>
      <c r="AG127" s="1">
        <v>0</v>
      </c>
      <c r="AH127" s="1">
        <v>1</v>
      </c>
      <c r="AI127" s="1">
        <v>3</v>
      </c>
      <c r="AJ127" s="1">
        <v>4</v>
      </c>
      <c r="AK127" s="1">
        <v>1</v>
      </c>
      <c r="AL127" s="1">
        <v>2</v>
      </c>
      <c r="AM127" s="1">
        <v>2</v>
      </c>
      <c r="AN127" s="1">
        <v>0</v>
      </c>
      <c r="AO127" s="1">
        <v>1</v>
      </c>
      <c r="AP127" s="1">
        <v>1</v>
      </c>
      <c r="AQ127" s="1">
        <v>1</v>
      </c>
      <c r="AR127" s="1">
        <v>1</v>
      </c>
      <c r="AS127" s="1">
        <v>0</v>
      </c>
      <c r="AT127" s="1">
        <v>0</v>
      </c>
      <c r="AU127" s="1">
        <v>0</v>
      </c>
      <c r="AV127" t="s">
        <v>287</v>
      </c>
      <c r="AW127" s="1">
        <v>0</v>
      </c>
      <c r="AX127" s="1">
        <v>0</v>
      </c>
      <c r="AY127" s="1">
        <v>1</v>
      </c>
      <c r="AZ127" s="1">
        <v>0</v>
      </c>
      <c r="BA127" s="1">
        <v>1</v>
      </c>
      <c r="BB127" s="1">
        <v>0</v>
      </c>
      <c r="BC127" s="1">
        <v>0</v>
      </c>
      <c r="BD127" s="1">
        <v>0</v>
      </c>
      <c r="BE127" t="s">
        <v>287</v>
      </c>
      <c r="BF127" t="s">
        <v>1008</v>
      </c>
      <c r="BG127" s="1">
        <v>1</v>
      </c>
      <c r="BH127" s="1">
        <v>2</v>
      </c>
      <c r="BI127" s="1">
        <v>1</v>
      </c>
      <c r="BJ127" s="1">
        <v>1</v>
      </c>
      <c r="BK127" s="1">
        <v>0</v>
      </c>
      <c r="BL127" s="1">
        <v>0</v>
      </c>
      <c r="BM127" s="1">
        <v>0</v>
      </c>
      <c r="BN127" s="1">
        <v>0</v>
      </c>
      <c r="BO127" s="1">
        <v>0</v>
      </c>
      <c r="BP127" s="1">
        <v>0</v>
      </c>
      <c r="BQ127" s="1">
        <v>0</v>
      </c>
      <c r="BR127" s="1">
        <v>0</v>
      </c>
      <c r="BS127" s="1">
        <v>0</v>
      </c>
      <c r="BT127" s="1">
        <v>0</v>
      </c>
      <c r="BU127" s="1">
        <v>0</v>
      </c>
      <c r="BV127" s="1">
        <v>0</v>
      </c>
      <c r="BW127" s="1">
        <v>0</v>
      </c>
      <c r="BX127" s="1">
        <v>1</v>
      </c>
      <c r="BY127" t="s">
        <v>287</v>
      </c>
      <c r="BZ127" s="1">
        <v>1</v>
      </c>
      <c r="CA127" s="1">
        <v>1</v>
      </c>
      <c r="CB127" s="1">
        <v>1</v>
      </c>
      <c r="CC127" s="1">
        <v>1</v>
      </c>
      <c r="CD127" s="1">
        <v>1</v>
      </c>
      <c r="CE127" s="1">
        <v>1</v>
      </c>
      <c r="CF127" s="1">
        <v>1</v>
      </c>
      <c r="CG127" s="1">
        <v>1</v>
      </c>
      <c r="CH127" s="1">
        <v>1</v>
      </c>
      <c r="CI127" s="1">
        <v>1</v>
      </c>
      <c r="CJ127" s="1">
        <v>1</v>
      </c>
      <c r="CK127" s="1">
        <v>1</v>
      </c>
      <c r="CL127" s="1">
        <v>0</v>
      </c>
      <c r="CM127" s="1">
        <v>0</v>
      </c>
      <c r="CN127" t="s">
        <v>287</v>
      </c>
      <c r="CO127" s="1">
        <v>1</v>
      </c>
      <c r="CP127" s="1">
        <v>2</v>
      </c>
      <c r="CQ127" s="1">
        <v>2</v>
      </c>
      <c r="CR127" t="s">
        <v>287</v>
      </c>
      <c r="CS127" s="1">
        <v>4</v>
      </c>
      <c r="CT127" s="1">
        <v>1</v>
      </c>
      <c r="CU127" s="1">
        <v>3</v>
      </c>
      <c r="CV127" t="s">
        <v>287</v>
      </c>
      <c r="CW127" s="1">
        <v>3</v>
      </c>
      <c r="CX127" t="s">
        <v>287</v>
      </c>
      <c r="CY127" s="1">
        <v>2</v>
      </c>
      <c r="CZ127" t="s">
        <v>287</v>
      </c>
      <c r="DA127" s="1">
        <v>2</v>
      </c>
      <c r="DB127" s="1">
        <v>6</v>
      </c>
      <c r="DC127" t="s">
        <v>1009</v>
      </c>
      <c r="DD127" t="s">
        <v>287</v>
      </c>
      <c r="DE127" t="s">
        <v>287</v>
      </c>
      <c r="DF127" t="s">
        <v>1010</v>
      </c>
      <c r="DG127" t="s">
        <v>1011</v>
      </c>
      <c r="DH127" t="s">
        <v>290</v>
      </c>
      <c r="DI127" t="s">
        <v>291</v>
      </c>
      <c r="DJ127" t="s">
        <v>292</v>
      </c>
      <c r="DK127" t="s">
        <v>501</v>
      </c>
      <c r="DL127" t="s">
        <v>341</v>
      </c>
      <c r="DM127" t="s">
        <v>1012</v>
      </c>
      <c r="DN127" t="s">
        <v>1013</v>
      </c>
      <c r="DO127" s="1">
        <v>0</v>
      </c>
      <c r="DP127" s="1">
        <v>0</v>
      </c>
      <c r="DQ127" s="1">
        <v>0</v>
      </c>
      <c r="DR127" s="1">
        <v>1</v>
      </c>
      <c r="DS127" s="1">
        <v>0</v>
      </c>
    </row>
    <row r="128" spans="1:123" x14ac:dyDescent="0.35">
      <c r="A128" s="1">
        <v>1</v>
      </c>
      <c r="B128" s="1">
        <v>1</v>
      </c>
      <c r="C128" s="1">
        <v>5</v>
      </c>
      <c r="D128" s="1">
        <v>1</v>
      </c>
      <c r="E128" s="1">
        <v>1</v>
      </c>
      <c r="F128" s="1">
        <v>5</v>
      </c>
      <c r="G128" s="1">
        <v>5</v>
      </c>
      <c r="H128" s="1">
        <v>4</v>
      </c>
      <c r="I128" s="1">
        <v>1</v>
      </c>
      <c r="J128" s="1">
        <v>0</v>
      </c>
      <c r="K128" s="1">
        <v>0</v>
      </c>
      <c r="L128" s="1">
        <v>0</v>
      </c>
      <c r="M128" s="1">
        <v>0</v>
      </c>
      <c r="N128" s="1">
        <v>1</v>
      </c>
      <c r="O128" s="1">
        <v>1</v>
      </c>
      <c r="P128" s="1">
        <v>0</v>
      </c>
      <c r="Q128" s="1">
        <v>3</v>
      </c>
      <c r="R128" s="1">
        <v>1</v>
      </c>
      <c r="S128" s="1">
        <v>1</v>
      </c>
      <c r="T128" s="1">
        <v>0</v>
      </c>
      <c r="U128" s="1">
        <v>0</v>
      </c>
      <c r="V128" s="1">
        <v>0</v>
      </c>
      <c r="W128" s="1">
        <v>0</v>
      </c>
      <c r="X128" t="s">
        <v>287</v>
      </c>
      <c r="Y128" s="1">
        <v>5</v>
      </c>
      <c r="Z128" s="1">
        <v>1</v>
      </c>
      <c r="AA128" t="s">
        <v>287</v>
      </c>
      <c r="AB128" s="1">
        <v>4</v>
      </c>
      <c r="AC128" s="1">
        <v>0</v>
      </c>
      <c r="AD128" s="1">
        <v>0</v>
      </c>
      <c r="AE128" s="1">
        <v>0</v>
      </c>
      <c r="AF128" s="1">
        <v>0</v>
      </c>
      <c r="AG128" s="1">
        <v>0</v>
      </c>
      <c r="AH128" t="s">
        <v>287</v>
      </c>
      <c r="AI128" t="s">
        <v>287</v>
      </c>
      <c r="AJ128" t="s">
        <v>287</v>
      </c>
      <c r="AK128" t="s">
        <v>287</v>
      </c>
      <c r="AL128" s="1">
        <v>2</v>
      </c>
      <c r="AM128" s="1">
        <v>2</v>
      </c>
      <c r="AN128" s="1">
        <v>0</v>
      </c>
      <c r="AO128" s="1">
        <v>1</v>
      </c>
      <c r="AP128" s="1">
        <v>1</v>
      </c>
      <c r="AQ128" s="1">
        <v>1</v>
      </c>
      <c r="AR128" s="1">
        <v>0</v>
      </c>
      <c r="AS128" s="1">
        <v>0</v>
      </c>
      <c r="AT128" s="1">
        <v>0</v>
      </c>
      <c r="AU128" s="1">
        <v>0</v>
      </c>
      <c r="AV128" t="s">
        <v>287</v>
      </c>
      <c r="AW128" s="1">
        <v>0</v>
      </c>
      <c r="AX128" s="1">
        <v>1</v>
      </c>
      <c r="AY128" s="1">
        <v>1</v>
      </c>
      <c r="AZ128" s="1">
        <v>0</v>
      </c>
      <c r="BA128" s="1">
        <v>1</v>
      </c>
      <c r="BB128" s="1">
        <v>0</v>
      </c>
      <c r="BC128" s="1">
        <v>0</v>
      </c>
      <c r="BD128" s="1">
        <v>0</v>
      </c>
      <c r="BE128" t="s">
        <v>287</v>
      </c>
      <c r="BF128" t="s">
        <v>287</v>
      </c>
      <c r="BG128" s="1">
        <v>3</v>
      </c>
      <c r="BH128" t="s">
        <v>287</v>
      </c>
      <c r="BI128" t="s">
        <v>287</v>
      </c>
      <c r="BJ128" t="s">
        <v>287</v>
      </c>
      <c r="BK128" s="1">
        <v>0</v>
      </c>
      <c r="BL128" s="1">
        <v>0</v>
      </c>
      <c r="BM128" s="1">
        <v>0</v>
      </c>
      <c r="BN128" s="1">
        <v>0</v>
      </c>
      <c r="BO128" s="1">
        <v>0</v>
      </c>
      <c r="BP128" s="1">
        <v>0</v>
      </c>
      <c r="BQ128" s="1">
        <v>0</v>
      </c>
      <c r="BR128" s="1">
        <v>0</v>
      </c>
      <c r="BS128" s="1">
        <v>0</v>
      </c>
      <c r="BT128" s="1">
        <v>0</v>
      </c>
      <c r="BU128" s="1">
        <v>0</v>
      </c>
      <c r="BV128" s="1">
        <v>0</v>
      </c>
      <c r="BW128" s="1">
        <v>0</v>
      </c>
      <c r="BX128" s="1">
        <v>0</v>
      </c>
      <c r="BY128" t="s">
        <v>287</v>
      </c>
      <c r="BZ128" s="1">
        <v>0</v>
      </c>
      <c r="CA128" s="1">
        <v>0</v>
      </c>
      <c r="CB128" s="1">
        <v>0</v>
      </c>
      <c r="CC128" s="1">
        <v>0</v>
      </c>
      <c r="CD128" s="1">
        <v>0</v>
      </c>
      <c r="CE128" s="1">
        <v>0</v>
      </c>
      <c r="CF128" s="1">
        <v>0</v>
      </c>
      <c r="CG128" s="1">
        <v>0</v>
      </c>
      <c r="CH128" s="1">
        <v>0</v>
      </c>
      <c r="CI128" s="1">
        <v>0</v>
      </c>
      <c r="CJ128" s="1">
        <v>0</v>
      </c>
      <c r="CK128" s="1">
        <v>0</v>
      </c>
      <c r="CL128" s="1">
        <v>0</v>
      </c>
      <c r="CM128" s="1">
        <v>0</v>
      </c>
      <c r="CN128" t="s">
        <v>287</v>
      </c>
      <c r="CO128" t="s">
        <v>287</v>
      </c>
      <c r="CP128" t="s">
        <v>287</v>
      </c>
      <c r="CQ128" t="s">
        <v>287</v>
      </c>
      <c r="CR128" t="s">
        <v>287</v>
      </c>
      <c r="CS128" t="s">
        <v>287</v>
      </c>
      <c r="CT128" t="s">
        <v>287</v>
      </c>
      <c r="CU128" t="s">
        <v>287</v>
      </c>
      <c r="CV128" t="s">
        <v>287</v>
      </c>
      <c r="CW128" s="1">
        <v>1</v>
      </c>
      <c r="CX128" t="s">
        <v>287</v>
      </c>
      <c r="CY128" s="1">
        <v>2</v>
      </c>
      <c r="CZ128" t="s">
        <v>287</v>
      </c>
      <c r="DA128" s="1">
        <v>2</v>
      </c>
      <c r="DB128" s="1">
        <v>2</v>
      </c>
      <c r="DC128" t="s">
        <v>287</v>
      </c>
      <c r="DD128" t="s">
        <v>287</v>
      </c>
      <c r="DE128" t="s">
        <v>287</v>
      </c>
      <c r="DF128" t="s">
        <v>1014</v>
      </c>
      <c r="DG128" t="s">
        <v>1015</v>
      </c>
      <c r="DH128" t="s">
        <v>290</v>
      </c>
      <c r="DI128" t="s">
        <v>315</v>
      </c>
      <c r="DJ128" t="s">
        <v>303</v>
      </c>
      <c r="DK128" t="s">
        <v>1016</v>
      </c>
      <c r="DL128" t="s">
        <v>294</v>
      </c>
      <c r="DM128" t="s">
        <v>1017</v>
      </c>
      <c r="DN128" t="s">
        <v>1018</v>
      </c>
      <c r="DO128" s="1">
        <v>0</v>
      </c>
      <c r="DP128" s="1">
        <v>0</v>
      </c>
      <c r="DQ128" s="1">
        <v>0</v>
      </c>
      <c r="DR128" s="1">
        <v>1</v>
      </c>
      <c r="DS128" s="1">
        <v>0</v>
      </c>
    </row>
    <row r="129" spans="1:123" x14ac:dyDescent="0.35">
      <c r="A129" s="1">
        <v>1</v>
      </c>
      <c r="B129" s="1">
        <v>2</v>
      </c>
      <c r="C129" s="1">
        <v>1</v>
      </c>
      <c r="D129" s="1">
        <v>4</v>
      </c>
      <c r="E129" s="1">
        <v>1</v>
      </c>
      <c r="F129" s="1">
        <v>4</v>
      </c>
      <c r="G129" s="1">
        <v>4</v>
      </c>
      <c r="H129" s="1">
        <v>4</v>
      </c>
      <c r="I129" s="1">
        <v>1</v>
      </c>
      <c r="J129" s="1">
        <v>0</v>
      </c>
      <c r="K129" s="1">
        <v>1</v>
      </c>
      <c r="L129" s="1">
        <v>0</v>
      </c>
      <c r="M129" s="1">
        <v>0</v>
      </c>
      <c r="N129" s="1">
        <v>1</v>
      </c>
      <c r="O129" s="1">
        <v>1</v>
      </c>
      <c r="P129" s="1">
        <v>0</v>
      </c>
      <c r="Q129" s="1">
        <v>1</v>
      </c>
      <c r="R129" s="1">
        <v>0</v>
      </c>
      <c r="S129" s="1">
        <v>0</v>
      </c>
      <c r="T129" s="1">
        <v>0</v>
      </c>
      <c r="U129" s="1">
        <v>0</v>
      </c>
      <c r="V129" s="1">
        <v>0</v>
      </c>
      <c r="W129" s="1">
        <v>1</v>
      </c>
      <c r="X129" t="s">
        <v>287</v>
      </c>
      <c r="Y129" s="1">
        <v>2</v>
      </c>
      <c r="Z129" s="1">
        <v>1</v>
      </c>
      <c r="AA129" t="s">
        <v>287</v>
      </c>
      <c r="AB129" s="1">
        <v>3</v>
      </c>
      <c r="AC129" s="1">
        <v>0</v>
      </c>
      <c r="AD129" s="1">
        <v>0</v>
      </c>
      <c r="AE129" s="1">
        <v>0</v>
      </c>
      <c r="AF129" s="1">
        <v>0</v>
      </c>
      <c r="AG129" s="1">
        <v>0</v>
      </c>
      <c r="AH129" s="1">
        <v>1</v>
      </c>
      <c r="AI129" s="1">
        <v>1</v>
      </c>
      <c r="AJ129" s="1">
        <v>4</v>
      </c>
      <c r="AK129" s="1">
        <v>4</v>
      </c>
      <c r="AL129" s="1">
        <v>2</v>
      </c>
      <c r="AM129" s="1">
        <v>2</v>
      </c>
      <c r="AN129" s="1">
        <v>0</v>
      </c>
      <c r="AO129" s="1">
        <v>0</v>
      </c>
      <c r="AP129" s="1">
        <v>0</v>
      </c>
      <c r="AQ129" s="1">
        <v>0</v>
      </c>
      <c r="AR129" s="1">
        <v>0</v>
      </c>
      <c r="AS129" s="1">
        <v>0</v>
      </c>
      <c r="AT129" s="1">
        <v>0</v>
      </c>
      <c r="AU129" s="1">
        <v>1</v>
      </c>
      <c r="AV129" t="s">
        <v>287</v>
      </c>
      <c r="AW129" s="1">
        <v>0</v>
      </c>
      <c r="AX129" s="1">
        <v>0</v>
      </c>
      <c r="AY129" s="1">
        <v>0</v>
      </c>
      <c r="AZ129" s="1">
        <v>0</v>
      </c>
      <c r="BA129" s="1">
        <v>0</v>
      </c>
      <c r="BB129" s="1">
        <v>0</v>
      </c>
      <c r="BC129" s="1">
        <v>0</v>
      </c>
      <c r="BD129" s="1">
        <v>1</v>
      </c>
      <c r="BE129" t="s">
        <v>287</v>
      </c>
      <c r="BF129" t="s">
        <v>287</v>
      </c>
      <c r="BG129" s="1">
        <v>2</v>
      </c>
      <c r="BH129" t="s">
        <v>287</v>
      </c>
      <c r="BI129" t="s">
        <v>287</v>
      </c>
      <c r="BJ129" t="s">
        <v>287</v>
      </c>
      <c r="BK129" s="1">
        <v>0</v>
      </c>
      <c r="BL129" s="1">
        <v>0</v>
      </c>
      <c r="BM129" s="1">
        <v>0</v>
      </c>
      <c r="BN129" s="1">
        <v>0</v>
      </c>
      <c r="BO129" s="1">
        <v>0</v>
      </c>
      <c r="BP129" s="1">
        <v>0</v>
      </c>
      <c r="BQ129" s="1">
        <v>0</v>
      </c>
      <c r="BR129" s="1">
        <v>0</v>
      </c>
      <c r="BS129" s="1">
        <v>0</v>
      </c>
      <c r="BT129" s="1">
        <v>0</v>
      </c>
      <c r="BU129" s="1">
        <v>0</v>
      </c>
      <c r="BV129" s="1">
        <v>0</v>
      </c>
      <c r="BW129" s="1">
        <v>0</v>
      </c>
      <c r="BX129" s="1">
        <v>0</v>
      </c>
      <c r="BY129" t="s">
        <v>287</v>
      </c>
      <c r="BZ129" s="1">
        <v>0</v>
      </c>
      <c r="CA129" s="1">
        <v>0</v>
      </c>
      <c r="CB129" s="1">
        <v>0</v>
      </c>
      <c r="CC129" s="1">
        <v>0</v>
      </c>
      <c r="CD129" s="1">
        <v>0</v>
      </c>
      <c r="CE129" s="1">
        <v>0</v>
      </c>
      <c r="CF129" s="1">
        <v>0</v>
      </c>
      <c r="CG129" s="1">
        <v>0</v>
      </c>
      <c r="CH129" s="1">
        <v>0</v>
      </c>
      <c r="CI129" s="1">
        <v>0</v>
      </c>
      <c r="CJ129" s="1">
        <v>0</v>
      </c>
      <c r="CK129" s="1">
        <v>0</v>
      </c>
      <c r="CL129" s="1">
        <v>0</v>
      </c>
      <c r="CM129" s="1">
        <v>0</v>
      </c>
      <c r="CN129" t="s">
        <v>287</v>
      </c>
      <c r="CO129" t="s">
        <v>287</v>
      </c>
      <c r="CP129" t="s">
        <v>287</v>
      </c>
      <c r="CQ129" t="s">
        <v>287</v>
      </c>
      <c r="CR129" t="s">
        <v>287</v>
      </c>
      <c r="CS129" t="s">
        <v>287</v>
      </c>
      <c r="CT129" t="s">
        <v>287</v>
      </c>
      <c r="CU129" t="s">
        <v>287</v>
      </c>
      <c r="CV129" t="s">
        <v>1019</v>
      </c>
      <c r="CW129" s="1">
        <v>3</v>
      </c>
      <c r="CX129" t="s">
        <v>287</v>
      </c>
      <c r="CY129" s="1">
        <v>2</v>
      </c>
      <c r="CZ129" t="s">
        <v>287</v>
      </c>
      <c r="DA129" s="1">
        <v>2</v>
      </c>
      <c r="DB129" s="1">
        <v>6</v>
      </c>
      <c r="DC129" t="s">
        <v>1019</v>
      </c>
      <c r="DD129" t="s">
        <v>287</v>
      </c>
      <c r="DE129" t="s">
        <v>287</v>
      </c>
      <c r="DF129" t="s">
        <v>1020</v>
      </c>
      <c r="DG129" t="s">
        <v>1021</v>
      </c>
      <c r="DH129" t="s">
        <v>290</v>
      </c>
      <c r="DI129" t="s">
        <v>419</v>
      </c>
      <c r="DJ129" t="s">
        <v>687</v>
      </c>
      <c r="DK129" t="s">
        <v>558</v>
      </c>
      <c r="DL129" t="s">
        <v>305</v>
      </c>
      <c r="DM129" t="s">
        <v>1022</v>
      </c>
      <c r="DN129" t="s">
        <v>1023</v>
      </c>
      <c r="DO129" s="1">
        <v>0</v>
      </c>
      <c r="DP129" s="1">
        <v>0</v>
      </c>
      <c r="DQ129" s="1">
        <v>0</v>
      </c>
      <c r="DR129" s="1">
        <v>1</v>
      </c>
      <c r="DS129" s="1">
        <v>0</v>
      </c>
    </row>
    <row r="130" spans="1:123" x14ac:dyDescent="0.35">
      <c r="A130" t="s">
        <v>287</v>
      </c>
      <c r="B130" t="s">
        <v>287</v>
      </c>
      <c r="C130" t="s">
        <v>287</v>
      </c>
      <c r="D130" t="s">
        <v>287</v>
      </c>
      <c r="E130" t="s">
        <v>287</v>
      </c>
      <c r="F130" t="s">
        <v>287</v>
      </c>
      <c r="G130" t="s">
        <v>287</v>
      </c>
      <c r="H130" t="s">
        <v>287</v>
      </c>
      <c r="I130" s="1">
        <v>0</v>
      </c>
      <c r="J130" s="1">
        <v>0</v>
      </c>
      <c r="K130" s="1">
        <v>0</v>
      </c>
      <c r="L130" s="1">
        <v>0</v>
      </c>
      <c r="M130" s="1">
        <v>0</v>
      </c>
      <c r="N130" s="1">
        <v>0</v>
      </c>
      <c r="O130" s="1">
        <v>0</v>
      </c>
      <c r="P130" s="1">
        <v>0</v>
      </c>
      <c r="Q130" t="s">
        <v>287</v>
      </c>
      <c r="R130" s="1">
        <v>0</v>
      </c>
      <c r="S130" s="1">
        <v>0</v>
      </c>
      <c r="T130" s="1">
        <v>0</v>
      </c>
      <c r="U130" s="1">
        <v>0</v>
      </c>
      <c r="V130" s="1">
        <v>0</v>
      </c>
      <c r="W130" s="1">
        <v>0</v>
      </c>
      <c r="X130" t="s">
        <v>287</v>
      </c>
      <c r="Y130" t="s">
        <v>287</v>
      </c>
      <c r="Z130" t="s">
        <v>287</v>
      </c>
      <c r="AA130" t="s">
        <v>287</v>
      </c>
      <c r="AB130" t="s">
        <v>287</v>
      </c>
      <c r="AC130" s="1">
        <v>0</v>
      </c>
      <c r="AD130" s="1">
        <v>0</v>
      </c>
      <c r="AE130" s="1">
        <v>0</v>
      </c>
      <c r="AF130" s="1">
        <v>0</v>
      </c>
      <c r="AG130" s="1">
        <v>0</v>
      </c>
      <c r="AH130" t="s">
        <v>287</v>
      </c>
      <c r="AI130" t="s">
        <v>287</v>
      </c>
      <c r="AJ130" t="s">
        <v>287</v>
      </c>
      <c r="AK130" t="s">
        <v>287</v>
      </c>
      <c r="AL130" t="s">
        <v>287</v>
      </c>
      <c r="AM130" t="s">
        <v>287</v>
      </c>
      <c r="AN130" s="1">
        <v>0</v>
      </c>
      <c r="AO130" s="1">
        <v>0</v>
      </c>
      <c r="AP130" s="1">
        <v>0</v>
      </c>
      <c r="AQ130" s="1">
        <v>0</v>
      </c>
      <c r="AR130" s="1">
        <v>0</v>
      </c>
      <c r="AS130" s="1">
        <v>0</v>
      </c>
      <c r="AT130" s="1">
        <v>0</v>
      </c>
      <c r="AU130" s="1">
        <v>0</v>
      </c>
      <c r="AV130" t="s">
        <v>287</v>
      </c>
      <c r="AW130" s="1">
        <v>0</v>
      </c>
      <c r="AX130" s="1">
        <v>0</v>
      </c>
      <c r="AY130" s="1">
        <v>0</v>
      </c>
      <c r="AZ130" s="1">
        <v>0</v>
      </c>
      <c r="BA130" s="1">
        <v>0</v>
      </c>
      <c r="BB130" s="1">
        <v>0</v>
      </c>
      <c r="BC130" s="1">
        <v>0</v>
      </c>
      <c r="BD130" s="1">
        <v>0</v>
      </c>
      <c r="BE130" t="s">
        <v>287</v>
      </c>
      <c r="BF130" t="s">
        <v>287</v>
      </c>
      <c r="BG130" t="s">
        <v>287</v>
      </c>
      <c r="BH130" t="s">
        <v>287</v>
      </c>
      <c r="BI130" t="s">
        <v>287</v>
      </c>
      <c r="BJ130" t="s">
        <v>287</v>
      </c>
      <c r="BK130" s="1">
        <v>0</v>
      </c>
      <c r="BL130" s="1">
        <v>0</v>
      </c>
      <c r="BM130" s="1">
        <v>0</v>
      </c>
      <c r="BN130" s="1">
        <v>0</v>
      </c>
      <c r="BO130" s="1">
        <v>0</v>
      </c>
      <c r="BP130" s="1">
        <v>0</v>
      </c>
      <c r="BQ130" s="1">
        <v>0</v>
      </c>
      <c r="BR130" s="1">
        <v>0</v>
      </c>
      <c r="BS130" s="1">
        <v>0</v>
      </c>
      <c r="BT130" s="1">
        <v>0</v>
      </c>
      <c r="BU130" s="1">
        <v>0</v>
      </c>
      <c r="BV130" s="1">
        <v>0</v>
      </c>
      <c r="BW130" s="1">
        <v>0</v>
      </c>
      <c r="BX130" s="1">
        <v>0</v>
      </c>
      <c r="BY130" t="s">
        <v>287</v>
      </c>
      <c r="BZ130" s="1">
        <v>0</v>
      </c>
      <c r="CA130" s="1">
        <v>0</v>
      </c>
      <c r="CB130" s="1">
        <v>0</v>
      </c>
      <c r="CC130" s="1">
        <v>0</v>
      </c>
      <c r="CD130" s="1">
        <v>0</v>
      </c>
      <c r="CE130" s="1">
        <v>0</v>
      </c>
      <c r="CF130" s="1">
        <v>0</v>
      </c>
      <c r="CG130" s="1">
        <v>0</v>
      </c>
      <c r="CH130" s="1">
        <v>0</v>
      </c>
      <c r="CI130" s="1">
        <v>0</v>
      </c>
      <c r="CJ130" s="1">
        <v>0</v>
      </c>
      <c r="CK130" s="1">
        <v>0</v>
      </c>
      <c r="CL130" s="1">
        <v>0</v>
      </c>
      <c r="CM130" s="1">
        <v>0</v>
      </c>
      <c r="CN130" t="s">
        <v>287</v>
      </c>
      <c r="CO130" t="s">
        <v>287</v>
      </c>
      <c r="CP130" t="s">
        <v>287</v>
      </c>
      <c r="CQ130" t="s">
        <v>287</v>
      </c>
      <c r="CR130" t="s">
        <v>287</v>
      </c>
      <c r="CS130" t="s">
        <v>287</v>
      </c>
      <c r="CT130" t="s">
        <v>287</v>
      </c>
      <c r="CU130" t="s">
        <v>287</v>
      </c>
      <c r="CV130" t="s">
        <v>287</v>
      </c>
      <c r="CW130" t="s">
        <v>287</v>
      </c>
      <c r="CX130" t="s">
        <v>287</v>
      </c>
      <c r="CY130" t="s">
        <v>287</v>
      </c>
      <c r="CZ130" t="s">
        <v>287</v>
      </c>
      <c r="DA130" t="s">
        <v>287</v>
      </c>
      <c r="DB130" t="s">
        <v>287</v>
      </c>
      <c r="DC130" t="s">
        <v>287</v>
      </c>
      <c r="DD130" t="s">
        <v>287</v>
      </c>
      <c r="DE130" t="s">
        <v>287</v>
      </c>
      <c r="DF130" t="s">
        <v>1024</v>
      </c>
      <c r="DG130" t="s">
        <v>1025</v>
      </c>
      <c r="DH130" t="s">
        <v>290</v>
      </c>
      <c r="DI130" t="s">
        <v>419</v>
      </c>
      <c r="DJ130" t="s">
        <v>687</v>
      </c>
      <c r="DK130" t="s">
        <v>1026</v>
      </c>
      <c r="DL130" t="s">
        <v>370</v>
      </c>
      <c r="DM130" t="s">
        <v>1022</v>
      </c>
      <c r="DN130" t="s">
        <v>1027</v>
      </c>
      <c r="DO130" s="1">
        <v>0</v>
      </c>
      <c r="DP130" s="1">
        <v>1</v>
      </c>
      <c r="DQ130" s="1">
        <v>0</v>
      </c>
      <c r="DR130" s="1">
        <v>0</v>
      </c>
      <c r="DS130" s="1">
        <v>0</v>
      </c>
    </row>
    <row r="131" spans="1:123" x14ac:dyDescent="0.35">
      <c r="A131" t="s">
        <v>287</v>
      </c>
      <c r="B131" t="s">
        <v>287</v>
      </c>
      <c r="C131" t="s">
        <v>287</v>
      </c>
      <c r="D131" t="s">
        <v>287</v>
      </c>
      <c r="E131" t="s">
        <v>287</v>
      </c>
      <c r="F131" t="s">
        <v>287</v>
      </c>
      <c r="G131" t="s">
        <v>287</v>
      </c>
      <c r="H131" t="s">
        <v>287</v>
      </c>
      <c r="I131" s="1">
        <v>0</v>
      </c>
      <c r="J131" s="1">
        <v>0</v>
      </c>
      <c r="K131" s="1">
        <v>0</v>
      </c>
      <c r="L131" s="1">
        <v>0</v>
      </c>
      <c r="M131" s="1">
        <v>0</v>
      </c>
      <c r="N131" s="1">
        <v>0</v>
      </c>
      <c r="O131" s="1">
        <v>0</v>
      </c>
      <c r="P131" s="1">
        <v>0</v>
      </c>
      <c r="Q131" t="s">
        <v>287</v>
      </c>
      <c r="R131" s="1">
        <v>0</v>
      </c>
      <c r="S131" s="1">
        <v>0</v>
      </c>
      <c r="T131" s="1">
        <v>0</v>
      </c>
      <c r="U131" s="1">
        <v>0</v>
      </c>
      <c r="V131" s="1">
        <v>0</v>
      </c>
      <c r="W131" s="1">
        <v>0</v>
      </c>
      <c r="X131" t="s">
        <v>287</v>
      </c>
      <c r="Y131" t="s">
        <v>287</v>
      </c>
      <c r="Z131" t="s">
        <v>287</v>
      </c>
      <c r="AA131" t="s">
        <v>287</v>
      </c>
      <c r="AB131" t="s">
        <v>287</v>
      </c>
      <c r="AC131" s="1">
        <v>0</v>
      </c>
      <c r="AD131" s="1">
        <v>0</v>
      </c>
      <c r="AE131" s="1">
        <v>0</v>
      </c>
      <c r="AF131" s="1">
        <v>0</v>
      </c>
      <c r="AG131" s="1">
        <v>0</v>
      </c>
      <c r="AH131" t="s">
        <v>287</v>
      </c>
      <c r="AI131" t="s">
        <v>287</v>
      </c>
      <c r="AJ131" t="s">
        <v>287</v>
      </c>
      <c r="AK131" t="s">
        <v>287</v>
      </c>
      <c r="AL131" t="s">
        <v>287</v>
      </c>
      <c r="AM131" t="s">
        <v>287</v>
      </c>
      <c r="AN131" s="1">
        <v>0</v>
      </c>
      <c r="AO131" s="1">
        <v>0</v>
      </c>
      <c r="AP131" s="1">
        <v>0</v>
      </c>
      <c r="AQ131" s="1">
        <v>0</v>
      </c>
      <c r="AR131" s="1">
        <v>0</v>
      </c>
      <c r="AS131" s="1">
        <v>0</v>
      </c>
      <c r="AT131" s="1">
        <v>0</v>
      </c>
      <c r="AU131" s="1">
        <v>0</v>
      </c>
      <c r="AV131" t="s">
        <v>287</v>
      </c>
      <c r="AW131" s="1">
        <v>0</v>
      </c>
      <c r="AX131" s="1">
        <v>0</v>
      </c>
      <c r="AY131" s="1">
        <v>0</v>
      </c>
      <c r="AZ131" s="1">
        <v>0</v>
      </c>
      <c r="BA131" s="1">
        <v>0</v>
      </c>
      <c r="BB131" s="1">
        <v>0</v>
      </c>
      <c r="BC131" s="1">
        <v>0</v>
      </c>
      <c r="BD131" s="1">
        <v>0</v>
      </c>
      <c r="BE131" t="s">
        <v>287</v>
      </c>
      <c r="BF131" t="s">
        <v>287</v>
      </c>
      <c r="BG131" t="s">
        <v>287</v>
      </c>
      <c r="BH131" t="s">
        <v>287</v>
      </c>
      <c r="BI131" t="s">
        <v>287</v>
      </c>
      <c r="BJ131" t="s">
        <v>287</v>
      </c>
      <c r="BK131" s="1">
        <v>0</v>
      </c>
      <c r="BL131" s="1">
        <v>0</v>
      </c>
      <c r="BM131" s="1">
        <v>0</v>
      </c>
      <c r="BN131" s="1">
        <v>0</v>
      </c>
      <c r="BO131" s="1">
        <v>0</v>
      </c>
      <c r="BP131" s="1">
        <v>0</v>
      </c>
      <c r="BQ131" s="1">
        <v>0</v>
      </c>
      <c r="BR131" s="1">
        <v>0</v>
      </c>
      <c r="BS131" s="1">
        <v>0</v>
      </c>
      <c r="BT131" s="1">
        <v>0</v>
      </c>
      <c r="BU131" s="1">
        <v>0</v>
      </c>
      <c r="BV131" s="1">
        <v>0</v>
      </c>
      <c r="BW131" s="1">
        <v>0</v>
      </c>
      <c r="BX131" s="1">
        <v>0</v>
      </c>
      <c r="BY131" t="s">
        <v>287</v>
      </c>
      <c r="BZ131" s="1">
        <v>0</v>
      </c>
      <c r="CA131" s="1">
        <v>0</v>
      </c>
      <c r="CB131" s="1">
        <v>0</v>
      </c>
      <c r="CC131" s="1">
        <v>0</v>
      </c>
      <c r="CD131" s="1">
        <v>0</v>
      </c>
      <c r="CE131" s="1">
        <v>0</v>
      </c>
      <c r="CF131" s="1">
        <v>0</v>
      </c>
      <c r="CG131" s="1">
        <v>0</v>
      </c>
      <c r="CH131" s="1">
        <v>0</v>
      </c>
      <c r="CI131" s="1">
        <v>0</v>
      </c>
      <c r="CJ131" s="1">
        <v>0</v>
      </c>
      <c r="CK131" s="1">
        <v>0</v>
      </c>
      <c r="CL131" s="1">
        <v>0</v>
      </c>
      <c r="CM131" s="1">
        <v>0</v>
      </c>
      <c r="CN131" t="s">
        <v>287</v>
      </c>
      <c r="CO131" t="s">
        <v>287</v>
      </c>
      <c r="CP131" t="s">
        <v>287</v>
      </c>
      <c r="CQ131" t="s">
        <v>287</v>
      </c>
      <c r="CR131" t="s">
        <v>287</v>
      </c>
      <c r="CS131" t="s">
        <v>287</v>
      </c>
      <c r="CT131" t="s">
        <v>287</v>
      </c>
      <c r="CU131" t="s">
        <v>287</v>
      </c>
      <c r="CV131" t="s">
        <v>287</v>
      </c>
      <c r="CW131" t="s">
        <v>287</v>
      </c>
      <c r="CX131" t="s">
        <v>287</v>
      </c>
      <c r="CY131" t="s">
        <v>287</v>
      </c>
      <c r="CZ131" t="s">
        <v>287</v>
      </c>
      <c r="DA131" t="s">
        <v>287</v>
      </c>
      <c r="DB131" t="s">
        <v>287</v>
      </c>
      <c r="DC131" t="s">
        <v>287</v>
      </c>
      <c r="DD131" t="s">
        <v>287</v>
      </c>
      <c r="DE131" t="s">
        <v>287</v>
      </c>
      <c r="DF131" t="s">
        <v>1028</v>
      </c>
      <c r="DG131" t="s">
        <v>1029</v>
      </c>
      <c r="DH131" t="s">
        <v>290</v>
      </c>
      <c r="DI131" t="s">
        <v>419</v>
      </c>
      <c r="DJ131" t="s">
        <v>687</v>
      </c>
      <c r="DK131" t="s">
        <v>316</v>
      </c>
      <c r="DL131" t="s">
        <v>305</v>
      </c>
      <c r="DM131" t="s">
        <v>1030</v>
      </c>
      <c r="DN131" t="s">
        <v>1031</v>
      </c>
      <c r="DO131" s="1">
        <v>0</v>
      </c>
      <c r="DP131" s="1">
        <v>1</v>
      </c>
      <c r="DQ131" s="1">
        <v>0</v>
      </c>
      <c r="DR131" s="1">
        <v>0</v>
      </c>
      <c r="DS131" s="1">
        <v>0</v>
      </c>
    </row>
    <row r="132" spans="1:123" x14ac:dyDescent="0.35">
      <c r="A132" s="1">
        <v>1</v>
      </c>
      <c r="B132" s="1">
        <v>3</v>
      </c>
      <c r="C132" s="1">
        <v>7</v>
      </c>
      <c r="D132" s="1">
        <v>3</v>
      </c>
      <c r="E132" s="1">
        <v>2</v>
      </c>
      <c r="F132" s="1">
        <v>2</v>
      </c>
      <c r="G132" s="1">
        <v>2</v>
      </c>
      <c r="H132" s="1">
        <v>3</v>
      </c>
      <c r="I132" s="1">
        <v>1</v>
      </c>
      <c r="J132" s="1">
        <v>0</v>
      </c>
      <c r="K132" s="1">
        <v>1</v>
      </c>
      <c r="L132" s="1">
        <v>0</v>
      </c>
      <c r="M132" s="1">
        <v>0</v>
      </c>
      <c r="N132" s="1">
        <v>1</v>
      </c>
      <c r="O132" s="1">
        <v>1</v>
      </c>
      <c r="P132" s="1">
        <v>0</v>
      </c>
      <c r="Q132" s="1">
        <v>2</v>
      </c>
      <c r="R132" s="1">
        <v>1</v>
      </c>
      <c r="S132" s="1">
        <v>1</v>
      </c>
      <c r="T132" s="1">
        <v>0</v>
      </c>
      <c r="U132" s="1">
        <v>0</v>
      </c>
      <c r="V132" s="1">
        <v>0</v>
      </c>
      <c r="W132" s="1">
        <v>0</v>
      </c>
      <c r="X132" t="s">
        <v>287</v>
      </c>
      <c r="Y132" s="1">
        <v>3</v>
      </c>
      <c r="Z132" s="1">
        <v>2</v>
      </c>
      <c r="AA132" t="s">
        <v>287</v>
      </c>
      <c r="AB132" s="1">
        <v>1</v>
      </c>
      <c r="AC132" s="1">
        <v>0</v>
      </c>
      <c r="AD132" s="1">
        <v>0</v>
      </c>
      <c r="AE132" s="1">
        <v>0</v>
      </c>
      <c r="AF132" s="1">
        <v>0</v>
      </c>
      <c r="AG132" s="1">
        <v>0</v>
      </c>
      <c r="AH132" t="s">
        <v>287</v>
      </c>
      <c r="AI132" t="s">
        <v>287</v>
      </c>
      <c r="AJ132" t="s">
        <v>287</v>
      </c>
      <c r="AK132" t="s">
        <v>287</v>
      </c>
      <c r="AL132" s="1">
        <v>2</v>
      </c>
      <c r="AM132" s="1">
        <v>2</v>
      </c>
      <c r="AN132" s="1">
        <v>0</v>
      </c>
      <c r="AO132" s="1">
        <v>0</v>
      </c>
      <c r="AP132" s="1">
        <v>0</v>
      </c>
      <c r="AQ132" s="1">
        <v>0</v>
      </c>
      <c r="AR132" s="1">
        <v>0</v>
      </c>
      <c r="AS132" s="1">
        <v>0</v>
      </c>
      <c r="AT132" s="1">
        <v>0</v>
      </c>
      <c r="AU132" s="1">
        <v>1</v>
      </c>
      <c r="AV132" t="s">
        <v>287</v>
      </c>
      <c r="AW132" s="1">
        <v>0</v>
      </c>
      <c r="AX132" s="1">
        <v>0</v>
      </c>
      <c r="AY132" s="1">
        <v>0</v>
      </c>
      <c r="AZ132" s="1">
        <v>0</v>
      </c>
      <c r="BA132" s="1">
        <v>0</v>
      </c>
      <c r="BB132" s="1">
        <v>0</v>
      </c>
      <c r="BC132" s="1">
        <v>0</v>
      </c>
      <c r="BD132" s="1">
        <v>1</v>
      </c>
      <c r="BE132" t="s">
        <v>287</v>
      </c>
      <c r="BF132" t="s">
        <v>287</v>
      </c>
      <c r="BG132" s="1">
        <v>3</v>
      </c>
      <c r="BH132" t="s">
        <v>287</v>
      </c>
      <c r="BI132" t="s">
        <v>287</v>
      </c>
      <c r="BJ132" t="s">
        <v>287</v>
      </c>
      <c r="BK132" s="1">
        <v>0</v>
      </c>
      <c r="BL132" s="1">
        <v>0</v>
      </c>
      <c r="BM132" s="1">
        <v>0</v>
      </c>
      <c r="BN132" s="1">
        <v>0</v>
      </c>
      <c r="BO132" s="1">
        <v>0</v>
      </c>
      <c r="BP132" s="1">
        <v>0</v>
      </c>
      <c r="BQ132" s="1">
        <v>0</v>
      </c>
      <c r="BR132" s="1">
        <v>0</v>
      </c>
      <c r="BS132" s="1">
        <v>0</v>
      </c>
      <c r="BT132" s="1">
        <v>0</v>
      </c>
      <c r="BU132" s="1">
        <v>0</v>
      </c>
      <c r="BV132" s="1">
        <v>0</v>
      </c>
      <c r="BW132" s="1">
        <v>0</v>
      </c>
      <c r="BX132" s="1">
        <v>0</v>
      </c>
      <c r="BY132" t="s">
        <v>287</v>
      </c>
      <c r="BZ132" s="1">
        <v>0</v>
      </c>
      <c r="CA132" s="1">
        <v>0</v>
      </c>
      <c r="CB132" s="1">
        <v>0</v>
      </c>
      <c r="CC132" s="1">
        <v>0</v>
      </c>
      <c r="CD132" s="1">
        <v>0</v>
      </c>
      <c r="CE132" s="1">
        <v>0</v>
      </c>
      <c r="CF132" s="1">
        <v>0</v>
      </c>
      <c r="CG132" s="1">
        <v>0</v>
      </c>
      <c r="CH132" s="1">
        <v>0</v>
      </c>
      <c r="CI132" s="1">
        <v>0</v>
      </c>
      <c r="CJ132" s="1">
        <v>0</v>
      </c>
      <c r="CK132" s="1">
        <v>0</v>
      </c>
      <c r="CL132" s="1">
        <v>0</v>
      </c>
      <c r="CM132" s="1">
        <v>0</v>
      </c>
      <c r="CN132" t="s">
        <v>287</v>
      </c>
      <c r="CO132" t="s">
        <v>287</v>
      </c>
      <c r="CP132" t="s">
        <v>287</v>
      </c>
      <c r="CQ132" t="s">
        <v>287</v>
      </c>
      <c r="CR132" t="s">
        <v>287</v>
      </c>
      <c r="CS132" t="s">
        <v>287</v>
      </c>
      <c r="CT132" t="s">
        <v>287</v>
      </c>
      <c r="CU132" t="s">
        <v>287</v>
      </c>
      <c r="CV132" t="s">
        <v>287</v>
      </c>
      <c r="CW132" s="1">
        <v>3</v>
      </c>
      <c r="CX132" t="s">
        <v>287</v>
      </c>
      <c r="CY132" s="1">
        <v>2</v>
      </c>
      <c r="CZ132" t="s">
        <v>287</v>
      </c>
      <c r="DA132" s="1">
        <v>3</v>
      </c>
      <c r="DB132" t="s">
        <v>287</v>
      </c>
      <c r="DC132" t="s">
        <v>287</v>
      </c>
      <c r="DD132" t="s">
        <v>287</v>
      </c>
      <c r="DE132" t="s">
        <v>287</v>
      </c>
      <c r="DF132" t="s">
        <v>1032</v>
      </c>
      <c r="DG132" t="s">
        <v>1033</v>
      </c>
      <c r="DH132" t="s">
        <v>301</v>
      </c>
      <c r="DI132" t="s">
        <v>302</v>
      </c>
      <c r="DJ132" t="s">
        <v>303</v>
      </c>
      <c r="DK132" t="s">
        <v>625</v>
      </c>
      <c r="DL132" t="s">
        <v>305</v>
      </c>
      <c r="DM132" t="s">
        <v>1034</v>
      </c>
      <c r="DN132" t="s">
        <v>1035</v>
      </c>
      <c r="DO132" s="1">
        <v>0</v>
      </c>
      <c r="DP132" s="1">
        <v>0</v>
      </c>
      <c r="DQ132" s="1">
        <v>0</v>
      </c>
      <c r="DR132" s="1">
        <v>1</v>
      </c>
      <c r="DS132" s="1">
        <v>0</v>
      </c>
    </row>
    <row r="133" spans="1:123" x14ac:dyDescent="0.35">
      <c r="A133" s="1">
        <v>1</v>
      </c>
      <c r="B133" s="1">
        <v>1</v>
      </c>
      <c r="C133" s="1">
        <v>5</v>
      </c>
      <c r="D133" s="1">
        <v>1</v>
      </c>
      <c r="E133" s="1">
        <v>1</v>
      </c>
      <c r="F133" s="1">
        <v>1</v>
      </c>
      <c r="G133" s="1">
        <v>1</v>
      </c>
      <c r="H133" s="1">
        <v>4</v>
      </c>
      <c r="I133" s="1">
        <v>1</v>
      </c>
      <c r="J133" s="1">
        <v>1</v>
      </c>
      <c r="K133" s="1">
        <v>0</v>
      </c>
      <c r="L133" s="1">
        <v>1</v>
      </c>
      <c r="M133" s="1">
        <v>0</v>
      </c>
      <c r="N133" s="1">
        <v>1</v>
      </c>
      <c r="O133" s="1">
        <v>1</v>
      </c>
      <c r="P133" s="1">
        <v>0</v>
      </c>
      <c r="Q133" s="1">
        <v>2</v>
      </c>
      <c r="R133" s="1">
        <v>1</v>
      </c>
      <c r="S133" s="1">
        <v>1</v>
      </c>
      <c r="T133" s="1">
        <v>1</v>
      </c>
      <c r="U133" s="1">
        <v>1</v>
      </c>
      <c r="V133" s="1">
        <v>1</v>
      </c>
      <c r="W133" s="1">
        <v>0</v>
      </c>
      <c r="X133" t="s">
        <v>287</v>
      </c>
      <c r="Y133" s="1">
        <v>4</v>
      </c>
      <c r="Z133" s="1">
        <v>1</v>
      </c>
      <c r="AA133" t="s">
        <v>287</v>
      </c>
      <c r="AB133" s="1">
        <v>1</v>
      </c>
      <c r="AC133" s="1">
        <v>0</v>
      </c>
      <c r="AD133" s="1">
        <v>0</v>
      </c>
      <c r="AE133" s="1">
        <v>0</v>
      </c>
      <c r="AF133" s="1">
        <v>0</v>
      </c>
      <c r="AG133" s="1">
        <v>0</v>
      </c>
      <c r="AH133" t="s">
        <v>287</v>
      </c>
      <c r="AI133" t="s">
        <v>287</v>
      </c>
      <c r="AJ133" t="s">
        <v>287</v>
      </c>
      <c r="AK133" t="s">
        <v>287</v>
      </c>
      <c r="AL133" s="1">
        <v>1</v>
      </c>
      <c r="AM133" s="1">
        <v>1</v>
      </c>
      <c r="AN133" s="1">
        <v>0</v>
      </c>
      <c r="AO133" s="1">
        <v>1</v>
      </c>
      <c r="AP133" s="1">
        <v>1</v>
      </c>
      <c r="AQ133" s="1">
        <v>1</v>
      </c>
      <c r="AR133" s="1">
        <v>0</v>
      </c>
      <c r="AS133" s="1">
        <v>0</v>
      </c>
      <c r="AT133" s="1">
        <v>1</v>
      </c>
      <c r="AU133" s="1">
        <v>0</v>
      </c>
      <c r="AV133" t="s">
        <v>1036</v>
      </c>
      <c r="AW133" s="1">
        <v>0</v>
      </c>
      <c r="AX133" s="1">
        <v>1</v>
      </c>
      <c r="AY133" s="1">
        <v>1</v>
      </c>
      <c r="AZ133" s="1">
        <v>1</v>
      </c>
      <c r="BA133" s="1">
        <v>0</v>
      </c>
      <c r="BB133" s="1">
        <v>0</v>
      </c>
      <c r="BC133" s="1">
        <v>1</v>
      </c>
      <c r="BD133" s="1">
        <v>0</v>
      </c>
      <c r="BE133" t="s">
        <v>1037</v>
      </c>
      <c r="BF133" t="s">
        <v>287</v>
      </c>
      <c r="BG133" s="1">
        <v>1</v>
      </c>
      <c r="BH133" s="1">
        <v>1</v>
      </c>
      <c r="BI133" s="1">
        <v>1</v>
      </c>
      <c r="BJ133" s="1">
        <v>3</v>
      </c>
      <c r="BK133" s="1">
        <v>0</v>
      </c>
      <c r="BL133" s="1">
        <v>1</v>
      </c>
      <c r="BM133" s="1">
        <v>0</v>
      </c>
      <c r="BN133" s="1">
        <v>0</v>
      </c>
      <c r="BO133" s="1">
        <v>0</v>
      </c>
      <c r="BP133" s="1">
        <v>0</v>
      </c>
      <c r="BQ133" s="1">
        <v>0</v>
      </c>
      <c r="BR133" s="1">
        <v>0</v>
      </c>
      <c r="BS133" s="1">
        <v>0</v>
      </c>
      <c r="BT133" s="1">
        <v>0</v>
      </c>
      <c r="BU133" s="1">
        <v>0</v>
      </c>
      <c r="BV133" s="1">
        <v>1</v>
      </c>
      <c r="BW133" s="1">
        <v>1</v>
      </c>
      <c r="BX133" s="1">
        <v>0</v>
      </c>
      <c r="BY133" t="s">
        <v>1038</v>
      </c>
      <c r="BZ133" s="1">
        <v>0</v>
      </c>
      <c r="CA133" s="1">
        <v>0</v>
      </c>
      <c r="CB133" s="1">
        <v>0</v>
      </c>
      <c r="CC133" s="1">
        <v>0</v>
      </c>
      <c r="CD133" s="1">
        <v>0</v>
      </c>
      <c r="CE133" s="1">
        <v>0</v>
      </c>
      <c r="CF133" s="1">
        <v>0</v>
      </c>
      <c r="CG133" s="1">
        <v>0</v>
      </c>
      <c r="CH133" s="1">
        <v>0</v>
      </c>
      <c r="CI133" s="1">
        <v>0</v>
      </c>
      <c r="CJ133" s="1">
        <v>0</v>
      </c>
      <c r="CK133" s="1">
        <v>0</v>
      </c>
      <c r="CL133" s="1">
        <v>0</v>
      </c>
      <c r="CM133" s="1">
        <v>1</v>
      </c>
      <c r="CN133" t="s">
        <v>287</v>
      </c>
      <c r="CO133" s="1">
        <v>1</v>
      </c>
      <c r="CP133" s="1">
        <v>1</v>
      </c>
      <c r="CQ133" s="1">
        <v>1</v>
      </c>
      <c r="CR133" s="1">
        <v>1</v>
      </c>
      <c r="CS133" s="1">
        <v>1</v>
      </c>
      <c r="CT133" s="1">
        <v>3</v>
      </c>
      <c r="CU133" s="1">
        <v>1</v>
      </c>
      <c r="CV133" t="s">
        <v>287</v>
      </c>
      <c r="CW133" s="1">
        <v>1</v>
      </c>
      <c r="CX133" t="s">
        <v>287</v>
      </c>
      <c r="CY133" s="1">
        <v>2</v>
      </c>
      <c r="CZ133" t="s">
        <v>287</v>
      </c>
      <c r="DA133" s="1">
        <v>2</v>
      </c>
      <c r="DB133" s="1">
        <v>6</v>
      </c>
      <c r="DC133" t="s">
        <v>1039</v>
      </c>
      <c r="DD133" t="s">
        <v>287</v>
      </c>
      <c r="DE133" t="s">
        <v>287</v>
      </c>
      <c r="DF133" t="s">
        <v>1040</v>
      </c>
      <c r="DG133" t="s">
        <v>1041</v>
      </c>
      <c r="DH133" t="s">
        <v>290</v>
      </c>
      <c r="DI133" t="s">
        <v>315</v>
      </c>
      <c r="DJ133" t="s">
        <v>303</v>
      </c>
      <c r="DK133" t="s">
        <v>397</v>
      </c>
      <c r="DL133" t="s">
        <v>305</v>
      </c>
      <c r="DM133" t="s">
        <v>1042</v>
      </c>
      <c r="DN133" t="s">
        <v>1043</v>
      </c>
      <c r="DO133" s="1">
        <v>0</v>
      </c>
      <c r="DP133" s="1">
        <v>0</v>
      </c>
      <c r="DQ133" s="1">
        <v>0</v>
      </c>
      <c r="DR133" s="1">
        <v>1</v>
      </c>
      <c r="DS133" s="1">
        <v>0</v>
      </c>
    </row>
    <row r="134" spans="1:123" x14ac:dyDescent="0.35">
      <c r="A134" s="1">
        <v>1</v>
      </c>
      <c r="B134" s="1">
        <v>1</v>
      </c>
      <c r="C134" s="1">
        <v>5</v>
      </c>
      <c r="D134" s="1">
        <v>5</v>
      </c>
      <c r="E134" s="1">
        <v>5</v>
      </c>
      <c r="F134" s="1">
        <v>5</v>
      </c>
      <c r="G134" s="1">
        <v>5</v>
      </c>
      <c r="H134" s="1">
        <v>5</v>
      </c>
      <c r="I134" s="1">
        <v>1</v>
      </c>
      <c r="J134" s="1">
        <v>1</v>
      </c>
      <c r="K134" s="1">
        <v>1</v>
      </c>
      <c r="L134" s="1">
        <v>1</v>
      </c>
      <c r="M134" s="1">
        <v>1</v>
      </c>
      <c r="N134" s="1">
        <v>1</v>
      </c>
      <c r="O134" s="1">
        <v>1</v>
      </c>
      <c r="P134" s="1">
        <v>0</v>
      </c>
      <c r="Q134" s="1">
        <v>1</v>
      </c>
      <c r="R134" s="1">
        <v>1</v>
      </c>
      <c r="S134" s="1">
        <v>1</v>
      </c>
      <c r="T134" s="1">
        <v>0</v>
      </c>
      <c r="U134" s="1">
        <v>0</v>
      </c>
      <c r="V134" s="1">
        <v>0</v>
      </c>
      <c r="W134" s="1">
        <v>0</v>
      </c>
      <c r="X134" t="s">
        <v>287</v>
      </c>
      <c r="Y134" s="1">
        <v>6</v>
      </c>
      <c r="Z134" s="1">
        <v>2</v>
      </c>
      <c r="AA134" t="s">
        <v>1044</v>
      </c>
      <c r="AB134" s="1">
        <v>4</v>
      </c>
      <c r="AC134" s="1">
        <v>0</v>
      </c>
      <c r="AD134" s="1">
        <v>0</v>
      </c>
      <c r="AE134" s="1">
        <v>0</v>
      </c>
      <c r="AF134" s="1">
        <v>0</v>
      </c>
      <c r="AG134" s="1">
        <v>0</v>
      </c>
      <c r="AH134" t="s">
        <v>287</v>
      </c>
      <c r="AI134" t="s">
        <v>287</v>
      </c>
      <c r="AJ134" t="s">
        <v>287</v>
      </c>
      <c r="AK134" t="s">
        <v>287</v>
      </c>
      <c r="AL134" s="1">
        <v>2</v>
      </c>
      <c r="AM134" s="1">
        <v>1</v>
      </c>
      <c r="AN134" s="1">
        <v>0</v>
      </c>
      <c r="AO134" s="1">
        <v>0</v>
      </c>
      <c r="AP134" s="1">
        <v>1</v>
      </c>
      <c r="AQ134" s="1">
        <v>1</v>
      </c>
      <c r="AR134" s="1">
        <v>1</v>
      </c>
      <c r="AS134" s="1">
        <v>0</v>
      </c>
      <c r="AT134" s="1">
        <v>0</v>
      </c>
      <c r="AU134" s="1">
        <v>0</v>
      </c>
      <c r="AV134" t="s">
        <v>287</v>
      </c>
      <c r="AW134" s="1">
        <v>0</v>
      </c>
      <c r="AX134" s="1">
        <v>0</v>
      </c>
      <c r="AY134" s="1">
        <v>0</v>
      </c>
      <c r="AZ134" s="1">
        <v>1</v>
      </c>
      <c r="BA134" s="1">
        <v>1</v>
      </c>
      <c r="BB134" s="1">
        <v>0</v>
      </c>
      <c r="BC134" s="1">
        <v>0</v>
      </c>
      <c r="BD134" s="1">
        <v>0</v>
      </c>
      <c r="BE134" t="s">
        <v>287</v>
      </c>
      <c r="BF134" t="s">
        <v>1045</v>
      </c>
      <c r="BG134" s="1">
        <v>1</v>
      </c>
      <c r="BH134" s="1">
        <v>1</v>
      </c>
      <c r="BI134" s="1">
        <v>3</v>
      </c>
      <c r="BJ134" s="1">
        <v>1</v>
      </c>
      <c r="BK134" s="1">
        <v>0</v>
      </c>
      <c r="BL134" s="1">
        <v>1</v>
      </c>
      <c r="BM134" s="1">
        <v>0</v>
      </c>
      <c r="BN134" s="1">
        <v>0</v>
      </c>
      <c r="BO134" s="1">
        <v>0</v>
      </c>
      <c r="BP134" s="1">
        <v>0</v>
      </c>
      <c r="BQ134" s="1">
        <v>1</v>
      </c>
      <c r="BR134" s="1">
        <v>0</v>
      </c>
      <c r="BS134" s="1">
        <v>0</v>
      </c>
      <c r="BT134" s="1">
        <v>0</v>
      </c>
      <c r="BU134" s="1">
        <v>0</v>
      </c>
      <c r="BV134" s="1">
        <v>1</v>
      </c>
      <c r="BW134" s="1">
        <v>1</v>
      </c>
      <c r="BX134" s="1">
        <v>0</v>
      </c>
      <c r="BY134" t="s">
        <v>1046</v>
      </c>
      <c r="BZ134" s="1">
        <v>1</v>
      </c>
      <c r="CA134" s="1">
        <v>1</v>
      </c>
      <c r="CB134" s="1">
        <v>1</v>
      </c>
      <c r="CC134" s="1">
        <v>1</v>
      </c>
      <c r="CD134" s="1">
        <v>1</v>
      </c>
      <c r="CE134" s="1">
        <v>1</v>
      </c>
      <c r="CF134" s="1">
        <v>1</v>
      </c>
      <c r="CG134" s="1">
        <v>1</v>
      </c>
      <c r="CH134" s="1">
        <v>1</v>
      </c>
      <c r="CI134" s="1">
        <v>1</v>
      </c>
      <c r="CJ134" s="1">
        <v>0</v>
      </c>
      <c r="CK134" s="1">
        <v>0</v>
      </c>
      <c r="CL134" s="1">
        <v>1</v>
      </c>
      <c r="CM134" s="1">
        <v>0</v>
      </c>
      <c r="CN134" t="s">
        <v>1047</v>
      </c>
      <c r="CO134" s="1">
        <v>1</v>
      </c>
      <c r="CP134" s="1">
        <v>1</v>
      </c>
      <c r="CQ134" s="1">
        <v>1</v>
      </c>
      <c r="CR134" s="1">
        <v>1</v>
      </c>
      <c r="CS134" s="1">
        <v>3</v>
      </c>
      <c r="CT134" s="1">
        <v>1</v>
      </c>
      <c r="CU134" s="1">
        <v>1</v>
      </c>
      <c r="CV134" t="s">
        <v>287</v>
      </c>
      <c r="CW134" s="1">
        <v>2</v>
      </c>
      <c r="CX134" t="s">
        <v>1048</v>
      </c>
      <c r="CY134" s="1">
        <v>1</v>
      </c>
      <c r="CZ134" s="1">
        <v>3</v>
      </c>
      <c r="DA134" s="1">
        <v>2</v>
      </c>
      <c r="DB134" s="1">
        <v>2</v>
      </c>
      <c r="DC134" t="s">
        <v>287</v>
      </c>
      <c r="DD134" t="s">
        <v>287</v>
      </c>
      <c r="DE134" t="s">
        <v>287</v>
      </c>
      <c r="DF134" t="s">
        <v>1049</v>
      </c>
      <c r="DG134" t="s">
        <v>1050</v>
      </c>
      <c r="DH134" t="s">
        <v>301</v>
      </c>
      <c r="DI134" t="s">
        <v>302</v>
      </c>
      <c r="DJ134" t="s">
        <v>303</v>
      </c>
      <c r="DK134" t="s">
        <v>669</v>
      </c>
      <c r="DL134" t="s">
        <v>370</v>
      </c>
      <c r="DM134" t="s">
        <v>1051</v>
      </c>
      <c r="DN134" t="s">
        <v>1052</v>
      </c>
      <c r="DO134" s="1">
        <v>0</v>
      </c>
      <c r="DP134" s="1">
        <v>0</v>
      </c>
      <c r="DQ134" s="1">
        <v>0</v>
      </c>
      <c r="DR134" s="1">
        <v>1</v>
      </c>
      <c r="DS134" s="1">
        <v>0</v>
      </c>
    </row>
    <row r="135" spans="1:123" x14ac:dyDescent="0.35">
      <c r="A135" t="s">
        <v>287</v>
      </c>
      <c r="B135" t="s">
        <v>287</v>
      </c>
      <c r="C135" t="s">
        <v>287</v>
      </c>
      <c r="D135" t="s">
        <v>287</v>
      </c>
      <c r="E135" t="s">
        <v>287</v>
      </c>
      <c r="F135" t="s">
        <v>287</v>
      </c>
      <c r="G135" t="s">
        <v>287</v>
      </c>
      <c r="H135" t="s">
        <v>287</v>
      </c>
      <c r="I135" s="1">
        <v>0</v>
      </c>
      <c r="J135" s="1">
        <v>0</v>
      </c>
      <c r="K135" s="1">
        <v>0</v>
      </c>
      <c r="L135" s="1">
        <v>0</v>
      </c>
      <c r="M135" s="1">
        <v>0</v>
      </c>
      <c r="N135" s="1">
        <v>0</v>
      </c>
      <c r="O135" s="1">
        <v>0</v>
      </c>
      <c r="P135" s="1">
        <v>0</v>
      </c>
      <c r="Q135" t="s">
        <v>287</v>
      </c>
      <c r="R135" s="1">
        <v>0</v>
      </c>
      <c r="S135" s="1">
        <v>0</v>
      </c>
      <c r="T135" s="1">
        <v>0</v>
      </c>
      <c r="U135" s="1">
        <v>0</v>
      </c>
      <c r="V135" s="1">
        <v>0</v>
      </c>
      <c r="W135" s="1">
        <v>0</v>
      </c>
      <c r="X135" t="s">
        <v>287</v>
      </c>
      <c r="Y135" t="s">
        <v>287</v>
      </c>
      <c r="Z135" t="s">
        <v>287</v>
      </c>
      <c r="AA135" t="s">
        <v>287</v>
      </c>
      <c r="AB135" t="s">
        <v>287</v>
      </c>
      <c r="AC135" s="1">
        <v>0</v>
      </c>
      <c r="AD135" s="1">
        <v>0</v>
      </c>
      <c r="AE135" s="1">
        <v>0</v>
      </c>
      <c r="AF135" s="1">
        <v>0</v>
      </c>
      <c r="AG135" s="1">
        <v>0</v>
      </c>
      <c r="AH135" t="s">
        <v>287</v>
      </c>
      <c r="AI135" t="s">
        <v>287</v>
      </c>
      <c r="AJ135" t="s">
        <v>287</v>
      </c>
      <c r="AK135" t="s">
        <v>287</v>
      </c>
      <c r="AL135" t="s">
        <v>287</v>
      </c>
      <c r="AM135" t="s">
        <v>287</v>
      </c>
      <c r="AN135" s="1">
        <v>0</v>
      </c>
      <c r="AO135" s="1">
        <v>0</v>
      </c>
      <c r="AP135" s="1">
        <v>0</v>
      </c>
      <c r="AQ135" s="1">
        <v>0</v>
      </c>
      <c r="AR135" s="1">
        <v>0</v>
      </c>
      <c r="AS135" s="1">
        <v>0</v>
      </c>
      <c r="AT135" s="1">
        <v>0</v>
      </c>
      <c r="AU135" s="1">
        <v>0</v>
      </c>
      <c r="AV135" t="s">
        <v>287</v>
      </c>
      <c r="AW135" s="1">
        <v>0</v>
      </c>
      <c r="AX135" s="1">
        <v>0</v>
      </c>
      <c r="AY135" s="1">
        <v>0</v>
      </c>
      <c r="AZ135" s="1">
        <v>0</v>
      </c>
      <c r="BA135" s="1">
        <v>0</v>
      </c>
      <c r="BB135" s="1">
        <v>0</v>
      </c>
      <c r="BC135" s="1">
        <v>0</v>
      </c>
      <c r="BD135" s="1">
        <v>0</v>
      </c>
      <c r="BE135" t="s">
        <v>287</v>
      </c>
      <c r="BF135" t="s">
        <v>287</v>
      </c>
      <c r="BG135" t="s">
        <v>287</v>
      </c>
      <c r="BH135" t="s">
        <v>287</v>
      </c>
      <c r="BI135" t="s">
        <v>287</v>
      </c>
      <c r="BJ135" t="s">
        <v>287</v>
      </c>
      <c r="BK135" s="1">
        <v>0</v>
      </c>
      <c r="BL135" s="1">
        <v>0</v>
      </c>
      <c r="BM135" s="1">
        <v>0</v>
      </c>
      <c r="BN135" s="1">
        <v>0</v>
      </c>
      <c r="BO135" s="1">
        <v>0</v>
      </c>
      <c r="BP135" s="1">
        <v>0</v>
      </c>
      <c r="BQ135" s="1">
        <v>0</v>
      </c>
      <c r="BR135" s="1">
        <v>0</v>
      </c>
      <c r="BS135" s="1">
        <v>0</v>
      </c>
      <c r="BT135" s="1">
        <v>0</v>
      </c>
      <c r="BU135" s="1">
        <v>0</v>
      </c>
      <c r="BV135" s="1">
        <v>0</v>
      </c>
      <c r="BW135" s="1">
        <v>0</v>
      </c>
      <c r="BX135" s="1">
        <v>0</v>
      </c>
      <c r="BY135" t="s">
        <v>287</v>
      </c>
      <c r="BZ135" s="1">
        <v>0</v>
      </c>
      <c r="CA135" s="1">
        <v>0</v>
      </c>
      <c r="CB135" s="1">
        <v>0</v>
      </c>
      <c r="CC135" s="1">
        <v>0</v>
      </c>
      <c r="CD135" s="1">
        <v>0</v>
      </c>
      <c r="CE135" s="1">
        <v>0</v>
      </c>
      <c r="CF135" s="1">
        <v>0</v>
      </c>
      <c r="CG135" s="1">
        <v>0</v>
      </c>
      <c r="CH135" s="1">
        <v>0</v>
      </c>
      <c r="CI135" s="1">
        <v>0</v>
      </c>
      <c r="CJ135" s="1">
        <v>0</v>
      </c>
      <c r="CK135" s="1">
        <v>0</v>
      </c>
      <c r="CL135" s="1">
        <v>0</v>
      </c>
      <c r="CM135" s="1">
        <v>0</v>
      </c>
      <c r="CN135" t="s">
        <v>287</v>
      </c>
      <c r="CO135" t="s">
        <v>287</v>
      </c>
      <c r="CP135" t="s">
        <v>287</v>
      </c>
      <c r="CQ135" t="s">
        <v>287</v>
      </c>
      <c r="CR135" t="s">
        <v>287</v>
      </c>
      <c r="CS135" t="s">
        <v>287</v>
      </c>
      <c r="CT135" t="s">
        <v>287</v>
      </c>
      <c r="CU135" t="s">
        <v>287</v>
      </c>
      <c r="CV135" t="s">
        <v>287</v>
      </c>
      <c r="CW135" t="s">
        <v>287</v>
      </c>
      <c r="CX135" t="s">
        <v>287</v>
      </c>
      <c r="CY135" t="s">
        <v>287</v>
      </c>
      <c r="CZ135" t="s">
        <v>287</v>
      </c>
      <c r="DA135" t="s">
        <v>287</v>
      </c>
      <c r="DB135" t="s">
        <v>287</v>
      </c>
      <c r="DC135" t="s">
        <v>287</v>
      </c>
      <c r="DD135" t="s">
        <v>287</v>
      </c>
      <c r="DE135" t="s">
        <v>287</v>
      </c>
      <c r="DF135" t="s">
        <v>1053</v>
      </c>
      <c r="DG135" t="s">
        <v>1054</v>
      </c>
      <c r="DH135" t="s">
        <v>290</v>
      </c>
      <c r="DI135" t="s">
        <v>315</v>
      </c>
      <c r="DJ135" t="s">
        <v>303</v>
      </c>
      <c r="DK135" t="s">
        <v>1055</v>
      </c>
      <c r="DL135" t="s">
        <v>341</v>
      </c>
      <c r="DM135" t="s">
        <v>1056</v>
      </c>
      <c r="DN135" t="s">
        <v>1057</v>
      </c>
      <c r="DO135" s="1">
        <v>0</v>
      </c>
      <c r="DP135" s="1">
        <v>1</v>
      </c>
      <c r="DQ135" s="1">
        <v>0</v>
      </c>
      <c r="DR135" s="1">
        <v>0</v>
      </c>
      <c r="DS135" s="1">
        <v>0</v>
      </c>
    </row>
    <row r="136" spans="1:123" x14ac:dyDescent="0.35">
      <c r="A136" t="s">
        <v>287</v>
      </c>
      <c r="B136" t="s">
        <v>287</v>
      </c>
      <c r="C136" t="s">
        <v>287</v>
      </c>
      <c r="D136" t="s">
        <v>287</v>
      </c>
      <c r="E136" t="s">
        <v>287</v>
      </c>
      <c r="F136" t="s">
        <v>287</v>
      </c>
      <c r="G136" t="s">
        <v>287</v>
      </c>
      <c r="H136" t="s">
        <v>287</v>
      </c>
      <c r="I136" s="1">
        <v>0</v>
      </c>
      <c r="J136" s="1">
        <v>0</v>
      </c>
      <c r="K136" s="1">
        <v>0</v>
      </c>
      <c r="L136" s="1">
        <v>0</v>
      </c>
      <c r="M136" s="1">
        <v>0</v>
      </c>
      <c r="N136" s="1">
        <v>0</v>
      </c>
      <c r="O136" s="1">
        <v>0</v>
      </c>
      <c r="P136" s="1">
        <v>0</v>
      </c>
      <c r="Q136" t="s">
        <v>287</v>
      </c>
      <c r="R136" s="1">
        <v>0</v>
      </c>
      <c r="S136" s="1">
        <v>0</v>
      </c>
      <c r="T136" s="1">
        <v>0</v>
      </c>
      <c r="U136" s="1">
        <v>0</v>
      </c>
      <c r="V136" s="1">
        <v>0</v>
      </c>
      <c r="W136" s="1">
        <v>0</v>
      </c>
      <c r="X136" t="s">
        <v>287</v>
      </c>
      <c r="Y136" t="s">
        <v>287</v>
      </c>
      <c r="Z136" t="s">
        <v>287</v>
      </c>
      <c r="AA136" t="s">
        <v>287</v>
      </c>
      <c r="AB136" t="s">
        <v>287</v>
      </c>
      <c r="AC136" s="1">
        <v>0</v>
      </c>
      <c r="AD136" s="1">
        <v>0</v>
      </c>
      <c r="AE136" s="1">
        <v>0</v>
      </c>
      <c r="AF136" s="1">
        <v>0</v>
      </c>
      <c r="AG136" s="1">
        <v>0</v>
      </c>
      <c r="AH136" t="s">
        <v>287</v>
      </c>
      <c r="AI136" t="s">
        <v>287</v>
      </c>
      <c r="AJ136" t="s">
        <v>287</v>
      </c>
      <c r="AK136" t="s">
        <v>287</v>
      </c>
      <c r="AL136" t="s">
        <v>287</v>
      </c>
      <c r="AM136" t="s">
        <v>287</v>
      </c>
      <c r="AN136" s="1">
        <v>0</v>
      </c>
      <c r="AO136" s="1">
        <v>0</v>
      </c>
      <c r="AP136" s="1">
        <v>0</v>
      </c>
      <c r="AQ136" s="1">
        <v>0</v>
      </c>
      <c r="AR136" s="1">
        <v>0</v>
      </c>
      <c r="AS136" s="1">
        <v>0</v>
      </c>
      <c r="AT136" s="1">
        <v>0</v>
      </c>
      <c r="AU136" s="1">
        <v>0</v>
      </c>
      <c r="AV136" t="s">
        <v>287</v>
      </c>
      <c r="AW136" s="1">
        <v>0</v>
      </c>
      <c r="AX136" s="1">
        <v>0</v>
      </c>
      <c r="AY136" s="1">
        <v>0</v>
      </c>
      <c r="AZ136" s="1">
        <v>0</v>
      </c>
      <c r="BA136" s="1">
        <v>0</v>
      </c>
      <c r="BB136" s="1">
        <v>0</v>
      </c>
      <c r="BC136" s="1">
        <v>0</v>
      </c>
      <c r="BD136" s="1">
        <v>0</v>
      </c>
      <c r="BE136" t="s">
        <v>287</v>
      </c>
      <c r="BF136" t="s">
        <v>287</v>
      </c>
      <c r="BG136" t="s">
        <v>287</v>
      </c>
      <c r="BH136" t="s">
        <v>287</v>
      </c>
      <c r="BI136" t="s">
        <v>287</v>
      </c>
      <c r="BJ136" t="s">
        <v>287</v>
      </c>
      <c r="BK136" s="1">
        <v>0</v>
      </c>
      <c r="BL136" s="1">
        <v>0</v>
      </c>
      <c r="BM136" s="1">
        <v>0</v>
      </c>
      <c r="BN136" s="1">
        <v>0</v>
      </c>
      <c r="BO136" s="1">
        <v>0</v>
      </c>
      <c r="BP136" s="1">
        <v>0</v>
      </c>
      <c r="BQ136" s="1">
        <v>0</v>
      </c>
      <c r="BR136" s="1">
        <v>0</v>
      </c>
      <c r="BS136" s="1">
        <v>0</v>
      </c>
      <c r="BT136" s="1">
        <v>0</v>
      </c>
      <c r="BU136" s="1">
        <v>0</v>
      </c>
      <c r="BV136" s="1">
        <v>0</v>
      </c>
      <c r="BW136" s="1">
        <v>0</v>
      </c>
      <c r="BX136" s="1">
        <v>0</v>
      </c>
      <c r="BY136" t="s">
        <v>287</v>
      </c>
      <c r="BZ136" s="1">
        <v>0</v>
      </c>
      <c r="CA136" s="1">
        <v>0</v>
      </c>
      <c r="CB136" s="1">
        <v>0</v>
      </c>
      <c r="CC136" s="1">
        <v>0</v>
      </c>
      <c r="CD136" s="1">
        <v>0</v>
      </c>
      <c r="CE136" s="1">
        <v>0</v>
      </c>
      <c r="CF136" s="1">
        <v>0</v>
      </c>
      <c r="CG136" s="1">
        <v>0</v>
      </c>
      <c r="CH136" s="1">
        <v>0</v>
      </c>
      <c r="CI136" s="1">
        <v>0</v>
      </c>
      <c r="CJ136" s="1">
        <v>0</v>
      </c>
      <c r="CK136" s="1">
        <v>0</v>
      </c>
      <c r="CL136" s="1">
        <v>0</v>
      </c>
      <c r="CM136" s="1">
        <v>0</v>
      </c>
      <c r="CN136" t="s">
        <v>287</v>
      </c>
      <c r="CO136" t="s">
        <v>287</v>
      </c>
      <c r="CP136" t="s">
        <v>287</v>
      </c>
      <c r="CQ136" t="s">
        <v>287</v>
      </c>
      <c r="CR136" t="s">
        <v>287</v>
      </c>
      <c r="CS136" t="s">
        <v>287</v>
      </c>
      <c r="CT136" t="s">
        <v>287</v>
      </c>
      <c r="CU136" t="s">
        <v>287</v>
      </c>
      <c r="CV136" t="s">
        <v>287</v>
      </c>
      <c r="CW136" t="s">
        <v>287</v>
      </c>
      <c r="CX136" t="s">
        <v>287</v>
      </c>
      <c r="CY136" t="s">
        <v>287</v>
      </c>
      <c r="CZ136" t="s">
        <v>287</v>
      </c>
      <c r="DA136" t="s">
        <v>287</v>
      </c>
      <c r="DB136" t="s">
        <v>287</v>
      </c>
      <c r="DC136" t="s">
        <v>287</v>
      </c>
      <c r="DD136" t="s">
        <v>287</v>
      </c>
      <c r="DE136" t="s">
        <v>287</v>
      </c>
      <c r="DF136" t="s">
        <v>1058</v>
      </c>
      <c r="DG136" t="s">
        <v>1059</v>
      </c>
      <c r="DH136" t="s">
        <v>290</v>
      </c>
      <c r="DI136" t="s">
        <v>419</v>
      </c>
      <c r="DJ136" t="s">
        <v>1060</v>
      </c>
      <c r="DK136" t="s">
        <v>316</v>
      </c>
      <c r="DL136" t="s">
        <v>305</v>
      </c>
      <c r="DM136" t="s">
        <v>1061</v>
      </c>
      <c r="DN136" t="s">
        <v>1062</v>
      </c>
      <c r="DO136" s="1">
        <v>0</v>
      </c>
      <c r="DP136" s="1">
        <v>1</v>
      </c>
      <c r="DQ136" s="1">
        <v>0</v>
      </c>
      <c r="DR136" s="1">
        <v>0</v>
      </c>
      <c r="DS136" s="1">
        <v>0</v>
      </c>
    </row>
    <row r="137" spans="1:123" x14ac:dyDescent="0.35">
      <c r="A137" s="1">
        <v>1</v>
      </c>
      <c r="B137" s="1">
        <v>1</v>
      </c>
      <c r="C137" s="1">
        <v>5</v>
      </c>
      <c r="D137" s="1">
        <v>1</v>
      </c>
      <c r="E137" s="1">
        <v>1</v>
      </c>
      <c r="F137" s="1">
        <v>1</v>
      </c>
      <c r="G137" s="1">
        <v>1</v>
      </c>
      <c r="H137" s="1">
        <v>4</v>
      </c>
      <c r="I137" s="1">
        <v>1</v>
      </c>
      <c r="J137" s="1">
        <v>1</v>
      </c>
      <c r="K137" s="1">
        <v>0</v>
      </c>
      <c r="L137" s="1">
        <v>1</v>
      </c>
      <c r="M137" s="1">
        <v>0</v>
      </c>
      <c r="N137" s="1">
        <v>1</v>
      </c>
      <c r="O137" s="1">
        <v>1</v>
      </c>
      <c r="P137" s="1">
        <v>0</v>
      </c>
      <c r="Q137" s="1">
        <v>2</v>
      </c>
      <c r="R137" s="1">
        <v>1</v>
      </c>
      <c r="S137" s="1">
        <v>1</v>
      </c>
      <c r="T137" s="1">
        <v>1</v>
      </c>
      <c r="U137" s="1">
        <v>1</v>
      </c>
      <c r="V137" s="1">
        <v>1</v>
      </c>
      <c r="W137" s="1">
        <v>0</v>
      </c>
      <c r="X137" t="s">
        <v>287</v>
      </c>
      <c r="Y137" s="1">
        <v>5</v>
      </c>
      <c r="Z137" s="1">
        <v>2</v>
      </c>
      <c r="AA137" t="s">
        <v>287</v>
      </c>
      <c r="AB137" s="1">
        <v>1</v>
      </c>
      <c r="AC137" s="1">
        <v>0</v>
      </c>
      <c r="AD137" s="1">
        <v>0</v>
      </c>
      <c r="AE137" s="1">
        <v>0</v>
      </c>
      <c r="AF137" s="1">
        <v>0</v>
      </c>
      <c r="AG137" s="1">
        <v>0</v>
      </c>
      <c r="AH137" t="s">
        <v>287</v>
      </c>
      <c r="AI137" t="s">
        <v>287</v>
      </c>
      <c r="AJ137" t="s">
        <v>287</v>
      </c>
      <c r="AK137" t="s">
        <v>287</v>
      </c>
      <c r="AL137" s="1">
        <v>2</v>
      </c>
      <c r="AM137" s="1">
        <v>2</v>
      </c>
      <c r="AN137" s="1">
        <v>0</v>
      </c>
      <c r="AO137" s="1">
        <v>0</v>
      </c>
      <c r="AP137" s="1">
        <v>0</v>
      </c>
      <c r="AQ137" s="1">
        <v>0</v>
      </c>
      <c r="AR137" s="1">
        <v>1</v>
      </c>
      <c r="AS137" s="1">
        <v>0</v>
      </c>
      <c r="AT137" s="1">
        <v>0</v>
      </c>
      <c r="AU137" s="1">
        <v>0</v>
      </c>
      <c r="AV137" t="s">
        <v>287</v>
      </c>
      <c r="AW137" s="1">
        <v>0</v>
      </c>
      <c r="AX137" s="1">
        <v>0</v>
      </c>
      <c r="AY137" s="1">
        <v>0</v>
      </c>
      <c r="AZ137" s="1">
        <v>1</v>
      </c>
      <c r="BA137" s="1">
        <v>1</v>
      </c>
      <c r="BB137" s="1">
        <v>0</v>
      </c>
      <c r="BC137" s="1">
        <v>0</v>
      </c>
      <c r="BD137" s="1">
        <v>0</v>
      </c>
      <c r="BE137" t="s">
        <v>287</v>
      </c>
      <c r="BF137" t="s">
        <v>287</v>
      </c>
      <c r="BG137" s="1">
        <v>1</v>
      </c>
      <c r="BH137" s="1">
        <v>2</v>
      </c>
      <c r="BI137" s="1">
        <v>2</v>
      </c>
      <c r="BJ137" s="1">
        <v>3</v>
      </c>
      <c r="BK137" s="1">
        <v>1</v>
      </c>
      <c r="BL137" s="1">
        <v>1</v>
      </c>
      <c r="BM137" s="1">
        <v>1</v>
      </c>
      <c r="BN137" s="1">
        <v>1</v>
      </c>
      <c r="BO137" s="1">
        <v>1</v>
      </c>
      <c r="BP137" s="1">
        <v>1</v>
      </c>
      <c r="BQ137" s="1">
        <v>1</v>
      </c>
      <c r="BR137" s="1">
        <v>1</v>
      </c>
      <c r="BS137" s="1">
        <v>0</v>
      </c>
      <c r="BT137" s="1">
        <v>0</v>
      </c>
      <c r="BU137" s="1">
        <v>1</v>
      </c>
      <c r="BV137" s="1">
        <v>1</v>
      </c>
      <c r="BW137" s="1">
        <v>0</v>
      </c>
      <c r="BX137" s="1">
        <v>0</v>
      </c>
      <c r="BY137" t="s">
        <v>287</v>
      </c>
      <c r="BZ137" s="1">
        <v>1</v>
      </c>
      <c r="CA137" s="1">
        <v>0</v>
      </c>
      <c r="CB137" s="1">
        <v>0</v>
      </c>
      <c r="CC137" s="1">
        <v>1</v>
      </c>
      <c r="CD137" s="1">
        <v>1</v>
      </c>
      <c r="CE137" s="1">
        <v>1</v>
      </c>
      <c r="CF137" s="1">
        <v>0</v>
      </c>
      <c r="CG137" s="1">
        <v>1</v>
      </c>
      <c r="CH137" s="1">
        <v>1</v>
      </c>
      <c r="CI137" s="1">
        <v>1</v>
      </c>
      <c r="CJ137" s="1">
        <v>1</v>
      </c>
      <c r="CK137" s="1">
        <v>0</v>
      </c>
      <c r="CL137" s="1">
        <v>0</v>
      </c>
      <c r="CM137" s="1">
        <v>0</v>
      </c>
      <c r="CN137" t="s">
        <v>287</v>
      </c>
      <c r="CO137" s="1">
        <v>1</v>
      </c>
      <c r="CP137" s="1">
        <v>1</v>
      </c>
      <c r="CQ137" s="1">
        <v>1</v>
      </c>
      <c r="CR137" s="1">
        <v>1</v>
      </c>
      <c r="CS137" s="1">
        <v>1</v>
      </c>
      <c r="CT137" s="1">
        <v>3</v>
      </c>
      <c r="CU137" s="1">
        <v>1</v>
      </c>
      <c r="CV137" t="s">
        <v>287</v>
      </c>
      <c r="CW137" s="1">
        <v>2</v>
      </c>
      <c r="CX137" t="s">
        <v>287</v>
      </c>
      <c r="CY137" s="1">
        <v>2</v>
      </c>
      <c r="CZ137" t="s">
        <v>287</v>
      </c>
      <c r="DA137" s="1">
        <v>2</v>
      </c>
      <c r="DB137" s="1">
        <v>4</v>
      </c>
      <c r="DC137" t="s">
        <v>287</v>
      </c>
      <c r="DD137" t="s">
        <v>287</v>
      </c>
      <c r="DE137" t="s">
        <v>287</v>
      </c>
      <c r="DF137" t="s">
        <v>1063</v>
      </c>
      <c r="DG137" t="s">
        <v>1064</v>
      </c>
      <c r="DH137" t="s">
        <v>290</v>
      </c>
      <c r="DI137" t="s">
        <v>315</v>
      </c>
      <c r="DJ137" t="s">
        <v>303</v>
      </c>
      <c r="DK137" t="s">
        <v>1065</v>
      </c>
      <c r="DL137" t="s">
        <v>341</v>
      </c>
      <c r="DM137" t="s">
        <v>1066</v>
      </c>
      <c r="DN137" t="s">
        <v>1067</v>
      </c>
      <c r="DO137" s="1">
        <v>0</v>
      </c>
      <c r="DP137" s="1">
        <v>0</v>
      </c>
      <c r="DQ137" s="1">
        <v>0</v>
      </c>
      <c r="DR137" s="1">
        <v>1</v>
      </c>
      <c r="DS137" s="1">
        <v>0</v>
      </c>
    </row>
    <row r="138" spans="1:123" x14ac:dyDescent="0.35">
      <c r="A138" t="s">
        <v>287</v>
      </c>
      <c r="B138" t="s">
        <v>287</v>
      </c>
      <c r="C138" t="s">
        <v>287</v>
      </c>
      <c r="D138" t="s">
        <v>287</v>
      </c>
      <c r="E138" t="s">
        <v>287</v>
      </c>
      <c r="F138" t="s">
        <v>287</v>
      </c>
      <c r="G138" t="s">
        <v>287</v>
      </c>
      <c r="H138" t="s">
        <v>287</v>
      </c>
      <c r="I138" s="1">
        <v>0</v>
      </c>
      <c r="J138" s="1">
        <v>0</v>
      </c>
      <c r="K138" s="1">
        <v>0</v>
      </c>
      <c r="L138" s="1">
        <v>0</v>
      </c>
      <c r="M138" s="1">
        <v>0</v>
      </c>
      <c r="N138" s="1">
        <v>0</v>
      </c>
      <c r="O138" s="1">
        <v>0</v>
      </c>
      <c r="P138" s="1">
        <v>0</v>
      </c>
      <c r="Q138" t="s">
        <v>287</v>
      </c>
      <c r="R138" s="1">
        <v>0</v>
      </c>
      <c r="S138" s="1">
        <v>0</v>
      </c>
      <c r="T138" s="1">
        <v>0</v>
      </c>
      <c r="U138" s="1">
        <v>0</v>
      </c>
      <c r="V138" s="1">
        <v>0</v>
      </c>
      <c r="W138" s="1">
        <v>0</v>
      </c>
      <c r="X138" t="s">
        <v>287</v>
      </c>
      <c r="Y138" t="s">
        <v>287</v>
      </c>
      <c r="Z138" t="s">
        <v>287</v>
      </c>
      <c r="AA138" t="s">
        <v>287</v>
      </c>
      <c r="AB138" t="s">
        <v>287</v>
      </c>
      <c r="AC138" s="1">
        <v>0</v>
      </c>
      <c r="AD138" s="1">
        <v>0</v>
      </c>
      <c r="AE138" s="1">
        <v>0</v>
      </c>
      <c r="AF138" s="1">
        <v>0</v>
      </c>
      <c r="AG138" s="1">
        <v>0</v>
      </c>
      <c r="AH138" t="s">
        <v>287</v>
      </c>
      <c r="AI138" t="s">
        <v>287</v>
      </c>
      <c r="AJ138" t="s">
        <v>287</v>
      </c>
      <c r="AK138" t="s">
        <v>287</v>
      </c>
      <c r="AL138" t="s">
        <v>287</v>
      </c>
      <c r="AM138" t="s">
        <v>287</v>
      </c>
      <c r="AN138" s="1">
        <v>0</v>
      </c>
      <c r="AO138" s="1">
        <v>0</v>
      </c>
      <c r="AP138" s="1">
        <v>0</v>
      </c>
      <c r="AQ138" s="1">
        <v>0</v>
      </c>
      <c r="AR138" s="1">
        <v>0</v>
      </c>
      <c r="AS138" s="1">
        <v>0</v>
      </c>
      <c r="AT138" s="1">
        <v>0</v>
      </c>
      <c r="AU138" s="1">
        <v>0</v>
      </c>
      <c r="AV138" t="s">
        <v>287</v>
      </c>
      <c r="AW138" s="1">
        <v>0</v>
      </c>
      <c r="AX138" s="1">
        <v>0</v>
      </c>
      <c r="AY138" s="1">
        <v>0</v>
      </c>
      <c r="AZ138" s="1">
        <v>0</v>
      </c>
      <c r="BA138" s="1">
        <v>0</v>
      </c>
      <c r="BB138" s="1">
        <v>0</v>
      </c>
      <c r="BC138" s="1">
        <v>0</v>
      </c>
      <c r="BD138" s="1">
        <v>0</v>
      </c>
      <c r="BE138" t="s">
        <v>287</v>
      </c>
      <c r="BF138" t="s">
        <v>287</v>
      </c>
      <c r="BG138" t="s">
        <v>287</v>
      </c>
      <c r="BH138" t="s">
        <v>287</v>
      </c>
      <c r="BI138" t="s">
        <v>287</v>
      </c>
      <c r="BJ138" t="s">
        <v>287</v>
      </c>
      <c r="BK138" s="1">
        <v>0</v>
      </c>
      <c r="BL138" s="1">
        <v>0</v>
      </c>
      <c r="BM138" s="1">
        <v>0</v>
      </c>
      <c r="BN138" s="1">
        <v>0</v>
      </c>
      <c r="BO138" s="1">
        <v>0</v>
      </c>
      <c r="BP138" s="1">
        <v>0</v>
      </c>
      <c r="BQ138" s="1">
        <v>0</v>
      </c>
      <c r="BR138" s="1">
        <v>0</v>
      </c>
      <c r="BS138" s="1">
        <v>0</v>
      </c>
      <c r="BT138" s="1">
        <v>0</v>
      </c>
      <c r="BU138" s="1">
        <v>0</v>
      </c>
      <c r="BV138" s="1">
        <v>0</v>
      </c>
      <c r="BW138" s="1">
        <v>0</v>
      </c>
      <c r="BX138" s="1">
        <v>0</v>
      </c>
      <c r="BY138" t="s">
        <v>287</v>
      </c>
      <c r="BZ138" s="1">
        <v>0</v>
      </c>
      <c r="CA138" s="1">
        <v>0</v>
      </c>
      <c r="CB138" s="1">
        <v>0</v>
      </c>
      <c r="CC138" s="1">
        <v>0</v>
      </c>
      <c r="CD138" s="1">
        <v>0</v>
      </c>
      <c r="CE138" s="1">
        <v>0</v>
      </c>
      <c r="CF138" s="1">
        <v>0</v>
      </c>
      <c r="CG138" s="1">
        <v>0</v>
      </c>
      <c r="CH138" s="1">
        <v>0</v>
      </c>
      <c r="CI138" s="1">
        <v>0</v>
      </c>
      <c r="CJ138" s="1">
        <v>0</v>
      </c>
      <c r="CK138" s="1">
        <v>0</v>
      </c>
      <c r="CL138" s="1">
        <v>0</v>
      </c>
      <c r="CM138" s="1">
        <v>0</v>
      </c>
      <c r="CN138" t="s">
        <v>287</v>
      </c>
      <c r="CO138" t="s">
        <v>287</v>
      </c>
      <c r="CP138" t="s">
        <v>287</v>
      </c>
      <c r="CQ138" t="s">
        <v>287</v>
      </c>
      <c r="CR138" t="s">
        <v>287</v>
      </c>
      <c r="CS138" t="s">
        <v>287</v>
      </c>
      <c r="CT138" t="s">
        <v>287</v>
      </c>
      <c r="CU138" t="s">
        <v>287</v>
      </c>
      <c r="CV138" t="s">
        <v>287</v>
      </c>
      <c r="CW138" t="s">
        <v>287</v>
      </c>
      <c r="CX138" t="s">
        <v>287</v>
      </c>
      <c r="CY138" t="s">
        <v>287</v>
      </c>
      <c r="CZ138" t="s">
        <v>287</v>
      </c>
      <c r="DA138" t="s">
        <v>287</v>
      </c>
      <c r="DB138" t="s">
        <v>287</v>
      </c>
      <c r="DC138" t="s">
        <v>287</v>
      </c>
      <c r="DD138" t="s">
        <v>287</v>
      </c>
      <c r="DE138" t="s">
        <v>287</v>
      </c>
      <c r="DF138" t="s">
        <v>1068</v>
      </c>
      <c r="DG138" t="s">
        <v>1069</v>
      </c>
      <c r="DH138" t="s">
        <v>301</v>
      </c>
      <c r="DI138" t="s">
        <v>302</v>
      </c>
      <c r="DJ138" t="s">
        <v>303</v>
      </c>
      <c r="DK138" t="s">
        <v>293</v>
      </c>
      <c r="DL138" t="s">
        <v>294</v>
      </c>
      <c r="DM138" t="s">
        <v>1070</v>
      </c>
      <c r="DN138" t="s">
        <v>1071</v>
      </c>
      <c r="DO138" s="1">
        <v>0</v>
      </c>
      <c r="DP138" s="1">
        <v>1</v>
      </c>
      <c r="DQ138" s="1">
        <v>0</v>
      </c>
      <c r="DR138" s="1">
        <v>0</v>
      </c>
      <c r="DS138" s="1">
        <v>0</v>
      </c>
    </row>
    <row r="139" spans="1:123" x14ac:dyDescent="0.35">
      <c r="A139" t="s">
        <v>287</v>
      </c>
      <c r="B139" t="s">
        <v>287</v>
      </c>
      <c r="C139" t="s">
        <v>287</v>
      </c>
      <c r="D139" t="s">
        <v>287</v>
      </c>
      <c r="E139" t="s">
        <v>287</v>
      </c>
      <c r="F139" t="s">
        <v>287</v>
      </c>
      <c r="G139" t="s">
        <v>287</v>
      </c>
      <c r="H139" t="s">
        <v>287</v>
      </c>
      <c r="I139" s="1">
        <v>0</v>
      </c>
      <c r="J139" s="1">
        <v>0</v>
      </c>
      <c r="K139" s="1">
        <v>0</v>
      </c>
      <c r="L139" s="1">
        <v>0</v>
      </c>
      <c r="M139" s="1">
        <v>0</v>
      </c>
      <c r="N139" s="1">
        <v>0</v>
      </c>
      <c r="O139" s="1">
        <v>0</v>
      </c>
      <c r="P139" s="1">
        <v>0</v>
      </c>
      <c r="Q139" t="s">
        <v>287</v>
      </c>
      <c r="R139" s="1">
        <v>0</v>
      </c>
      <c r="S139" s="1">
        <v>0</v>
      </c>
      <c r="T139" s="1">
        <v>0</v>
      </c>
      <c r="U139" s="1">
        <v>0</v>
      </c>
      <c r="V139" s="1">
        <v>0</v>
      </c>
      <c r="W139" s="1">
        <v>0</v>
      </c>
      <c r="X139" t="s">
        <v>287</v>
      </c>
      <c r="Y139" t="s">
        <v>287</v>
      </c>
      <c r="Z139" t="s">
        <v>287</v>
      </c>
      <c r="AA139" t="s">
        <v>287</v>
      </c>
      <c r="AB139" t="s">
        <v>287</v>
      </c>
      <c r="AC139" s="1">
        <v>0</v>
      </c>
      <c r="AD139" s="1">
        <v>0</v>
      </c>
      <c r="AE139" s="1">
        <v>0</v>
      </c>
      <c r="AF139" s="1">
        <v>0</v>
      </c>
      <c r="AG139" s="1">
        <v>0</v>
      </c>
      <c r="AH139" t="s">
        <v>287</v>
      </c>
      <c r="AI139" t="s">
        <v>287</v>
      </c>
      <c r="AJ139" t="s">
        <v>287</v>
      </c>
      <c r="AK139" t="s">
        <v>287</v>
      </c>
      <c r="AL139" t="s">
        <v>287</v>
      </c>
      <c r="AM139" t="s">
        <v>287</v>
      </c>
      <c r="AN139" s="1">
        <v>0</v>
      </c>
      <c r="AO139" s="1">
        <v>0</v>
      </c>
      <c r="AP139" s="1">
        <v>0</v>
      </c>
      <c r="AQ139" s="1">
        <v>0</v>
      </c>
      <c r="AR139" s="1">
        <v>0</v>
      </c>
      <c r="AS139" s="1">
        <v>0</v>
      </c>
      <c r="AT139" s="1">
        <v>0</v>
      </c>
      <c r="AU139" s="1">
        <v>0</v>
      </c>
      <c r="AV139" t="s">
        <v>287</v>
      </c>
      <c r="AW139" s="1">
        <v>0</v>
      </c>
      <c r="AX139" s="1">
        <v>0</v>
      </c>
      <c r="AY139" s="1">
        <v>0</v>
      </c>
      <c r="AZ139" s="1">
        <v>0</v>
      </c>
      <c r="BA139" s="1">
        <v>0</v>
      </c>
      <c r="BB139" s="1">
        <v>0</v>
      </c>
      <c r="BC139" s="1">
        <v>0</v>
      </c>
      <c r="BD139" s="1">
        <v>0</v>
      </c>
      <c r="BE139" t="s">
        <v>287</v>
      </c>
      <c r="BF139" t="s">
        <v>287</v>
      </c>
      <c r="BG139" t="s">
        <v>287</v>
      </c>
      <c r="BH139" t="s">
        <v>287</v>
      </c>
      <c r="BI139" t="s">
        <v>287</v>
      </c>
      <c r="BJ139" t="s">
        <v>287</v>
      </c>
      <c r="BK139" s="1">
        <v>0</v>
      </c>
      <c r="BL139" s="1">
        <v>0</v>
      </c>
      <c r="BM139" s="1">
        <v>0</v>
      </c>
      <c r="BN139" s="1">
        <v>0</v>
      </c>
      <c r="BO139" s="1">
        <v>0</v>
      </c>
      <c r="BP139" s="1">
        <v>0</v>
      </c>
      <c r="BQ139" s="1">
        <v>0</v>
      </c>
      <c r="BR139" s="1">
        <v>0</v>
      </c>
      <c r="BS139" s="1">
        <v>0</v>
      </c>
      <c r="BT139" s="1">
        <v>0</v>
      </c>
      <c r="BU139" s="1">
        <v>0</v>
      </c>
      <c r="BV139" s="1">
        <v>0</v>
      </c>
      <c r="BW139" s="1">
        <v>0</v>
      </c>
      <c r="BX139" s="1">
        <v>0</v>
      </c>
      <c r="BY139" t="s">
        <v>287</v>
      </c>
      <c r="BZ139" s="1">
        <v>0</v>
      </c>
      <c r="CA139" s="1">
        <v>0</v>
      </c>
      <c r="CB139" s="1">
        <v>0</v>
      </c>
      <c r="CC139" s="1">
        <v>0</v>
      </c>
      <c r="CD139" s="1">
        <v>0</v>
      </c>
      <c r="CE139" s="1">
        <v>0</v>
      </c>
      <c r="CF139" s="1">
        <v>0</v>
      </c>
      <c r="CG139" s="1">
        <v>0</v>
      </c>
      <c r="CH139" s="1">
        <v>0</v>
      </c>
      <c r="CI139" s="1">
        <v>0</v>
      </c>
      <c r="CJ139" s="1">
        <v>0</v>
      </c>
      <c r="CK139" s="1">
        <v>0</v>
      </c>
      <c r="CL139" s="1">
        <v>0</v>
      </c>
      <c r="CM139" s="1">
        <v>0</v>
      </c>
      <c r="CN139" t="s">
        <v>287</v>
      </c>
      <c r="CO139" t="s">
        <v>287</v>
      </c>
      <c r="CP139" t="s">
        <v>287</v>
      </c>
      <c r="CQ139" t="s">
        <v>287</v>
      </c>
      <c r="CR139" t="s">
        <v>287</v>
      </c>
      <c r="CS139" t="s">
        <v>287</v>
      </c>
      <c r="CT139" t="s">
        <v>287</v>
      </c>
      <c r="CU139" t="s">
        <v>287</v>
      </c>
      <c r="CV139" t="s">
        <v>287</v>
      </c>
      <c r="CW139" t="s">
        <v>287</v>
      </c>
      <c r="CX139" t="s">
        <v>287</v>
      </c>
      <c r="CY139" t="s">
        <v>287</v>
      </c>
      <c r="CZ139" t="s">
        <v>287</v>
      </c>
      <c r="DA139" t="s">
        <v>287</v>
      </c>
      <c r="DB139" t="s">
        <v>287</v>
      </c>
      <c r="DC139" t="s">
        <v>287</v>
      </c>
      <c r="DD139" t="s">
        <v>287</v>
      </c>
      <c r="DE139" t="s">
        <v>287</v>
      </c>
      <c r="DF139" t="s">
        <v>1072</v>
      </c>
      <c r="DG139" t="s">
        <v>1073</v>
      </c>
      <c r="DH139" t="s">
        <v>290</v>
      </c>
      <c r="DI139" t="s">
        <v>315</v>
      </c>
      <c r="DJ139" t="s">
        <v>303</v>
      </c>
      <c r="DK139" t="s">
        <v>513</v>
      </c>
      <c r="DL139" t="s">
        <v>341</v>
      </c>
      <c r="DM139" t="s">
        <v>1074</v>
      </c>
      <c r="DN139" t="s">
        <v>1075</v>
      </c>
      <c r="DO139" s="1">
        <v>0</v>
      </c>
      <c r="DP139" s="1">
        <v>1</v>
      </c>
      <c r="DQ139" s="1">
        <v>0</v>
      </c>
      <c r="DR139" s="1">
        <v>0</v>
      </c>
      <c r="DS139" s="1">
        <v>0</v>
      </c>
    </row>
    <row r="140" spans="1:123" x14ac:dyDescent="0.35">
      <c r="A140" t="s">
        <v>287</v>
      </c>
      <c r="B140" t="s">
        <v>287</v>
      </c>
      <c r="C140" t="s">
        <v>287</v>
      </c>
      <c r="D140" t="s">
        <v>287</v>
      </c>
      <c r="E140" t="s">
        <v>287</v>
      </c>
      <c r="F140" t="s">
        <v>287</v>
      </c>
      <c r="G140" t="s">
        <v>287</v>
      </c>
      <c r="H140" t="s">
        <v>287</v>
      </c>
      <c r="I140" s="1">
        <v>0</v>
      </c>
      <c r="J140" s="1">
        <v>0</v>
      </c>
      <c r="K140" s="1">
        <v>0</v>
      </c>
      <c r="L140" s="1">
        <v>0</v>
      </c>
      <c r="M140" s="1">
        <v>0</v>
      </c>
      <c r="N140" s="1">
        <v>0</v>
      </c>
      <c r="O140" s="1">
        <v>0</v>
      </c>
      <c r="P140" s="1">
        <v>0</v>
      </c>
      <c r="Q140" t="s">
        <v>287</v>
      </c>
      <c r="R140" s="1">
        <v>0</v>
      </c>
      <c r="S140" s="1">
        <v>0</v>
      </c>
      <c r="T140" s="1">
        <v>0</v>
      </c>
      <c r="U140" s="1">
        <v>0</v>
      </c>
      <c r="V140" s="1">
        <v>0</v>
      </c>
      <c r="W140" s="1">
        <v>0</v>
      </c>
      <c r="X140" t="s">
        <v>287</v>
      </c>
      <c r="Y140" t="s">
        <v>287</v>
      </c>
      <c r="Z140" t="s">
        <v>287</v>
      </c>
      <c r="AA140" t="s">
        <v>287</v>
      </c>
      <c r="AB140" t="s">
        <v>287</v>
      </c>
      <c r="AC140" s="1">
        <v>0</v>
      </c>
      <c r="AD140" s="1">
        <v>0</v>
      </c>
      <c r="AE140" s="1">
        <v>0</v>
      </c>
      <c r="AF140" s="1">
        <v>0</v>
      </c>
      <c r="AG140" s="1">
        <v>0</v>
      </c>
      <c r="AH140" t="s">
        <v>287</v>
      </c>
      <c r="AI140" t="s">
        <v>287</v>
      </c>
      <c r="AJ140" t="s">
        <v>287</v>
      </c>
      <c r="AK140" t="s">
        <v>287</v>
      </c>
      <c r="AL140" t="s">
        <v>287</v>
      </c>
      <c r="AM140" t="s">
        <v>287</v>
      </c>
      <c r="AN140" s="1">
        <v>0</v>
      </c>
      <c r="AO140" s="1">
        <v>0</v>
      </c>
      <c r="AP140" s="1">
        <v>0</v>
      </c>
      <c r="AQ140" s="1">
        <v>0</v>
      </c>
      <c r="AR140" s="1">
        <v>0</v>
      </c>
      <c r="AS140" s="1">
        <v>0</v>
      </c>
      <c r="AT140" s="1">
        <v>0</v>
      </c>
      <c r="AU140" s="1">
        <v>0</v>
      </c>
      <c r="AV140" t="s">
        <v>287</v>
      </c>
      <c r="AW140" s="1">
        <v>0</v>
      </c>
      <c r="AX140" s="1">
        <v>0</v>
      </c>
      <c r="AY140" s="1">
        <v>0</v>
      </c>
      <c r="AZ140" s="1">
        <v>0</v>
      </c>
      <c r="BA140" s="1">
        <v>0</v>
      </c>
      <c r="BB140" s="1">
        <v>0</v>
      </c>
      <c r="BC140" s="1">
        <v>0</v>
      </c>
      <c r="BD140" s="1">
        <v>0</v>
      </c>
      <c r="BE140" t="s">
        <v>287</v>
      </c>
      <c r="BF140" t="s">
        <v>287</v>
      </c>
      <c r="BG140" t="s">
        <v>287</v>
      </c>
      <c r="BH140" t="s">
        <v>287</v>
      </c>
      <c r="BI140" t="s">
        <v>287</v>
      </c>
      <c r="BJ140" t="s">
        <v>287</v>
      </c>
      <c r="BK140" s="1">
        <v>0</v>
      </c>
      <c r="BL140" s="1">
        <v>0</v>
      </c>
      <c r="BM140" s="1">
        <v>0</v>
      </c>
      <c r="BN140" s="1">
        <v>0</v>
      </c>
      <c r="BO140" s="1">
        <v>0</v>
      </c>
      <c r="BP140" s="1">
        <v>0</v>
      </c>
      <c r="BQ140" s="1">
        <v>0</v>
      </c>
      <c r="BR140" s="1">
        <v>0</v>
      </c>
      <c r="BS140" s="1">
        <v>0</v>
      </c>
      <c r="BT140" s="1">
        <v>0</v>
      </c>
      <c r="BU140" s="1">
        <v>0</v>
      </c>
      <c r="BV140" s="1">
        <v>0</v>
      </c>
      <c r="BW140" s="1">
        <v>0</v>
      </c>
      <c r="BX140" s="1">
        <v>0</v>
      </c>
      <c r="BY140" t="s">
        <v>287</v>
      </c>
      <c r="BZ140" s="1">
        <v>0</v>
      </c>
      <c r="CA140" s="1">
        <v>0</v>
      </c>
      <c r="CB140" s="1">
        <v>0</v>
      </c>
      <c r="CC140" s="1">
        <v>0</v>
      </c>
      <c r="CD140" s="1">
        <v>0</v>
      </c>
      <c r="CE140" s="1">
        <v>0</v>
      </c>
      <c r="CF140" s="1">
        <v>0</v>
      </c>
      <c r="CG140" s="1">
        <v>0</v>
      </c>
      <c r="CH140" s="1">
        <v>0</v>
      </c>
      <c r="CI140" s="1">
        <v>0</v>
      </c>
      <c r="CJ140" s="1">
        <v>0</v>
      </c>
      <c r="CK140" s="1">
        <v>0</v>
      </c>
      <c r="CL140" s="1">
        <v>0</v>
      </c>
      <c r="CM140" s="1">
        <v>0</v>
      </c>
      <c r="CN140" t="s">
        <v>287</v>
      </c>
      <c r="CO140" t="s">
        <v>287</v>
      </c>
      <c r="CP140" t="s">
        <v>287</v>
      </c>
      <c r="CQ140" t="s">
        <v>287</v>
      </c>
      <c r="CR140" t="s">
        <v>287</v>
      </c>
      <c r="CS140" t="s">
        <v>287</v>
      </c>
      <c r="CT140" t="s">
        <v>287</v>
      </c>
      <c r="CU140" t="s">
        <v>287</v>
      </c>
      <c r="CV140" t="s">
        <v>287</v>
      </c>
      <c r="CW140" t="s">
        <v>287</v>
      </c>
      <c r="CX140" t="s">
        <v>287</v>
      </c>
      <c r="CY140" t="s">
        <v>287</v>
      </c>
      <c r="CZ140" t="s">
        <v>287</v>
      </c>
      <c r="DA140" t="s">
        <v>287</v>
      </c>
      <c r="DB140" t="s">
        <v>287</v>
      </c>
      <c r="DC140" t="s">
        <v>287</v>
      </c>
      <c r="DD140" t="s">
        <v>287</v>
      </c>
      <c r="DE140" t="s">
        <v>287</v>
      </c>
      <c r="DF140" t="s">
        <v>1076</v>
      </c>
      <c r="DG140" t="s">
        <v>1077</v>
      </c>
      <c r="DH140" t="s">
        <v>290</v>
      </c>
      <c r="DI140" t="s">
        <v>315</v>
      </c>
      <c r="DJ140" t="s">
        <v>1060</v>
      </c>
      <c r="DK140" t="s">
        <v>501</v>
      </c>
      <c r="DL140" t="s">
        <v>341</v>
      </c>
      <c r="DM140" t="s">
        <v>1078</v>
      </c>
      <c r="DN140" t="s">
        <v>1079</v>
      </c>
      <c r="DO140" s="1">
        <v>0</v>
      </c>
      <c r="DP140" s="1">
        <v>1</v>
      </c>
      <c r="DQ140" s="1">
        <v>0</v>
      </c>
      <c r="DR140" s="1">
        <v>0</v>
      </c>
      <c r="DS140" s="1">
        <v>0</v>
      </c>
    </row>
    <row r="141" spans="1:123" x14ac:dyDescent="0.35">
      <c r="A141" s="1">
        <v>1</v>
      </c>
      <c r="B141" s="1">
        <v>1</v>
      </c>
      <c r="C141" s="1">
        <v>4</v>
      </c>
      <c r="D141" s="1">
        <v>3</v>
      </c>
      <c r="E141" s="1">
        <v>1</v>
      </c>
      <c r="F141" s="1">
        <v>2</v>
      </c>
      <c r="G141" s="1">
        <v>2</v>
      </c>
      <c r="H141" s="1">
        <v>4</v>
      </c>
      <c r="I141" s="1">
        <v>1</v>
      </c>
      <c r="J141" s="1">
        <v>1</v>
      </c>
      <c r="K141" s="1">
        <v>0</v>
      </c>
      <c r="L141" s="1">
        <v>1</v>
      </c>
      <c r="M141" s="1">
        <v>0</v>
      </c>
      <c r="N141" s="1">
        <v>1</v>
      </c>
      <c r="O141" s="1">
        <v>1</v>
      </c>
      <c r="P141" s="1">
        <v>0</v>
      </c>
      <c r="Q141" s="1">
        <v>2</v>
      </c>
      <c r="R141" s="1">
        <v>1</v>
      </c>
      <c r="S141" s="1">
        <v>0</v>
      </c>
      <c r="T141" s="1">
        <v>0</v>
      </c>
      <c r="U141" s="1">
        <v>1</v>
      </c>
      <c r="V141" s="1">
        <v>1</v>
      </c>
      <c r="W141" s="1">
        <v>0</v>
      </c>
      <c r="X141" t="s">
        <v>287</v>
      </c>
      <c r="Y141" s="1">
        <v>4</v>
      </c>
      <c r="Z141" s="1">
        <v>2</v>
      </c>
      <c r="AA141" t="s">
        <v>287</v>
      </c>
      <c r="AB141" s="1">
        <v>1</v>
      </c>
      <c r="AC141" s="1">
        <v>0</v>
      </c>
      <c r="AD141" s="1">
        <v>0</v>
      </c>
      <c r="AE141" s="1">
        <v>0</v>
      </c>
      <c r="AF141" s="1">
        <v>0</v>
      </c>
      <c r="AG141" s="1">
        <v>0</v>
      </c>
      <c r="AH141" t="s">
        <v>287</v>
      </c>
      <c r="AI141" t="s">
        <v>287</v>
      </c>
      <c r="AJ141" t="s">
        <v>287</v>
      </c>
      <c r="AK141" t="s">
        <v>287</v>
      </c>
      <c r="AL141" s="1">
        <v>2</v>
      </c>
      <c r="AM141" s="1">
        <v>2</v>
      </c>
      <c r="AN141" s="1">
        <v>0</v>
      </c>
      <c r="AO141" s="1">
        <v>0</v>
      </c>
      <c r="AP141" s="1">
        <v>1</v>
      </c>
      <c r="AQ141" s="1">
        <v>0</v>
      </c>
      <c r="AR141" s="1">
        <v>1</v>
      </c>
      <c r="AS141" s="1">
        <v>0</v>
      </c>
      <c r="AT141" s="1">
        <v>0</v>
      </c>
      <c r="AU141" s="1">
        <v>0</v>
      </c>
      <c r="AV141" t="s">
        <v>287</v>
      </c>
      <c r="AW141" s="1">
        <v>0</v>
      </c>
      <c r="AX141" s="1">
        <v>0</v>
      </c>
      <c r="AY141" s="1">
        <v>0</v>
      </c>
      <c r="AZ141" s="1">
        <v>1</v>
      </c>
      <c r="BA141" s="1">
        <v>0</v>
      </c>
      <c r="BB141" s="1">
        <v>0</v>
      </c>
      <c r="BC141" s="1">
        <v>0</v>
      </c>
      <c r="BD141" s="1">
        <v>0</v>
      </c>
      <c r="BE141" t="s">
        <v>287</v>
      </c>
      <c r="BF141" t="s">
        <v>287</v>
      </c>
      <c r="BG141" s="1">
        <v>1</v>
      </c>
      <c r="BH141" s="1">
        <v>1</v>
      </c>
      <c r="BI141" s="1">
        <v>3</v>
      </c>
      <c r="BJ141" s="1">
        <v>3</v>
      </c>
      <c r="BK141" s="1">
        <v>1</v>
      </c>
      <c r="BL141" s="1">
        <v>1</v>
      </c>
      <c r="BM141" s="1">
        <v>1</v>
      </c>
      <c r="BN141" s="1">
        <v>1</v>
      </c>
      <c r="BO141" s="1">
        <v>1</v>
      </c>
      <c r="BP141" s="1">
        <v>1</v>
      </c>
      <c r="BQ141" s="1">
        <v>1</v>
      </c>
      <c r="BR141" s="1">
        <v>0</v>
      </c>
      <c r="BS141" s="1">
        <v>1</v>
      </c>
      <c r="BT141" s="1">
        <v>0</v>
      </c>
      <c r="BU141" s="1">
        <v>0</v>
      </c>
      <c r="BV141" s="1">
        <v>1</v>
      </c>
      <c r="BW141" s="1">
        <v>0</v>
      </c>
      <c r="BX141" s="1">
        <v>0</v>
      </c>
      <c r="BY141" t="s">
        <v>287</v>
      </c>
      <c r="BZ141" s="1">
        <v>1</v>
      </c>
      <c r="CA141" s="1">
        <v>1</v>
      </c>
      <c r="CB141" s="1">
        <v>1</v>
      </c>
      <c r="CC141" s="1">
        <v>1</v>
      </c>
      <c r="CD141" s="1">
        <v>1</v>
      </c>
      <c r="CE141" s="1">
        <v>1</v>
      </c>
      <c r="CF141" s="1">
        <v>1</v>
      </c>
      <c r="CG141" s="1">
        <v>1</v>
      </c>
      <c r="CH141" s="1">
        <v>1</v>
      </c>
      <c r="CI141" s="1">
        <v>1</v>
      </c>
      <c r="CJ141" s="1">
        <v>0</v>
      </c>
      <c r="CK141" s="1">
        <v>0</v>
      </c>
      <c r="CL141" s="1">
        <v>0</v>
      </c>
      <c r="CM141" s="1">
        <v>0</v>
      </c>
      <c r="CN141" t="s">
        <v>287</v>
      </c>
      <c r="CO141" s="1">
        <v>1</v>
      </c>
      <c r="CP141" s="1">
        <v>1</v>
      </c>
      <c r="CQ141" s="1">
        <v>1</v>
      </c>
      <c r="CR141" s="1">
        <v>1</v>
      </c>
      <c r="CS141" s="1">
        <v>1</v>
      </c>
      <c r="CT141" s="1">
        <v>1</v>
      </c>
      <c r="CU141" s="1">
        <v>1</v>
      </c>
      <c r="CV141" t="s">
        <v>287</v>
      </c>
      <c r="CW141" s="1">
        <v>2</v>
      </c>
      <c r="CX141" t="s">
        <v>287</v>
      </c>
      <c r="CY141" s="1">
        <v>1</v>
      </c>
      <c r="CZ141" s="1">
        <v>3</v>
      </c>
      <c r="DA141" s="1">
        <v>1</v>
      </c>
      <c r="DB141" t="s">
        <v>287</v>
      </c>
      <c r="DC141" t="s">
        <v>287</v>
      </c>
      <c r="DD141" s="1">
        <v>2</v>
      </c>
      <c r="DE141" t="s">
        <v>287</v>
      </c>
      <c r="DF141" t="s">
        <v>1080</v>
      </c>
      <c r="DG141" t="s">
        <v>1081</v>
      </c>
      <c r="DH141" t="s">
        <v>290</v>
      </c>
      <c r="DI141" t="s">
        <v>315</v>
      </c>
      <c r="DJ141" t="s">
        <v>303</v>
      </c>
      <c r="DK141" t="s">
        <v>800</v>
      </c>
      <c r="DL141" t="s">
        <v>341</v>
      </c>
      <c r="DM141" t="s">
        <v>1082</v>
      </c>
      <c r="DN141" t="s">
        <v>1083</v>
      </c>
      <c r="DO141" s="1">
        <v>0</v>
      </c>
      <c r="DP141" s="1">
        <v>0</v>
      </c>
      <c r="DQ141" s="1">
        <v>0</v>
      </c>
      <c r="DR141" s="1">
        <v>1</v>
      </c>
      <c r="DS141" s="1">
        <v>0</v>
      </c>
    </row>
    <row r="142" spans="1:123" x14ac:dyDescent="0.35">
      <c r="A142" s="1">
        <v>1</v>
      </c>
      <c r="B142" s="1">
        <v>1</v>
      </c>
      <c r="C142" s="1">
        <v>2</v>
      </c>
      <c r="D142" s="1">
        <v>2</v>
      </c>
      <c r="E142" s="1">
        <v>1</v>
      </c>
      <c r="F142" s="1">
        <v>2</v>
      </c>
      <c r="G142" s="1">
        <v>1</v>
      </c>
      <c r="H142" s="1">
        <v>4</v>
      </c>
      <c r="I142" s="1">
        <v>1</v>
      </c>
      <c r="J142" s="1">
        <v>1</v>
      </c>
      <c r="K142" s="1">
        <v>0</v>
      </c>
      <c r="L142" s="1">
        <v>1</v>
      </c>
      <c r="M142" s="1">
        <v>1</v>
      </c>
      <c r="N142" s="1">
        <v>1</v>
      </c>
      <c r="O142" s="1">
        <v>1</v>
      </c>
      <c r="P142" s="1">
        <v>0</v>
      </c>
      <c r="Q142" s="1">
        <v>1</v>
      </c>
      <c r="R142" s="1">
        <v>1</v>
      </c>
      <c r="S142" s="1">
        <v>0</v>
      </c>
      <c r="T142" s="1">
        <v>0</v>
      </c>
      <c r="U142" s="1">
        <v>0</v>
      </c>
      <c r="V142" s="1">
        <v>0</v>
      </c>
      <c r="W142" s="1">
        <v>0</v>
      </c>
      <c r="X142" t="s">
        <v>287</v>
      </c>
      <c r="Y142" s="1">
        <v>6</v>
      </c>
      <c r="Z142" s="1">
        <v>2</v>
      </c>
      <c r="AA142" t="s">
        <v>287</v>
      </c>
      <c r="AB142" s="1">
        <v>1</v>
      </c>
      <c r="AC142" s="1">
        <v>0</v>
      </c>
      <c r="AD142" s="1">
        <v>0</v>
      </c>
      <c r="AE142" s="1">
        <v>0</v>
      </c>
      <c r="AF142" s="1">
        <v>0</v>
      </c>
      <c r="AG142" s="1">
        <v>0</v>
      </c>
      <c r="AH142" t="s">
        <v>287</v>
      </c>
      <c r="AI142" t="s">
        <v>287</v>
      </c>
      <c r="AJ142" t="s">
        <v>287</v>
      </c>
      <c r="AK142" t="s">
        <v>287</v>
      </c>
      <c r="AL142" s="1">
        <v>2</v>
      </c>
      <c r="AM142" s="1">
        <v>1</v>
      </c>
      <c r="AN142" s="1">
        <v>0</v>
      </c>
      <c r="AO142" s="1">
        <v>0</v>
      </c>
      <c r="AP142" s="1">
        <v>0</v>
      </c>
      <c r="AQ142" s="1">
        <v>0</v>
      </c>
      <c r="AR142" s="1">
        <v>0</v>
      </c>
      <c r="AS142" s="1">
        <v>0</v>
      </c>
      <c r="AT142" s="1">
        <v>0</v>
      </c>
      <c r="AU142" s="1">
        <v>1</v>
      </c>
      <c r="AV142" t="s">
        <v>287</v>
      </c>
      <c r="AW142" s="1">
        <v>0</v>
      </c>
      <c r="AX142" s="1">
        <v>0</v>
      </c>
      <c r="AY142" s="1">
        <v>1</v>
      </c>
      <c r="AZ142" s="1">
        <v>0</v>
      </c>
      <c r="BA142" s="1">
        <v>0</v>
      </c>
      <c r="BB142" s="1">
        <v>0</v>
      </c>
      <c r="BC142" s="1">
        <v>0</v>
      </c>
      <c r="BD142" s="1">
        <v>0</v>
      </c>
      <c r="BE142" t="s">
        <v>287</v>
      </c>
      <c r="BF142" t="s">
        <v>287</v>
      </c>
      <c r="BG142" s="1">
        <v>1</v>
      </c>
      <c r="BH142" s="1">
        <v>2</v>
      </c>
      <c r="BI142" s="1">
        <v>2</v>
      </c>
      <c r="BJ142" s="1">
        <v>3</v>
      </c>
      <c r="BK142" s="1">
        <v>1</v>
      </c>
      <c r="BL142" s="1">
        <v>1</v>
      </c>
      <c r="BM142" s="1">
        <v>1</v>
      </c>
      <c r="BN142" s="1">
        <v>1</v>
      </c>
      <c r="BO142" s="1">
        <v>1</v>
      </c>
      <c r="BP142" s="1">
        <v>1</v>
      </c>
      <c r="BQ142" s="1">
        <v>1</v>
      </c>
      <c r="BR142" s="1">
        <v>1</v>
      </c>
      <c r="BS142" s="1">
        <v>0</v>
      </c>
      <c r="BT142" s="1">
        <v>0</v>
      </c>
      <c r="BU142" s="1">
        <v>0</v>
      </c>
      <c r="BV142" s="1">
        <v>1</v>
      </c>
      <c r="BW142" s="1">
        <v>0</v>
      </c>
      <c r="BX142" s="1">
        <v>0</v>
      </c>
      <c r="BY142" t="s">
        <v>287</v>
      </c>
      <c r="BZ142" s="1">
        <v>1</v>
      </c>
      <c r="CA142" s="1">
        <v>1</v>
      </c>
      <c r="CB142" s="1">
        <v>1</v>
      </c>
      <c r="CC142" s="1">
        <v>1</v>
      </c>
      <c r="CD142" s="1">
        <v>1</v>
      </c>
      <c r="CE142" s="1">
        <v>1</v>
      </c>
      <c r="CF142" s="1">
        <v>1</v>
      </c>
      <c r="CG142" s="1">
        <v>1</v>
      </c>
      <c r="CH142" s="1">
        <v>1</v>
      </c>
      <c r="CI142" s="1">
        <v>1</v>
      </c>
      <c r="CJ142" s="1">
        <v>1</v>
      </c>
      <c r="CK142" s="1">
        <v>1</v>
      </c>
      <c r="CL142" s="1">
        <v>0</v>
      </c>
      <c r="CM142" s="1">
        <v>0</v>
      </c>
      <c r="CN142" t="s">
        <v>287</v>
      </c>
      <c r="CO142" s="1">
        <v>2</v>
      </c>
      <c r="CP142" s="1">
        <v>2</v>
      </c>
      <c r="CQ142" s="1">
        <v>1</v>
      </c>
      <c r="CR142" s="1">
        <v>1</v>
      </c>
      <c r="CS142" s="1">
        <v>3</v>
      </c>
      <c r="CT142" s="1">
        <v>2</v>
      </c>
      <c r="CU142" s="1">
        <v>1</v>
      </c>
      <c r="CV142" t="s">
        <v>287</v>
      </c>
      <c r="CW142" s="1">
        <v>3</v>
      </c>
      <c r="CX142" t="s">
        <v>1084</v>
      </c>
      <c r="CY142" s="1">
        <v>1</v>
      </c>
      <c r="CZ142" s="1">
        <v>1</v>
      </c>
      <c r="DA142" s="1">
        <v>1</v>
      </c>
      <c r="DB142" t="s">
        <v>287</v>
      </c>
      <c r="DC142" t="s">
        <v>287</v>
      </c>
      <c r="DD142" s="1">
        <v>1</v>
      </c>
      <c r="DE142" t="s">
        <v>287</v>
      </c>
      <c r="DF142" t="s">
        <v>1085</v>
      </c>
      <c r="DG142" t="s">
        <v>1086</v>
      </c>
      <c r="DH142" t="s">
        <v>290</v>
      </c>
      <c r="DI142" t="s">
        <v>315</v>
      </c>
      <c r="DJ142" t="s">
        <v>1060</v>
      </c>
      <c r="DK142" t="s">
        <v>501</v>
      </c>
      <c r="DL142" t="s">
        <v>341</v>
      </c>
      <c r="DM142" t="s">
        <v>1078</v>
      </c>
      <c r="DN142" t="s">
        <v>1087</v>
      </c>
      <c r="DO142" s="1">
        <v>0</v>
      </c>
      <c r="DP142" s="1">
        <v>0</v>
      </c>
      <c r="DQ142" s="1">
        <v>0</v>
      </c>
      <c r="DR142" s="1">
        <v>1</v>
      </c>
      <c r="DS142" s="1">
        <v>0</v>
      </c>
    </row>
    <row r="143" spans="1:123" x14ac:dyDescent="0.35">
      <c r="A143" s="1">
        <v>1</v>
      </c>
      <c r="B143" s="1">
        <v>1</v>
      </c>
      <c r="C143" s="1">
        <v>2</v>
      </c>
      <c r="D143" s="1">
        <v>4</v>
      </c>
      <c r="E143" s="1">
        <v>1</v>
      </c>
      <c r="F143" s="1">
        <v>1</v>
      </c>
      <c r="G143" s="1">
        <v>3</v>
      </c>
      <c r="H143" s="1">
        <v>3</v>
      </c>
      <c r="I143" s="1">
        <v>1</v>
      </c>
      <c r="J143" s="1">
        <v>1</v>
      </c>
      <c r="K143" s="1">
        <v>0</v>
      </c>
      <c r="L143" s="1">
        <v>1</v>
      </c>
      <c r="M143" s="1">
        <v>1</v>
      </c>
      <c r="N143" s="1">
        <v>1</v>
      </c>
      <c r="O143" s="1">
        <v>1</v>
      </c>
      <c r="P143" s="1">
        <v>0</v>
      </c>
      <c r="Q143" s="1">
        <v>2</v>
      </c>
      <c r="R143" s="1">
        <v>1</v>
      </c>
      <c r="S143" s="1">
        <v>0</v>
      </c>
      <c r="T143" s="1">
        <v>0</v>
      </c>
      <c r="U143" s="1">
        <v>1</v>
      </c>
      <c r="V143" s="1">
        <v>1</v>
      </c>
      <c r="W143" s="1">
        <v>0</v>
      </c>
      <c r="X143" t="s">
        <v>287</v>
      </c>
      <c r="Y143" s="1">
        <v>3</v>
      </c>
      <c r="Z143" s="1">
        <v>1</v>
      </c>
      <c r="AA143" t="s">
        <v>287</v>
      </c>
      <c r="AB143" s="1">
        <v>2</v>
      </c>
      <c r="AC143" s="1">
        <v>1</v>
      </c>
      <c r="AD143" s="1">
        <v>1</v>
      </c>
      <c r="AE143" s="1">
        <v>0</v>
      </c>
      <c r="AF143" s="1">
        <v>1</v>
      </c>
      <c r="AG143" s="1">
        <v>0</v>
      </c>
      <c r="AH143" t="s">
        <v>287</v>
      </c>
      <c r="AI143" t="s">
        <v>287</v>
      </c>
      <c r="AJ143" t="s">
        <v>287</v>
      </c>
      <c r="AK143" t="s">
        <v>287</v>
      </c>
      <c r="AL143" s="1">
        <v>2</v>
      </c>
      <c r="AM143" s="1">
        <v>2</v>
      </c>
      <c r="AN143" s="1">
        <v>0</v>
      </c>
      <c r="AO143" s="1">
        <v>0</v>
      </c>
      <c r="AP143" s="1">
        <v>0</v>
      </c>
      <c r="AQ143" s="1">
        <v>1</v>
      </c>
      <c r="AR143" s="1">
        <v>0</v>
      </c>
      <c r="AS143" s="1">
        <v>0</v>
      </c>
      <c r="AT143" s="1">
        <v>0</v>
      </c>
      <c r="AU143" s="1">
        <v>0</v>
      </c>
      <c r="AV143" t="s">
        <v>287</v>
      </c>
      <c r="AW143" s="1">
        <v>0</v>
      </c>
      <c r="AX143" s="1">
        <v>0</v>
      </c>
      <c r="AY143" s="1">
        <v>0</v>
      </c>
      <c r="AZ143" s="1">
        <v>1</v>
      </c>
      <c r="BA143" s="1">
        <v>1</v>
      </c>
      <c r="BB143" s="1">
        <v>0</v>
      </c>
      <c r="BC143" s="1">
        <v>0</v>
      </c>
      <c r="BD143" s="1">
        <v>0</v>
      </c>
      <c r="BE143" t="s">
        <v>287</v>
      </c>
      <c r="BF143" t="s">
        <v>287</v>
      </c>
      <c r="BG143" s="1">
        <v>1</v>
      </c>
      <c r="BH143" s="1">
        <v>1</v>
      </c>
      <c r="BI143" s="1">
        <v>2</v>
      </c>
      <c r="BJ143" s="1">
        <v>3</v>
      </c>
      <c r="BK143" s="1">
        <v>1</v>
      </c>
      <c r="BL143" s="1">
        <v>1</v>
      </c>
      <c r="BM143" s="1">
        <v>1</v>
      </c>
      <c r="BN143" s="1">
        <v>1</v>
      </c>
      <c r="BO143" s="1">
        <v>1</v>
      </c>
      <c r="BP143" s="1">
        <v>1</v>
      </c>
      <c r="BQ143" s="1">
        <v>1</v>
      </c>
      <c r="BR143" s="1">
        <v>1</v>
      </c>
      <c r="BS143" s="1">
        <v>0</v>
      </c>
      <c r="BT143" s="1">
        <v>0</v>
      </c>
      <c r="BU143" s="1">
        <v>0</v>
      </c>
      <c r="BV143" s="1">
        <v>0</v>
      </c>
      <c r="BW143" s="1">
        <v>0</v>
      </c>
      <c r="BX143" s="1">
        <v>0</v>
      </c>
      <c r="BY143" t="s">
        <v>287</v>
      </c>
      <c r="BZ143" s="1">
        <v>1</v>
      </c>
      <c r="CA143" s="1">
        <v>1</v>
      </c>
      <c r="CB143" s="1">
        <v>1</v>
      </c>
      <c r="CC143" s="1">
        <v>1</v>
      </c>
      <c r="CD143" s="1">
        <v>1</v>
      </c>
      <c r="CE143" s="1">
        <v>1</v>
      </c>
      <c r="CF143" s="1">
        <v>1</v>
      </c>
      <c r="CG143" s="1">
        <v>1</v>
      </c>
      <c r="CH143" s="1">
        <v>1</v>
      </c>
      <c r="CI143" s="1">
        <v>1</v>
      </c>
      <c r="CJ143" s="1">
        <v>1</v>
      </c>
      <c r="CK143" s="1">
        <v>1</v>
      </c>
      <c r="CL143" s="1">
        <v>0</v>
      </c>
      <c r="CM143" s="1">
        <v>0</v>
      </c>
      <c r="CN143" t="s">
        <v>287</v>
      </c>
      <c r="CO143" s="1">
        <v>1</v>
      </c>
      <c r="CP143" s="1">
        <v>1</v>
      </c>
      <c r="CQ143" s="1">
        <v>2</v>
      </c>
      <c r="CR143" t="s">
        <v>287</v>
      </c>
      <c r="CS143" s="1">
        <v>4</v>
      </c>
      <c r="CT143" s="1">
        <v>4</v>
      </c>
      <c r="CU143" s="1">
        <v>2</v>
      </c>
      <c r="CV143" t="s">
        <v>287</v>
      </c>
      <c r="CW143" s="1">
        <v>1</v>
      </c>
      <c r="CX143" t="s">
        <v>287</v>
      </c>
      <c r="CY143" s="1">
        <v>1</v>
      </c>
      <c r="CZ143" s="1">
        <v>2</v>
      </c>
      <c r="DA143" s="1">
        <v>2</v>
      </c>
      <c r="DB143" s="1">
        <v>2</v>
      </c>
      <c r="DC143" t="s">
        <v>287</v>
      </c>
      <c r="DD143" t="s">
        <v>287</v>
      </c>
      <c r="DE143" t="s">
        <v>287</v>
      </c>
      <c r="DF143" t="s">
        <v>1088</v>
      </c>
      <c r="DG143" t="s">
        <v>1089</v>
      </c>
      <c r="DH143" t="s">
        <v>290</v>
      </c>
      <c r="DI143" t="s">
        <v>291</v>
      </c>
      <c r="DJ143" t="s">
        <v>292</v>
      </c>
      <c r="DK143" t="s">
        <v>795</v>
      </c>
      <c r="DL143" t="s">
        <v>341</v>
      </c>
      <c r="DM143" t="s">
        <v>1090</v>
      </c>
      <c r="DN143" t="s">
        <v>1091</v>
      </c>
      <c r="DO143" s="1">
        <v>0</v>
      </c>
      <c r="DP143" s="1">
        <v>0</v>
      </c>
      <c r="DQ143" s="1">
        <v>0</v>
      </c>
      <c r="DR143" s="1">
        <v>1</v>
      </c>
      <c r="DS143" s="1">
        <v>0</v>
      </c>
    </row>
    <row r="144" spans="1:123" x14ac:dyDescent="0.35">
      <c r="A144" s="1">
        <v>1</v>
      </c>
      <c r="B144" s="1">
        <v>1</v>
      </c>
      <c r="C144" s="1">
        <v>2</v>
      </c>
      <c r="D144" s="1">
        <v>2</v>
      </c>
      <c r="E144" s="1">
        <v>1</v>
      </c>
      <c r="F144" s="1">
        <v>1</v>
      </c>
      <c r="G144" s="1">
        <v>4</v>
      </c>
      <c r="H144" s="1">
        <v>4</v>
      </c>
      <c r="I144" s="1">
        <v>1</v>
      </c>
      <c r="J144" s="1">
        <v>1</v>
      </c>
      <c r="K144" s="1">
        <v>1</v>
      </c>
      <c r="L144" s="1">
        <v>0</v>
      </c>
      <c r="M144" s="1">
        <v>0</v>
      </c>
      <c r="N144" s="1">
        <v>0</v>
      </c>
      <c r="O144" s="1">
        <v>1</v>
      </c>
      <c r="P144" s="1">
        <v>0</v>
      </c>
      <c r="Q144" s="1">
        <v>1</v>
      </c>
      <c r="R144" s="1">
        <v>1</v>
      </c>
      <c r="S144" s="1">
        <v>0</v>
      </c>
      <c r="T144" s="1">
        <v>0</v>
      </c>
      <c r="U144" s="1">
        <v>0</v>
      </c>
      <c r="V144" s="1">
        <v>0</v>
      </c>
      <c r="W144" s="1">
        <v>0</v>
      </c>
      <c r="X144" t="s">
        <v>287</v>
      </c>
      <c r="Y144" s="1">
        <v>5</v>
      </c>
      <c r="Z144" s="1">
        <v>3</v>
      </c>
      <c r="AA144" t="s">
        <v>287</v>
      </c>
      <c r="AB144" s="1">
        <v>3</v>
      </c>
      <c r="AC144" s="1">
        <v>0</v>
      </c>
      <c r="AD144" s="1">
        <v>0</v>
      </c>
      <c r="AE144" s="1">
        <v>0</v>
      </c>
      <c r="AF144" s="1">
        <v>0</v>
      </c>
      <c r="AG144" s="1">
        <v>0</v>
      </c>
      <c r="AH144" s="1">
        <v>1</v>
      </c>
      <c r="AI144" s="1">
        <v>1</v>
      </c>
      <c r="AJ144" s="1">
        <v>4</v>
      </c>
      <c r="AK144" s="1">
        <v>4</v>
      </c>
      <c r="AL144" s="1">
        <v>2</v>
      </c>
      <c r="AM144" s="1">
        <v>2</v>
      </c>
      <c r="AN144" s="1">
        <v>0</v>
      </c>
      <c r="AO144" s="1">
        <v>0</v>
      </c>
      <c r="AP144" s="1">
        <v>0</v>
      </c>
      <c r="AQ144" s="1">
        <v>0</v>
      </c>
      <c r="AR144" s="1">
        <v>0</v>
      </c>
      <c r="AS144" s="1">
        <v>0</v>
      </c>
      <c r="AT144" s="1">
        <v>0</v>
      </c>
      <c r="AU144" s="1">
        <v>1</v>
      </c>
      <c r="AV144" t="s">
        <v>287</v>
      </c>
      <c r="AW144" s="1">
        <v>0</v>
      </c>
      <c r="AX144" s="1">
        <v>0</v>
      </c>
      <c r="AY144" s="1">
        <v>0</v>
      </c>
      <c r="AZ144" s="1">
        <v>0</v>
      </c>
      <c r="BA144" s="1">
        <v>0</v>
      </c>
      <c r="BB144" s="1">
        <v>0</v>
      </c>
      <c r="BC144" s="1">
        <v>0</v>
      </c>
      <c r="BD144" s="1">
        <v>1</v>
      </c>
      <c r="BE144" t="s">
        <v>287</v>
      </c>
      <c r="BF144" t="s">
        <v>287</v>
      </c>
      <c r="BG144" s="1">
        <v>2</v>
      </c>
      <c r="BH144" t="s">
        <v>287</v>
      </c>
      <c r="BI144" t="s">
        <v>287</v>
      </c>
      <c r="BJ144" t="s">
        <v>287</v>
      </c>
      <c r="BK144" s="1">
        <v>0</v>
      </c>
      <c r="BL144" s="1">
        <v>0</v>
      </c>
      <c r="BM144" s="1">
        <v>0</v>
      </c>
      <c r="BN144" s="1">
        <v>0</v>
      </c>
      <c r="BO144" s="1">
        <v>0</v>
      </c>
      <c r="BP144" s="1">
        <v>0</v>
      </c>
      <c r="BQ144" s="1">
        <v>0</v>
      </c>
      <c r="BR144" s="1">
        <v>0</v>
      </c>
      <c r="BS144" s="1">
        <v>0</v>
      </c>
      <c r="BT144" s="1">
        <v>0</v>
      </c>
      <c r="BU144" s="1">
        <v>0</v>
      </c>
      <c r="BV144" s="1">
        <v>0</v>
      </c>
      <c r="BW144" s="1">
        <v>0</v>
      </c>
      <c r="BX144" s="1">
        <v>0</v>
      </c>
      <c r="BY144" t="s">
        <v>287</v>
      </c>
      <c r="BZ144" s="1">
        <v>0</v>
      </c>
      <c r="CA144" s="1">
        <v>0</v>
      </c>
      <c r="CB144" s="1">
        <v>0</v>
      </c>
      <c r="CC144" s="1">
        <v>0</v>
      </c>
      <c r="CD144" s="1">
        <v>0</v>
      </c>
      <c r="CE144" s="1">
        <v>0</v>
      </c>
      <c r="CF144" s="1">
        <v>0</v>
      </c>
      <c r="CG144" s="1">
        <v>0</v>
      </c>
      <c r="CH144" s="1">
        <v>0</v>
      </c>
      <c r="CI144" s="1">
        <v>0</v>
      </c>
      <c r="CJ144" s="1">
        <v>0</v>
      </c>
      <c r="CK144" s="1">
        <v>0</v>
      </c>
      <c r="CL144" s="1">
        <v>0</v>
      </c>
      <c r="CM144" s="1">
        <v>0</v>
      </c>
      <c r="CN144" t="s">
        <v>287</v>
      </c>
      <c r="CO144" t="s">
        <v>287</v>
      </c>
      <c r="CP144" t="s">
        <v>287</v>
      </c>
      <c r="CQ144" t="s">
        <v>287</v>
      </c>
      <c r="CR144" t="s">
        <v>287</v>
      </c>
      <c r="CS144" t="s">
        <v>287</v>
      </c>
      <c r="CT144" t="s">
        <v>287</v>
      </c>
      <c r="CU144" t="s">
        <v>287</v>
      </c>
      <c r="CV144" t="s">
        <v>1092</v>
      </c>
      <c r="CW144" s="1">
        <v>3</v>
      </c>
      <c r="CX144" t="s">
        <v>1092</v>
      </c>
      <c r="CY144" s="1">
        <v>2</v>
      </c>
      <c r="CZ144" t="s">
        <v>287</v>
      </c>
      <c r="DA144" s="1">
        <v>2</v>
      </c>
      <c r="DB144" s="1">
        <v>6</v>
      </c>
      <c r="DC144" t="s">
        <v>1092</v>
      </c>
      <c r="DD144" t="s">
        <v>287</v>
      </c>
      <c r="DE144" t="s">
        <v>1092</v>
      </c>
      <c r="DF144" t="s">
        <v>1093</v>
      </c>
      <c r="DG144" t="s">
        <v>1094</v>
      </c>
      <c r="DH144" t="s">
        <v>290</v>
      </c>
      <c r="DI144" t="s">
        <v>419</v>
      </c>
      <c r="DJ144" t="s">
        <v>687</v>
      </c>
      <c r="DK144" t="s">
        <v>756</v>
      </c>
      <c r="DL144" t="s">
        <v>330</v>
      </c>
      <c r="DM144" t="s">
        <v>1095</v>
      </c>
      <c r="DN144" t="s">
        <v>1096</v>
      </c>
      <c r="DO144" s="1">
        <v>0</v>
      </c>
      <c r="DP144" s="1">
        <v>0</v>
      </c>
      <c r="DQ144" s="1">
        <v>0</v>
      </c>
      <c r="DR144" s="1">
        <v>1</v>
      </c>
      <c r="DS144" s="1">
        <v>0</v>
      </c>
    </row>
    <row r="145" spans="1:123" x14ac:dyDescent="0.35">
      <c r="A145" s="1">
        <v>1</v>
      </c>
      <c r="B145" s="1">
        <v>1</v>
      </c>
      <c r="C145" s="1">
        <v>7</v>
      </c>
      <c r="D145" s="1">
        <v>3</v>
      </c>
      <c r="E145" s="1">
        <v>1</v>
      </c>
      <c r="F145" s="1">
        <v>3</v>
      </c>
      <c r="G145" s="1">
        <v>3</v>
      </c>
      <c r="H145" s="1">
        <v>4</v>
      </c>
      <c r="I145" s="1">
        <v>1</v>
      </c>
      <c r="J145" s="1">
        <v>1</v>
      </c>
      <c r="K145" s="1">
        <v>1</v>
      </c>
      <c r="L145" s="1">
        <v>1</v>
      </c>
      <c r="M145" s="1">
        <v>1</v>
      </c>
      <c r="N145" s="1">
        <v>1</v>
      </c>
      <c r="O145" s="1">
        <v>1</v>
      </c>
      <c r="P145" s="1">
        <v>0</v>
      </c>
      <c r="Q145" s="1">
        <v>3</v>
      </c>
      <c r="R145" s="1">
        <v>1</v>
      </c>
      <c r="S145" s="1">
        <v>1</v>
      </c>
      <c r="T145" s="1">
        <v>1</v>
      </c>
      <c r="U145" s="1">
        <v>1</v>
      </c>
      <c r="V145" s="1">
        <v>1</v>
      </c>
      <c r="W145" s="1">
        <v>0</v>
      </c>
      <c r="X145" t="s">
        <v>287</v>
      </c>
      <c r="Y145" s="1">
        <v>6</v>
      </c>
      <c r="Z145" s="1">
        <v>2</v>
      </c>
      <c r="AA145" t="s">
        <v>1097</v>
      </c>
      <c r="AB145" s="1">
        <v>4</v>
      </c>
      <c r="AC145" s="1">
        <v>0</v>
      </c>
      <c r="AD145" s="1">
        <v>0</v>
      </c>
      <c r="AE145" s="1">
        <v>0</v>
      </c>
      <c r="AF145" s="1">
        <v>0</v>
      </c>
      <c r="AG145" s="1">
        <v>0</v>
      </c>
      <c r="AH145" t="s">
        <v>287</v>
      </c>
      <c r="AI145" t="s">
        <v>287</v>
      </c>
      <c r="AJ145" t="s">
        <v>287</v>
      </c>
      <c r="AK145" t="s">
        <v>287</v>
      </c>
      <c r="AL145" s="1">
        <v>3</v>
      </c>
      <c r="AM145" s="1">
        <v>3</v>
      </c>
      <c r="AN145" s="1">
        <v>0</v>
      </c>
      <c r="AO145" s="1">
        <v>1</v>
      </c>
      <c r="AP145" s="1">
        <v>0</v>
      </c>
      <c r="AQ145" s="1">
        <v>0</v>
      </c>
      <c r="AR145" s="1">
        <v>1</v>
      </c>
      <c r="AS145" s="1">
        <v>0</v>
      </c>
      <c r="AT145" s="1">
        <v>0</v>
      </c>
      <c r="AU145" s="1">
        <v>0</v>
      </c>
      <c r="AV145" t="s">
        <v>287</v>
      </c>
      <c r="AW145" s="1">
        <v>0</v>
      </c>
      <c r="AX145" s="1">
        <v>1</v>
      </c>
      <c r="AY145" s="1">
        <v>0</v>
      </c>
      <c r="AZ145" s="1">
        <v>0</v>
      </c>
      <c r="BA145" s="1">
        <v>1</v>
      </c>
      <c r="BB145" s="1">
        <v>0</v>
      </c>
      <c r="BC145" s="1">
        <v>0</v>
      </c>
      <c r="BD145" s="1">
        <v>0</v>
      </c>
      <c r="BE145" t="s">
        <v>287</v>
      </c>
      <c r="BF145" t="s">
        <v>1098</v>
      </c>
      <c r="BG145" s="1">
        <v>1</v>
      </c>
      <c r="BH145" s="1">
        <v>1</v>
      </c>
      <c r="BI145" s="1">
        <v>3</v>
      </c>
      <c r="BJ145" s="1">
        <v>3</v>
      </c>
      <c r="BK145" s="1">
        <v>1</v>
      </c>
      <c r="BL145" s="1">
        <v>1</v>
      </c>
      <c r="BM145" s="1">
        <v>1</v>
      </c>
      <c r="BN145" s="1">
        <v>1</v>
      </c>
      <c r="BO145" s="1">
        <v>1</v>
      </c>
      <c r="BP145" s="1">
        <v>1</v>
      </c>
      <c r="BQ145" s="1">
        <v>1</v>
      </c>
      <c r="BR145" s="1">
        <v>1</v>
      </c>
      <c r="BS145" s="1">
        <v>1</v>
      </c>
      <c r="BT145" s="1">
        <v>1</v>
      </c>
      <c r="BU145" s="1">
        <v>1</v>
      </c>
      <c r="BV145" s="1">
        <v>1</v>
      </c>
      <c r="BW145" s="1">
        <v>1</v>
      </c>
      <c r="BX145" s="1">
        <v>0</v>
      </c>
      <c r="BY145" t="s">
        <v>1099</v>
      </c>
      <c r="BZ145" s="1">
        <v>1</v>
      </c>
      <c r="CA145" s="1">
        <v>1</v>
      </c>
      <c r="CB145" s="1">
        <v>1</v>
      </c>
      <c r="CC145" s="1">
        <v>1</v>
      </c>
      <c r="CD145" s="1">
        <v>1</v>
      </c>
      <c r="CE145" s="1">
        <v>1</v>
      </c>
      <c r="CF145" s="1">
        <v>1</v>
      </c>
      <c r="CG145" s="1">
        <v>1</v>
      </c>
      <c r="CH145" s="1">
        <v>1</v>
      </c>
      <c r="CI145" s="1">
        <v>1</v>
      </c>
      <c r="CJ145" s="1">
        <v>1</v>
      </c>
      <c r="CK145" s="1">
        <v>1</v>
      </c>
      <c r="CL145" s="1">
        <v>1</v>
      </c>
      <c r="CM145" s="1">
        <v>0</v>
      </c>
      <c r="CN145" t="s">
        <v>1100</v>
      </c>
      <c r="CO145" s="1">
        <v>1</v>
      </c>
      <c r="CP145" s="1">
        <v>1</v>
      </c>
      <c r="CQ145" s="1">
        <v>1</v>
      </c>
      <c r="CR145" s="1">
        <v>3</v>
      </c>
      <c r="CS145" s="1">
        <v>3</v>
      </c>
      <c r="CT145" s="1">
        <v>1</v>
      </c>
      <c r="CU145" s="1">
        <v>2</v>
      </c>
      <c r="CV145" t="s">
        <v>287</v>
      </c>
      <c r="CW145" s="1">
        <v>2</v>
      </c>
      <c r="CX145" t="s">
        <v>1101</v>
      </c>
      <c r="CY145" s="1">
        <v>1</v>
      </c>
      <c r="CZ145" s="1">
        <v>1</v>
      </c>
      <c r="DA145" s="1">
        <v>3</v>
      </c>
      <c r="DB145" t="s">
        <v>287</v>
      </c>
      <c r="DC145" t="s">
        <v>287</v>
      </c>
      <c r="DD145" t="s">
        <v>287</v>
      </c>
      <c r="DE145" t="s">
        <v>1102</v>
      </c>
      <c r="DF145" t="s">
        <v>1103</v>
      </c>
      <c r="DG145" t="s">
        <v>1104</v>
      </c>
      <c r="DH145" t="s">
        <v>301</v>
      </c>
      <c r="DI145" t="s">
        <v>302</v>
      </c>
      <c r="DJ145" t="s">
        <v>303</v>
      </c>
      <c r="DK145" t="s">
        <v>316</v>
      </c>
      <c r="DL145" t="s">
        <v>305</v>
      </c>
      <c r="DM145" t="s">
        <v>1105</v>
      </c>
      <c r="DN145" t="s">
        <v>1106</v>
      </c>
      <c r="DO145" s="1">
        <v>0</v>
      </c>
      <c r="DP145" s="1">
        <v>0</v>
      </c>
      <c r="DQ145" s="1">
        <v>0</v>
      </c>
      <c r="DR145" s="1">
        <v>1</v>
      </c>
      <c r="DS145" s="1">
        <v>0</v>
      </c>
    </row>
    <row r="146" spans="1:123" x14ac:dyDescent="0.35">
      <c r="A146" s="1">
        <v>1</v>
      </c>
      <c r="B146" s="1">
        <v>1</v>
      </c>
      <c r="C146" s="1">
        <v>2</v>
      </c>
      <c r="D146" s="1">
        <v>2</v>
      </c>
      <c r="E146" s="1">
        <v>1</v>
      </c>
      <c r="F146" s="1">
        <v>1</v>
      </c>
      <c r="G146" s="1">
        <v>4</v>
      </c>
      <c r="H146" s="1">
        <v>4</v>
      </c>
      <c r="I146" s="1">
        <v>1</v>
      </c>
      <c r="J146" s="1">
        <v>1</v>
      </c>
      <c r="K146" s="1">
        <v>1</v>
      </c>
      <c r="L146" s="1">
        <v>0</v>
      </c>
      <c r="M146" s="1">
        <v>0</v>
      </c>
      <c r="N146" s="1">
        <v>0</v>
      </c>
      <c r="O146" s="1">
        <v>1</v>
      </c>
      <c r="P146" s="1">
        <v>0</v>
      </c>
      <c r="Q146" s="1">
        <v>1</v>
      </c>
      <c r="R146" s="1">
        <v>1</v>
      </c>
      <c r="S146" s="1">
        <v>0</v>
      </c>
      <c r="T146" s="1">
        <v>0</v>
      </c>
      <c r="U146" s="1">
        <v>0</v>
      </c>
      <c r="V146" s="1">
        <v>0</v>
      </c>
      <c r="W146" s="1">
        <v>0</v>
      </c>
      <c r="X146" t="s">
        <v>287</v>
      </c>
      <c r="Y146" s="1">
        <v>5</v>
      </c>
      <c r="Z146" s="1">
        <v>3</v>
      </c>
      <c r="AA146" t="s">
        <v>287</v>
      </c>
      <c r="AB146" s="1">
        <v>3</v>
      </c>
      <c r="AC146" s="1">
        <v>0</v>
      </c>
      <c r="AD146" s="1">
        <v>0</v>
      </c>
      <c r="AE146" s="1">
        <v>0</v>
      </c>
      <c r="AF146" s="1">
        <v>0</v>
      </c>
      <c r="AG146" s="1">
        <v>0</v>
      </c>
      <c r="AH146" s="1">
        <v>1</v>
      </c>
      <c r="AI146" s="1">
        <v>1</v>
      </c>
      <c r="AJ146" s="1">
        <v>4</v>
      </c>
      <c r="AK146" s="1">
        <v>4</v>
      </c>
      <c r="AL146" s="1">
        <v>2</v>
      </c>
      <c r="AM146" s="1">
        <v>2</v>
      </c>
      <c r="AN146" s="1">
        <v>0</v>
      </c>
      <c r="AO146" s="1">
        <v>0</v>
      </c>
      <c r="AP146" s="1">
        <v>0</v>
      </c>
      <c r="AQ146" s="1">
        <v>0</v>
      </c>
      <c r="AR146" s="1">
        <v>0</v>
      </c>
      <c r="AS146" s="1">
        <v>0</v>
      </c>
      <c r="AT146" s="1">
        <v>0</v>
      </c>
      <c r="AU146" s="1">
        <v>1</v>
      </c>
      <c r="AV146" t="s">
        <v>287</v>
      </c>
      <c r="AW146" s="1">
        <v>0</v>
      </c>
      <c r="AX146" s="1">
        <v>0</v>
      </c>
      <c r="AY146" s="1">
        <v>0</v>
      </c>
      <c r="AZ146" s="1">
        <v>0</v>
      </c>
      <c r="BA146" s="1">
        <v>0</v>
      </c>
      <c r="BB146" s="1">
        <v>0</v>
      </c>
      <c r="BC146" s="1">
        <v>0</v>
      </c>
      <c r="BD146" s="1">
        <v>1</v>
      </c>
      <c r="BE146" t="s">
        <v>287</v>
      </c>
      <c r="BF146" t="s">
        <v>287</v>
      </c>
      <c r="BG146" s="1">
        <v>2</v>
      </c>
      <c r="BH146" t="s">
        <v>287</v>
      </c>
      <c r="BI146" t="s">
        <v>287</v>
      </c>
      <c r="BJ146" t="s">
        <v>287</v>
      </c>
      <c r="BK146" s="1">
        <v>0</v>
      </c>
      <c r="BL146" s="1">
        <v>0</v>
      </c>
      <c r="BM146" s="1">
        <v>0</v>
      </c>
      <c r="BN146" s="1">
        <v>0</v>
      </c>
      <c r="BO146" s="1">
        <v>0</v>
      </c>
      <c r="BP146" s="1">
        <v>0</v>
      </c>
      <c r="BQ146" s="1">
        <v>0</v>
      </c>
      <c r="BR146" s="1">
        <v>0</v>
      </c>
      <c r="BS146" s="1">
        <v>0</v>
      </c>
      <c r="BT146" s="1">
        <v>0</v>
      </c>
      <c r="BU146" s="1">
        <v>0</v>
      </c>
      <c r="BV146" s="1">
        <v>0</v>
      </c>
      <c r="BW146" s="1">
        <v>0</v>
      </c>
      <c r="BX146" s="1">
        <v>0</v>
      </c>
      <c r="BY146" t="s">
        <v>287</v>
      </c>
      <c r="BZ146" s="1">
        <v>0</v>
      </c>
      <c r="CA146" s="1">
        <v>0</v>
      </c>
      <c r="CB146" s="1">
        <v>0</v>
      </c>
      <c r="CC146" s="1">
        <v>0</v>
      </c>
      <c r="CD146" s="1">
        <v>0</v>
      </c>
      <c r="CE146" s="1">
        <v>0</v>
      </c>
      <c r="CF146" s="1">
        <v>0</v>
      </c>
      <c r="CG146" s="1">
        <v>0</v>
      </c>
      <c r="CH146" s="1">
        <v>0</v>
      </c>
      <c r="CI146" s="1">
        <v>0</v>
      </c>
      <c r="CJ146" s="1">
        <v>0</v>
      </c>
      <c r="CK146" s="1">
        <v>0</v>
      </c>
      <c r="CL146" s="1">
        <v>0</v>
      </c>
      <c r="CM146" s="1">
        <v>0</v>
      </c>
      <c r="CN146" t="s">
        <v>287</v>
      </c>
      <c r="CO146" t="s">
        <v>287</v>
      </c>
      <c r="CP146" t="s">
        <v>287</v>
      </c>
      <c r="CQ146" t="s">
        <v>287</v>
      </c>
      <c r="CR146" t="s">
        <v>287</v>
      </c>
      <c r="CS146" t="s">
        <v>287</v>
      </c>
      <c r="CT146" t="s">
        <v>287</v>
      </c>
      <c r="CU146" t="s">
        <v>287</v>
      </c>
      <c r="CV146" t="s">
        <v>1092</v>
      </c>
      <c r="CW146" s="1">
        <v>3</v>
      </c>
      <c r="CX146" t="s">
        <v>1092</v>
      </c>
      <c r="CY146" s="1">
        <v>2</v>
      </c>
      <c r="CZ146" t="s">
        <v>287</v>
      </c>
      <c r="DA146" s="1">
        <v>2</v>
      </c>
      <c r="DB146" s="1">
        <v>6</v>
      </c>
      <c r="DC146" t="s">
        <v>1092</v>
      </c>
      <c r="DD146" t="s">
        <v>287</v>
      </c>
      <c r="DE146" t="s">
        <v>1092</v>
      </c>
      <c r="DF146" t="s">
        <v>1107</v>
      </c>
      <c r="DG146" t="s">
        <v>1108</v>
      </c>
      <c r="DH146" t="s">
        <v>290</v>
      </c>
      <c r="DI146" t="s">
        <v>419</v>
      </c>
      <c r="DJ146" t="s">
        <v>687</v>
      </c>
      <c r="DK146" t="s">
        <v>1109</v>
      </c>
      <c r="DL146" t="s">
        <v>341</v>
      </c>
      <c r="DM146" t="s">
        <v>1095</v>
      </c>
      <c r="DN146" t="s">
        <v>1110</v>
      </c>
      <c r="DO146" s="1">
        <v>0</v>
      </c>
      <c r="DP146" s="1">
        <v>0</v>
      </c>
      <c r="DQ146" s="1">
        <v>0</v>
      </c>
      <c r="DR146" s="1">
        <v>1</v>
      </c>
      <c r="DS146" s="1">
        <v>0</v>
      </c>
    </row>
    <row r="147" spans="1:123" x14ac:dyDescent="0.35">
      <c r="A147" s="1">
        <v>1</v>
      </c>
      <c r="B147" s="1">
        <v>1</v>
      </c>
      <c r="C147" s="1">
        <v>1</v>
      </c>
      <c r="D147" s="1">
        <v>2</v>
      </c>
      <c r="E147" s="1">
        <v>1</v>
      </c>
      <c r="F147" s="1">
        <v>1</v>
      </c>
      <c r="G147" s="1">
        <v>1</v>
      </c>
      <c r="H147" s="1">
        <v>4</v>
      </c>
      <c r="I147" s="1">
        <v>1</v>
      </c>
      <c r="J147" s="1">
        <v>1</v>
      </c>
      <c r="K147" s="1">
        <v>1</v>
      </c>
      <c r="L147" s="1">
        <v>1</v>
      </c>
      <c r="M147" s="1">
        <v>1</v>
      </c>
      <c r="N147" s="1">
        <v>1</v>
      </c>
      <c r="O147" s="1">
        <v>1</v>
      </c>
      <c r="P147" s="1">
        <v>0</v>
      </c>
      <c r="Q147" s="1">
        <v>1</v>
      </c>
      <c r="R147" s="1">
        <v>0</v>
      </c>
      <c r="S147" s="1">
        <v>0</v>
      </c>
      <c r="T147" s="1">
        <v>0</v>
      </c>
      <c r="U147" s="1">
        <v>0</v>
      </c>
      <c r="V147" s="1">
        <v>0</v>
      </c>
      <c r="W147" s="1">
        <v>1</v>
      </c>
      <c r="X147" t="s">
        <v>287</v>
      </c>
      <c r="Y147" s="1">
        <v>6</v>
      </c>
      <c r="Z147" s="1">
        <v>2</v>
      </c>
      <c r="AA147" t="s">
        <v>287</v>
      </c>
      <c r="AB147" s="1">
        <v>3</v>
      </c>
      <c r="AC147" s="1">
        <v>0</v>
      </c>
      <c r="AD147" s="1">
        <v>0</v>
      </c>
      <c r="AE147" s="1">
        <v>0</v>
      </c>
      <c r="AF147" s="1">
        <v>0</v>
      </c>
      <c r="AG147" s="1">
        <v>0</v>
      </c>
      <c r="AH147" s="1">
        <v>1</v>
      </c>
      <c r="AI147" s="1">
        <v>2</v>
      </c>
      <c r="AJ147" s="1">
        <v>2</v>
      </c>
      <c r="AK147" s="1">
        <v>1</v>
      </c>
      <c r="AL147" s="1">
        <v>2</v>
      </c>
      <c r="AM147" s="1">
        <v>2</v>
      </c>
      <c r="AN147" s="1">
        <v>1</v>
      </c>
      <c r="AO147" s="1">
        <v>1</v>
      </c>
      <c r="AP147" s="1">
        <v>1</v>
      </c>
      <c r="AQ147" s="1">
        <v>1</v>
      </c>
      <c r="AR147" s="1">
        <v>1</v>
      </c>
      <c r="AS147" s="1">
        <v>1</v>
      </c>
      <c r="AT147" s="1">
        <v>0</v>
      </c>
      <c r="AU147" s="1">
        <v>0</v>
      </c>
      <c r="AV147" t="s">
        <v>287</v>
      </c>
      <c r="AW147" s="1">
        <v>1</v>
      </c>
      <c r="AX147" s="1">
        <v>1</v>
      </c>
      <c r="AY147" s="1">
        <v>1</v>
      </c>
      <c r="AZ147" s="1">
        <v>1</v>
      </c>
      <c r="BA147" s="1">
        <v>1</v>
      </c>
      <c r="BB147" s="1">
        <v>0</v>
      </c>
      <c r="BC147" s="1">
        <v>0</v>
      </c>
      <c r="BD147" s="1">
        <v>0</v>
      </c>
      <c r="BE147" t="s">
        <v>287</v>
      </c>
      <c r="BF147" t="s">
        <v>287</v>
      </c>
      <c r="BG147" s="1">
        <v>1</v>
      </c>
      <c r="BH147" s="1">
        <v>2</v>
      </c>
      <c r="BI147" s="1">
        <v>1</v>
      </c>
      <c r="BJ147" s="1">
        <v>1</v>
      </c>
      <c r="BK147" s="1">
        <v>0</v>
      </c>
      <c r="BL147" s="1">
        <v>0</v>
      </c>
      <c r="BM147" s="1">
        <v>0</v>
      </c>
      <c r="BN147" s="1">
        <v>0</v>
      </c>
      <c r="BO147" s="1">
        <v>0</v>
      </c>
      <c r="BP147" s="1">
        <v>0</v>
      </c>
      <c r="BQ147" s="1">
        <v>0</v>
      </c>
      <c r="BR147" s="1">
        <v>0</v>
      </c>
      <c r="BS147" s="1">
        <v>0</v>
      </c>
      <c r="BT147" s="1">
        <v>0</v>
      </c>
      <c r="BU147" s="1">
        <v>0</v>
      </c>
      <c r="BV147" s="1">
        <v>0</v>
      </c>
      <c r="BW147" s="1">
        <v>0</v>
      </c>
      <c r="BX147" s="1">
        <v>1</v>
      </c>
      <c r="BY147" t="s">
        <v>287</v>
      </c>
      <c r="BZ147" s="1">
        <v>1</v>
      </c>
      <c r="CA147" s="1">
        <v>1</v>
      </c>
      <c r="CB147" s="1">
        <v>1</v>
      </c>
      <c r="CC147" s="1">
        <v>1</v>
      </c>
      <c r="CD147" s="1">
        <v>1</v>
      </c>
      <c r="CE147" s="1">
        <v>1</v>
      </c>
      <c r="CF147" s="1">
        <v>1</v>
      </c>
      <c r="CG147" s="1">
        <v>1</v>
      </c>
      <c r="CH147" s="1">
        <v>1</v>
      </c>
      <c r="CI147" s="1">
        <v>1</v>
      </c>
      <c r="CJ147" s="1">
        <v>1</v>
      </c>
      <c r="CK147" s="1">
        <v>0</v>
      </c>
      <c r="CL147" s="1">
        <v>0</v>
      </c>
      <c r="CM147" s="1">
        <v>0</v>
      </c>
      <c r="CN147" t="s">
        <v>287</v>
      </c>
      <c r="CO147" s="1">
        <v>2</v>
      </c>
      <c r="CP147" s="1">
        <v>2</v>
      </c>
      <c r="CQ147" s="1">
        <v>1</v>
      </c>
      <c r="CR147" s="1">
        <v>2</v>
      </c>
      <c r="CS147" s="1">
        <v>3</v>
      </c>
      <c r="CT147" s="1">
        <v>3</v>
      </c>
      <c r="CU147" s="1">
        <v>3</v>
      </c>
      <c r="CV147" t="s">
        <v>287</v>
      </c>
      <c r="CW147" s="1">
        <v>3</v>
      </c>
      <c r="CX147" t="s">
        <v>287</v>
      </c>
      <c r="CY147" s="1">
        <v>1</v>
      </c>
      <c r="CZ147" s="1">
        <v>1</v>
      </c>
      <c r="DA147" s="1">
        <v>2</v>
      </c>
      <c r="DB147" s="1">
        <v>2</v>
      </c>
      <c r="DC147" t="s">
        <v>287</v>
      </c>
      <c r="DD147" t="s">
        <v>287</v>
      </c>
      <c r="DE147" t="s">
        <v>287</v>
      </c>
      <c r="DF147" t="s">
        <v>1111</v>
      </c>
      <c r="DG147" t="s">
        <v>1112</v>
      </c>
      <c r="DH147" t="s">
        <v>290</v>
      </c>
      <c r="DI147" t="s">
        <v>315</v>
      </c>
      <c r="DJ147" t="s">
        <v>303</v>
      </c>
      <c r="DK147" t="s">
        <v>1113</v>
      </c>
      <c r="DL147" t="s">
        <v>305</v>
      </c>
      <c r="DM147" t="s">
        <v>1114</v>
      </c>
      <c r="DN147" t="s">
        <v>1115</v>
      </c>
      <c r="DO147" s="1">
        <v>0</v>
      </c>
      <c r="DP147" s="1">
        <v>0</v>
      </c>
      <c r="DQ147" s="1">
        <v>0</v>
      </c>
      <c r="DR147" s="1">
        <v>1</v>
      </c>
      <c r="DS147" s="1">
        <v>0</v>
      </c>
    </row>
    <row r="148" spans="1:123" x14ac:dyDescent="0.35">
      <c r="A148" s="1">
        <v>1</v>
      </c>
      <c r="B148" s="1">
        <v>1</v>
      </c>
      <c r="C148" s="1">
        <v>3</v>
      </c>
      <c r="D148" s="1">
        <v>4</v>
      </c>
      <c r="E148" s="1">
        <v>1</v>
      </c>
      <c r="F148" s="1">
        <v>2</v>
      </c>
      <c r="G148" s="1">
        <v>3</v>
      </c>
      <c r="H148" s="1">
        <v>4</v>
      </c>
      <c r="I148" s="1">
        <v>0</v>
      </c>
      <c r="J148" s="1">
        <v>1</v>
      </c>
      <c r="K148" s="1">
        <v>1</v>
      </c>
      <c r="L148" s="1">
        <v>0</v>
      </c>
      <c r="M148" s="1">
        <v>0</v>
      </c>
      <c r="N148" s="1">
        <v>0</v>
      </c>
      <c r="O148" s="1">
        <v>1</v>
      </c>
      <c r="P148" s="1">
        <v>0</v>
      </c>
      <c r="Q148" s="1">
        <v>2</v>
      </c>
      <c r="R148" s="1">
        <v>1</v>
      </c>
      <c r="S148" s="1">
        <v>0</v>
      </c>
      <c r="T148" s="1">
        <v>0</v>
      </c>
      <c r="U148" s="1">
        <v>0</v>
      </c>
      <c r="V148" s="1">
        <v>0</v>
      </c>
      <c r="W148" s="1">
        <v>0</v>
      </c>
      <c r="X148" t="s">
        <v>287</v>
      </c>
      <c r="Y148" s="1">
        <v>2</v>
      </c>
      <c r="Z148" s="1">
        <v>3</v>
      </c>
      <c r="AA148" t="s">
        <v>287</v>
      </c>
      <c r="AB148" s="1">
        <v>3</v>
      </c>
      <c r="AC148" s="1">
        <v>0</v>
      </c>
      <c r="AD148" s="1">
        <v>0</v>
      </c>
      <c r="AE148" s="1">
        <v>0</v>
      </c>
      <c r="AF148" s="1">
        <v>0</v>
      </c>
      <c r="AG148" s="1">
        <v>0</v>
      </c>
      <c r="AH148" s="1">
        <v>1</v>
      </c>
      <c r="AI148" s="1">
        <v>5</v>
      </c>
      <c r="AJ148" s="1">
        <v>5</v>
      </c>
      <c r="AK148" s="1">
        <v>1</v>
      </c>
      <c r="AL148" s="1">
        <v>2</v>
      </c>
      <c r="AM148" s="1">
        <v>2</v>
      </c>
      <c r="AN148" s="1">
        <v>0</v>
      </c>
      <c r="AO148" s="1">
        <v>0</v>
      </c>
      <c r="AP148" s="1">
        <v>1</v>
      </c>
      <c r="AQ148" s="1">
        <v>0</v>
      </c>
      <c r="AR148" s="1">
        <v>1</v>
      </c>
      <c r="AS148" s="1">
        <v>0</v>
      </c>
      <c r="AT148" s="1">
        <v>0</v>
      </c>
      <c r="AU148" s="1">
        <v>0</v>
      </c>
      <c r="AV148" t="s">
        <v>287</v>
      </c>
      <c r="AW148" s="1">
        <v>0</v>
      </c>
      <c r="AX148" s="1">
        <v>0</v>
      </c>
      <c r="AY148" s="1">
        <v>1</v>
      </c>
      <c r="AZ148" s="1">
        <v>1</v>
      </c>
      <c r="BA148" s="1">
        <v>1</v>
      </c>
      <c r="BB148" s="1">
        <v>0</v>
      </c>
      <c r="BC148" s="1">
        <v>0</v>
      </c>
      <c r="BD148" s="1">
        <v>0</v>
      </c>
      <c r="BE148" t="s">
        <v>287</v>
      </c>
      <c r="BF148" t="s">
        <v>287</v>
      </c>
      <c r="BG148" s="1">
        <v>1</v>
      </c>
      <c r="BH148" s="1">
        <v>1</v>
      </c>
      <c r="BI148" s="1">
        <v>1</v>
      </c>
      <c r="BJ148" s="1">
        <v>2</v>
      </c>
      <c r="BK148" s="1">
        <v>0</v>
      </c>
      <c r="BL148" s="1">
        <v>1</v>
      </c>
      <c r="BM148" s="1">
        <v>1</v>
      </c>
      <c r="BN148" s="1">
        <v>1</v>
      </c>
      <c r="BO148" s="1">
        <v>1</v>
      </c>
      <c r="BP148" s="1">
        <v>1</v>
      </c>
      <c r="BQ148" s="1">
        <v>1</v>
      </c>
      <c r="BR148" s="1">
        <v>1</v>
      </c>
      <c r="BS148" s="1">
        <v>1</v>
      </c>
      <c r="BT148" s="1">
        <v>0</v>
      </c>
      <c r="BU148" s="1">
        <v>0</v>
      </c>
      <c r="BV148" s="1">
        <v>1</v>
      </c>
      <c r="BW148" s="1">
        <v>0</v>
      </c>
      <c r="BX148" s="1">
        <v>0</v>
      </c>
      <c r="BY148" t="s">
        <v>287</v>
      </c>
      <c r="BZ148" s="1">
        <v>1</v>
      </c>
      <c r="CA148" s="1">
        <v>1</v>
      </c>
      <c r="CB148" s="1">
        <v>1</v>
      </c>
      <c r="CC148" s="1">
        <v>1</v>
      </c>
      <c r="CD148" s="1">
        <v>1</v>
      </c>
      <c r="CE148" s="1">
        <v>1</v>
      </c>
      <c r="CF148" s="1">
        <v>1</v>
      </c>
      <c r="CG148" s="1">
        <v>1</v>
      </c>
      <c r="CH148" s="1">
        <v>1</v>
      </c>
      <c r="CI148" s="1">
        <v>1</v>
      </c>
      <c r="CJ148" s="1">
        <v>1</v>
      </c>
      <c r="CK148" s="1">
        <v>1</v>
      </c>
      <c r="CL148" s="1">
        <v>0</v>
      </c>
      <c r="CM148" s="1">
        <v>0</v>
      </c>
      <c r="CN148" t="s">
        <v>287</v>
      </c>
      <c r="CO148" s="1">
        <v>1</v>
      </c>
      <c r="CP148" s="1">
        <v>1</v>
      </c>
      <c r="CQ148" s="1">
        <v>1</v>
      </c>
      <c r="CR148" s="1">
        <v>1</v>
      </c>
      <c r="CS148" s="1">
        <v>2</v>
      </c>
      <c r="CT148" s="1">
        <v>2</v>
      </c>
      <c r="CU148" s="1">
        <v>2</v>
      </c>
      <c r="CV148" t="s">
        <v>287</v>
      </c>
      <c r="CW148" s="1">
        <v>2</v>
      </c>
      <c r="CX148" t="s">
        <v>287</v>
      </c>
      <c r="CY148" s="1">
        <v>1</v>
      </c>
      <c r="CZ148" s="1">
        <v>1</v>
      </c>
      <c r="DA148" s="1">
        <v>3</v>
      </c>
      <c r="DB148" t="s">
        <v>287</v>
      </c>
      <c r="DC148" t="s">
        <v>287</v>
      </c>
      <c r="DD148" t="s">
        <v>287</v>
      </c>
      <c r="DE148" t="s">
        <v>287</v>
      </c>
      <c r="DF148" t="s">
        <v>1116</v>
      </c>
      <c r="DG148" t="s">
        <v>1117</v>
      </c>
      <c r="DH148" t="s">
        <v>290</v>
      </c>
      <c r="DI148" t="s">
        <v>315</v>
      </c>
      <c r="DJ148" t="s">
        <v>303</v>
      </c>
      <c r="DK148" t="s">
        <v>501</v>
      </c>
      <c r="DL148" t="s">
        <v>341</v>
      </c>
      <c r="DM148" t="s">
        <v>1118</v>
      </c>
      <c r="DN148" t="s">
        <v>1119</v>
      </c>
      <c r="DO148" s="1">
        <v>0</v>
      </c>
      <c r="DP148" s="1">
        <v>0</v>
      </c>
      <c r="DQ148" s="1">
        <v>0</v>
      </c>
      <c r="DR148" s="1">
        <v>1</v>
      </c>
      <c r="DS148" s="1">
        <v>0</v>
      </c>
    </row>
    <row r="149" spans="1:123" x14ac:dyDescent="0.35">
      <c r="A149" s="1">
        <v>1</v>
      </c>
      <c r="B149" s="1">
        <v>1</v>
      </c>
      <c r="C149" s="1">
        <v>5</v>
      </c>
      <c r="D149" s="1">
        <v>5</v>
      </c>
      <c r="E149" s="1">
        <v>1</v>
      </c>
      <c r="F149" s="1">
        <v>5</v>
      </c>
      <c r="G149" s="1">
        <v>5</v>
      </c>
      <c r="H149" s="1">
        <v>5</v>
      </c>
      <c r="I149" s="1">
        <v>1</v>
      </c>
      <c r="J149" s="1">
        <v>1</v>
      </c>
      <c r="K149" s="1">
        <v>0</v>
      </c>
      <c r="L149" s="1">
        <v>1</v>
      </c>
      <c r="M149" s="1">
        <v>1</v>
      </c>
      <c r="N149" s="1">
        <v>1</v>
      </c>
      <c r="O149" s="1">
        <v>1</v>
      </c>
      <c r="P149" s="1">
        <v>0</v>
      </c>
      <c r="Q149" s="1">
        <v>2</v>
      </c>
      <c r="R149" s="1">
        <v>1</v>
      </c>
      <c r="S149" s="1">
        <v>0</v>
      </c>
      <c r="T149" s="1">
        <v>1</v>
      </c>
      <c r="U149" s="1">
        <v>1</v>
      </c>
      <c r="V149" s="1">
        <v>1</v>
      </c>
      <c r="W149" s="1">
        <v>0</v>
      </c>
      <c r="X149" t="s">
        <v>287</v>
      </c>
      <c r="Y149" s="1">
        <v>5</v>
      </c>
      <c r="Z149" s="1">
        <v>1</v>
      </c>
      <c r="AA149" t="s">
        <v>287</v>
      </c>
      <c r="AB149" s="1">
        <v>3</v>
      </c>
      <c r="AC149" s="1">
        <v>0</v>
      </c>
      <c r="AD149" s="1">
        <v>0</v>
      </c>
      <c r="AE149" s="1">
        <v>0</v>
      </c>
      <c r="AF149" s="1">
        <v>0</v>
      </c>
      <c r="AG149" s="1">
        <v>0</v>
      </c>
      <c r="AH149" s="1">
        <v>1</v>
      </c>
      <c r="AI149" s="1">
        <v>1</v>
      </c>
      <c r="AJ149" s="1">
        <v>1</v>
      </c>
      <c r="AK149" s="1">
        <v>1</v>
      </c>
      <c r="AL149" s="1">
        <v>2</v>
      </c>
      <c r="AM149" s="1">
        <v>2</v>
      </c>
      <c r="AN149" s="1">
        <v>1</v>
      </c>
      <c r="AO149" s="1">
        <v>1</v>
      </c>
      <c r="AP149" s="1">
        <v>1</v>
      </c>
      <c r="AQ149" s="1">
        <v>1</v>
      </c>
      <c r="AR149" s="1">
        <v>1</v>
      </c>
      <c r="AS149" s="1">
        <v>0</v>
      </c>
      <c r="AT149" s="1">
        <v>0</v>
      </c>
      <c r="AU149" s="1">
        <v>0</v>
      </c>
      <c r="AV149" t="s">
        <v>287</v>
      </c>
      <c r="AW149" s="1">
        <v>1</v>
      </c>
      <c r="AX149" s="1">
        <v>1</v>
      </c>
      <c r="AY149" s="1">
        <v>1</v>
      </c>
      <c r="AZ149" s="1">
        <v>1</v>
      </c>
      <c r="BA149" s="1">
        <v>1</v>
      </c>
      <c r="BB149" s="1">
        <v>0</v>
      </c>
      <c r="BC149" s="1">
        <v>0</v>
      </c>
      <c r="BD149" s="1">
        <v>0</v>
      </c>
      <c r="BE149" t="s">
        <v>287</v>
      </c>
      <c r="BF149" t="s">
        <v>287</v>
      </c>
      <c r="BG149" s="1">
        <v>1</v>
      </c>
      <c r="BH149" s="1">
        <v>1</v>
      </c>
      <c r="BI149" s="1">
        <v>1</v>
      </c>
      <c r="BJ149" s="1">
        <v>1</v>
      </c>
      <c r="BK149" s="1">
        <v>1</v>
      </c>
      <c r="BL149" s="1">
        <v>1</v>
      </c>
      <c r="BM149" s="1">
        <v>1</v>
      </c>
      <c r="BN149" s="1">
        <v>1</v>
      </c>
      <c r="BO149" s="1">
        <v>1</v>
      </c>
      <c r="BP149" s="1">
        <v>1</v>
      </c>
      <c r="BQ149" s="1">
        <v>1</v>
      </c>
      <c r="BR149" s="1">
        <v>1</v>
      </c>
      <c r="BS149" s="1">
        <v>0</v>
      </c>
      <c r="BT149" s="1">
        <v>0</v>
      </c>
      <c r="BU149" s="1">
        <v>0</v>
      </c>
      <c r="BV149" s="1">
        <v>1</v>
      </c>
      <c r="BW149" s="1">
        <v>0</v>
      </c>
      <c r="BX149" s="1">
        <v>0</v>
      </c>
      <c r="BY149" t="s">
        <v>287</v>
      </c>
      <c r="BZ149" s="1">
        <v>0</v>
      </c>
      <c r="CA149" s="1">
        <v>0</v>
      </c>
      <c r="CB149" s="1">
        <v>0</v>
      </c>
      <c r="CC149" s="1">
        <v>0</v>
      </c>
      <c r="CD149" s="1">
        <v>0</v>
      </c>
      <c r="CE149" s="1">
        <v>0</v>
      </c>
      <c r="CF149" s="1">
        <v>0</v>
      </c>
      <c r="CG149" s="1">
        <v>0</v>
      </c>
      <c r="CH149" s="1">
        <v>0</v>
      </c>
      <c r="CI149" s="1">
        <v>0</v>
      </c>
      <c r="CJ149" s="1">
        <v>0</v>
      </c>
      <c r="CK149" s="1">
        <v>0</v>
      </c>
      <c r="CL149" s="1">
        <v>0</v>
      </c>
      <c r="CM149" s="1">
        <v>1</v>
      </c>
      <c r="CN149" t="s">
        <v>287</v>
      </c>
      <c r="CO149" s="1">
        <v>1</v>
      </c>
      <c r="CP149" s="1">
        <v>2</v>
      </c>
      <c r="CQ149" s="1">
        <v>2</v>
      </c>
      <c r="CR149" t="s">
        <v>287</v>
      </c>
      <c r="CS149" s="1">
        <v>3</v>
      </c>
      <c r="CT149" s="1">
        <v>1</v>
      </c>
      <c r="CU149" s="1">
        <v>1</v>
      </c>
      <c r="CV149" t="s">
        <v>287</v>
      </c>
      <c r="CW149" s="1">
        <v>1</v>
      </c>
      <c r="CX149" t="s">
        <v>287</v>
      </c>
      <c r="CY149" s="1">
        <v>1</v>
      </c>
      <c r="CZ149" s="1">
        <v>3</v>
      </c>
      <c r="DA149" s="1">
        <v>2</v>
      </c>
      <c r="DB149" s="1">
        <v>4</v>
      </c>
      <c r="DC149" t="s">
        <v>287</v>
      </c>
      <c r="DD149" t="s">
        <v>287</v>
      </c>
      <c r="DE149" t="s">
        <v>287</v>
      </c>
      <c r="DF149" t="s">
        <v>1120</v>
      </c>
      <c r="DG149" t="s">
        <v>1121</v>
      </c>
      <c r="DH149" t="s">
        <v>290</v>
      </c>
      <c r="DI149" t="s">
        <v>315</v>
      </c>
      <c r="DJ149" t="s">
        <v>303</v>
      </c>
      <c r="DK149" t="s">
        <v>1122</v>
      </c>
      <c r="DL149" t="s">
        <v>370</v>
      </c>
      <c r="DM149" t="s">
        <v>1123</v>
      </c>
      <c r="DN149" t="s">
        <v>1124</v>
      </c>
      <c r="DO149" s="1">
        <v>0</v>
      </c>
      <c r="DP149" s="1">
        <v>0</v>
      </c>
      <c r="DQ149" s="1">
        <v>0</v>
      </c>
      <c r="DR149" s="1">
        <v>1</v>
      </c>
      <c r="DS149" s="1">
        <v>0</v>
      </c>
    </row>
    <row r="150" spans="1:123" x14ac:dyDescent="0.35">
      <c r="A150" t="s">
        <v>287</v>
      </c>
      <c r="B150" t="s">
        <v>287</v>
      </c>
      <c r="C150" t="s">
        <v>287</v>
      </c>
      <c r="D150" t="s">
        <v>287</v>
      </c>
      <c r="E150" t="s">
        <v>287</v>
      </c>
      <c r="F150" t="s">
        <v>287</v>
      </c>
      <c r="G150" t="s">
        <v>287</v>
      </c>
      <c r="H150" t="s">
        <v>287</v>
      </c>
      <c r="I150" s="1">
        <v>0</v>
      </c>
      <c r="J150" s="1">
        <v>0</v>
      </c>
      <c r="K150" s="1">
        <v>0</v>
      </c>
      <c r="L150" s="1">
        <v>0</v>
      </c>
      <c r="M150" s="1">
        <v>0</v>
      </c>
      <c r="N150" s="1">
        <v>0</v>
      </c>
      <c r="O150" s="1">
        <v>0</v>
      </c>
      <c r="P150" s="1">
        <v>0</v>
      </c>
      <c r="Q150" t="s">
        <v>287</v>
      </c>
      <c r="R150" s="1">
        <v>0</v>
      </c>
      <c r="S150" s="1">
        <v>0</v>
      </c>
      <c r="T150" s="1">
        <v>0</v>
      </c>
      <c r="U150" s="1">
        <v>0</v>
      </c>
      <c r="V150" s="1">
        <v>0</v>
      </c>
      <c r="W150" s="1">
        <v>0</v>
      </c>
      <c r="X150" t="s">
        <v>287</v>
      </c>
      <c r="Y150" t="s">
        <v>287</v>
      </c>
      <c r="Z150" t="s">
        <v>287</v>
      </c>
      <c r="AA150" t="s">
        <v>287</v>
      </c>
      <c r="AB150" t="s">
        <v>287</v>
      </c>
      <c r="AC150" s="1">
        <v>0</v>
      </c>
      <c r="AD150" s="1">
        <v>0</v>
      </c>
      <c r="AE150" s="1">
        <v>0</v>
      </c>
      <c r="AF150" s="1">
        <v>0</v>
      </c>
      <c r="AG150" s="1">
        <v>0</v>
      </c>
      <c r="AH150" t="s">
        <v>287</v>
      </c>
      <c r="AI150" t="s">
        <v>287</v>
      </c>
      <c r="AJ150" t="s">
        <v>287</v>
      </c>
      <c r="AK150" t="s">
        <v>287</v>
      </c>
      <c r="AL150" t="s">
        <v>287</v>
      </c>
      <c r="AM150" t="s">
        <v>287</v>
      </c>
      <c r="AN150" s="1">
        <v>0</v>
      </c>
      <c r="AO150" s="1">
        <v>0</v>
      </c>
      <c r="AP150" s="1">
        <v>0</v>
      </c>
      <c r="AQ150" s="1">
        <v>0</v>
      </c>
      <c r="AR150" s="1">
        <v>0</v>
      </c>
      <c r="AS150" s="1">
        <v>0</v>
      </c>
      <c r="AT150" s="1">
        <v>0</v>
      </c>
      <c r="AU150" s="1">
        <v>0</v>
      </c>
      <c r="AV150" t="s">
        <v>287</v>
      </c>
      <c r="AW150" s="1">
        <v>0</v>
      </c>
      <c r="AX150" s="1">
        <v>0</v>
      </c>
      <c r="AY150" s="1">
        <v>0</v>
      </c>
      <c r="AZ150" s="1">
        <v>0</v>
      </c>
      <c r="BA150" s="1">
        <v>0</v>
      </c>
      <c r="BB150" s="1">
        <v>0</v>
      </c>
      <c r="BC150" s="1">
        <v>0</v>
      </c>
      <c r="BD150" s="1">
        <v>0</v>
      </c>
      <c r="BE150" t="s">
        <v>287</v>
      </c>
      <c r="BF150" t="s">
        <v>287</v>
      </c>
      <c r="BG150" t="s">
        <v>287</v>
      </c>
      <c r="BH150" t="s">
        <v>287</v>
      </c>
      <c r="BI150" t="s">
        <v>287</v>
      </c>
      <c r="BJ150" t="s">
        <v>287</v>
      </c>
      <c r="BK150" s="1">
        <v>0</v>
      </c>
      <c r="BL150" s="1">
        <v>0</v>
      </c>
      <c r="BM150" s="1">
        <v>0</v>
      </c>
      <c r="BN150" s="1">
        <v>0</v>
      </c>
      <c r="BO150" s="1">
        <v>0</v>
      </c>
      <c r="BP150" s="1">
        <v>0</v>
      </c>
      <c r="BQ150" s="1">
        <v>0</v>
      </c>
      <c r="BR150" s="1">
        <v>0</v>
      </c>
      <c r="BS150" s="1">
        <v>0</v>
      </c>
      <c r="BT150" s="1">
        <v>0</v>
      </c>
      <c r="BU150" s="1">
        <v>0</v>
      </c>
      <c r="BV150" s="1">
        <v>0</v>
      </c>
      <c r="BW150" s="1">
        <v>0</v>
      </c>
      <c r="BX150" s="1">
        <v>0</v>
      </c>
      <c r="BY150" t="s">
        <v>287</v>
      </c>
      <c r="BZ150" s="1">
        <v>0</v>
      </c>
      <c r="CA150" s="1">
        <v>0</v>
      </c>
      <c r="CB150" s="1">
        <v>0</v>
      </c>
      <c r="CC150" s="1">
        <v>0</v>
      </c>
      <c r="CD150" s="1">
        <v>0</v>
      </c>
      <c r="CE150" s="1">
        <v>0</v>
      </c>
      <c r="CF150" s="1">
        <v>0</v>
      </c>
      <c r="CG150" s="1">
        <v>0</v>
      </c>
      <c r="CH150" s="1">
        <v>0</v>
      </c>
      <c r="CI150" s="1">
        <v>0</v>
      </c>
      <c r="CJ150" s="1">
        <v>0</v>
      </c>
      <c r="CK150" s="1">
        <v>0</v>
      </c>
      <c r="CL150" s="1">
        <v>0</v>
      </c>
      <c r="CM150" s="1">
        <v>0</v>
      </c>
      <c r="CN150" t="s">
        <v>287</v>
      </c>
      <c r="CO150" t="s">
        <v>287</v>
      </c>
      <c r="CP150" t="s">
        <v>287</v>
      </c>
      <c r="CQ150" t="s">
        <v>287</v>
      </c>
      <c r="CR150" t="s">
        <v>287</v>
      </c>
      <c r="CS150" t="s">
        <v>287</v>
      </c>
      <c r="CT150" t="s">
        <v>287</v>
      </c>
      <c r="CU150" t="s">
        <v>287</v>
      </c>
      <c r="CV150" t="s">
        <v>287</v>
      </c>
      <c r="CW150" t="s">
        <v>287</v>
      </c>
      <c r="CX150" t="s">
        <v>287</v>
      </c>
      <c r="CY150" t="s">
        <v>287</v>
      </c>
      <c r="CZ150" t="s">
        <v>287</v>
      </c>
      <c r="DA150" t="s">
        <v>287</v>
      </c>
      <c r="DB150" t="s">
        <v>287</v>
      </c>
      <c r="DC150" t="s">
        <v>287</v>
      </c>
      <c r="DD150" t="s">
        <v>287</v>
      </c>
      <c r="DE150" t="s">
        <v>287</v>
      </c>
      <c r="DF150" t="s">
        <v>1125</v>
      </c>
      <c r="DG150" t="s">
        <v>1126</v>
      </c>
      <c r="DH150" t="s">
        <v>290</v>
      </c>
      <c r="DI150" t="s">
        <v>291</v>
      </c>
      <c r="DJ150" t="s">
        <v>292</v>
      </c>
      <c r="DK150" t="s">
        <v>501</v>
      </c>
      <c r="DL150" t="s">
        <v>341</v>
      </c>
      <c r="DM150" t="s">
        <v>1127</v>
      </c>
      <c r="DN150" t="s">
        <v>1128</v>
      </c>
      <c r="DO150" s="1">
        <v>0</v>
      </c>
      <c r="DP150" s="1">
        <v>1</v>
      </c>
      <c r="DQ150" s="1">
        <v>0</v>
      </c>
      <c r="DR150" s="1">
        <v>0</v>
      </c>
      <c r="DS150" s="1">
        <v>0</v>
      </c>
    </row>
    <row r="151" spans="1:123" x14ac:dyDescent="0.35">
      <c r="A151" s="1">
        <v>1</v>
      </c>
      <c r="B151" s="1">
        <v>1</v>
      </c>
      <c r="C151" s="1">
        <v>3</v>
      </c>
      <c r="D151" s="1">
        <v>4</v>
      </c>
      <c r="E151" s="1">
        <v>1</v>
      </c>
      <c r="F151" s="1">
        <v>3</v>
      </c>
      <c r="G151" s="1">
        <v>4</v>
      </c>
      <c r="H151" s="1">
        <v>4</v>
      </c>
      <c r="I151" s="1">
        <v>1</v>
      </c>
      <c r="J151" s="1">
        <v>0</v>
      </c>
      <c r="K151" s="1">
        <v>1</v>
      </c>
      <c r="L151" s="1">
        <v>0</v>
      </c>
      <c r="M151" s="1">
        <v>0</v>
      </c>
      <c r="N151" s="1">
        <v>1</v>
      </c>
      <c r="O151" s="1">
        <v>0</v>
      </c>
      <c r="P151" s="1">
        <v>1</v>
      </c>
      <c r="Q151" s="1">
        <v>2</v>
      </c>
      <c r="R151" s="1">
        <v>0</v>
      </c>
      <c r="S151" s="1">
        <v>0</v>
      </c>
      <c r="T151" s="1">
        <v>0</v>
      </c>
      <c r="U151" s="1">
        <v>0</v>
      </c>
      <c r="V151" s="1">
        <v>0</v>
      </c>
      <c r="W151" s="1">
        <v>0</v>
      </c>
      <c r="X151" t="s">
        <v>287</v>
      </c>
      <c r="Y151" s="1">
        <v>3</v>
      </c>
      <c r="Z151" s="1">
        <v>5</v>
      </c>
      <c r="AA151" t="s">
        <v>1129</v>
      </c>
      <c r="AB151" s="1">
        <v>3</v>
      </c>
      <c r="AC151" s="1">
        <v>0</v>
      </c>
      <c r="AD151" s="1">
        <v>0</v>
      </c>
      <c r="AE151" s="1">
        <v>0</v>
      </c>
      <c r="AF151" s="1">
        <v>0</v>
      </c>
      <c r="AG151" s="1">
        <v>0</v>
      </c>
      <c r="AH151" s="1">
        <v>1</v>
      </c>
      <c r="AI151" s="1">
        <v>4</v>
      </c>
      <c r="AJ151" s="1">
        <v>4</v>
      </c>
      <c r="AK151" s="1">
        <v>1</v>
      </c>
      <c r="AL151" s="1">
        <v>2</v>
      </c>
      <c r="AM151" s="1">
        <v>2</v>
      </c>
      <c r="AN151" s="1">
        <v>0</v>
      </c>
      <c r="AO151" s="1">
        <v>1</v>
      </c>
      <c r="AP151" s="1">
        <v>0</v>
      </c>
      <c r="AQ151" s="1">
        <v>1</v>
      </c>
      <c r="AR151" s="1">
        <v>0</v>
      </c>
      <c r="AS151" s="1">
        <v>0</v>
      </c>
      <c r="AT151" s="1">
        <v>1</v>
      </c>
      <c r="AU151" s="1">
        <v>0</v>
      </c>
      <c r="AV151" t="s">
        <v>1130</v>
      </c>
      <c r="AW151" s="1">
        <v>0</v>
      </c>
      <c r="AX151" s="1">
        <v>0</v>
      </c>
      <c r="AY151" s="1">
        <v>0</v>
      </c>
      <c r="AZ151" s="1">
        <v>0</v>
      </c>
      <c r="BA151" s="1">
        <v>1</v>
      </c>
      <c r="BB151" s="1">
        <v>0</v>
      </c>
      <c r="BC151" s="1">
        <v>0</v>
      </c>
      <c r="BD151" s="1">
        <v>0</v>
      </c>
      <c r="BE151" t="s">
        <v>287</v>
      </c>
      <c r="BF151" t="s">
        <v>1131</v>
      </c>
      <c r="BG151" s="1">
        <v>3</v>
      </c>
      <c r="BH151" t="s">
        <v>287</v>
      </c>
      <c r="BI151" t="s">
        <v>287</v>
      </c>
      <c r="BJ151" t="s">
        <v>287</v>
      </c>
      <c r="BK151" s="1">
        <v>0</v>
      </c>
      <c r="BL151" s="1">
        <v>0</v>
      </c>
      <c r="BM151" s="1">
        <v>0</v>
      </c>
      <c r="BN151" s="1">
        <v>0</v>
      </c>
      <c r="BO151" s="1">
        <v>0</v>
      </c>
      <c r="BP151" s="1">
        <v>0</v>
      </c>
      <c r="BQ151" s="1">
        <v>0</v>
      </c>
      <c r="BR151" s="1">
        <v>0</v>
      </c>
      <c r="BS151" s="1">
        <v>0</v>
      </c>
      <c r="BT151" s="1">
        <v>0</v>
      </c>
      <c r="BU151" s="1">
        <v>0</v>
      </c>
      <c r="BV151" s="1">
        <v>0</v>
      </c>
      <c r="BW151" s="1">
        <v>0</v>
      </c>
      <c r="BX151" s="1">
        <v>0</v>
      </c>
      <c r="BY151" t="s">
        <v>287</v>
      </c>
      <c r="BZ151" s="1">
        <v>0</v>
      </c>
      <c r="CA151" s="1">
        <v>0</v>
      </c>
      <c r="CB151" s="1">
        <v>0</v>
      </c>
      <c r="CC151" s="1">
        <v>0</v>
      </c>
      <c r="CD151" s="1">
        <v>0</v>
      </c>
      <c r="CE151" s="1">
        <v>0</v>
      </c>
      <c r="CF151" s="1">
        <v>0</v>
      </c>
      <c r="CG151" s="1">
        <v>0</v>
      </c>
      <c r="CH151" s="1">
        <v>0</v>
      </c>
      <c r="CI151" s="1">
        <v>0</v>
      </c>
      <c r="CJ151" s="1">
        <v>0</v>
      </c>
      <c r="CK151" s="1">
        <v>0</v>
      </c>
      <c r="CL151" s="1">
        <v>0</v>
      </c>
      <c r="CM151" s="1">
        <v>0</v>
      </c>
      <c r="CN151" t="s">
        <v>287</v>
      </c>
      <c r="CO151" t="s">
        <v>287</v>
      </c>
      <c r="CP151" t="s">
        <v>287</v>
      </c>
      <c r="CQ151" t="s">
        <v>287</v>
      </c>
      <c r="CR151" t="s">
        <v>287</v>
      </c>
      <c r="CS151" t="s">
        <v>287</v>
      </c>
      <c r="CT151" t="s">
        <v>287</v>
      </c>
      <c r="CU151" t="s">
        <v>287</v>
      </c>
      <c r="CV151" t="s">
        <v>287</v>
      </c>
      <c r="CW151" s="1">
        <v>2</v>
      </c>
      <c r="CX151" t="s">
        <v>287</v>
      </c>
      <c r="CY151" s="1">
        <v>2</v>
      </c>
      <c r="CZ151" t="s">
        <v>287</v>
      </c>
      <c r="DA151" s="1">
        <v>2</v>
      </c>
      <c r="DB151" s="1">
        <v>6</v>
      </c>
      <c r="DC151" t="s">
        <v>1132</v>
      </c>
      <c r="DD151" t="s">
        <v>287</v>
      </c>
      <c r="DE151" t="s">
        <v>287</v>
      </c>
      <c r="DF151" t="s">
        <v>1133</v>
      </c>
      <c r="DG151" t="s">
        <v>1134</v>
      </c>
      <c r="DH151" t="s">
        <v>301</v>
      </c>
      <c r="DI151" t="s">
        <v>302</v>
      </c>
      <c r="DJ151" t="s">
        <v>303</v>
      </c>
      <c r="DK151" t="s">
        <v>501</v>
      </c>
      <c r="DL151" t="s">
        <v>341</v>
      </c>
      <c r="DM151" t="s">
        <v>1135</v>
      </c>
      <c r="DN151" t="s">
        <v>1136</v>
      </c>
      <c r="DO151" s="1">
        <v>0</v>
      </c>
      <c r="DP151" s="1">
        <v>0</v>
      </c>
      <c r="DQ151" s="1">
        <v>0</v>
      </c>
      <c r="DR151" s="1">
        <v>1</v>
      </c>
      <c r="DS151" s="1">
        <v>0</v>
      </c>
    </row>
    <row r="152" spans="1:123" x14ac:dyDescent="0.35">
      <c r="A152" s="1">
        <v>1</v>
      </c>
      <c r="B152" s="1">
        <v>1</v>
      </c>
      <c r="C152" s="1">
        <v>3</v>
      </c>
      <c r="D152" s="1">
        <v>4</v>
      </c>
      <c r="E152" s="1">
        <v>1</v>
      </c>
      <c r="F152" s="1">
        <v>1</v>
      </c>
      <c r="G152" s="1">
        <v>3</v>
      </c>
      <c r="H152" s="1">
        <v>4</v>
      </c>
      <c r="I152" s="1">
        <v>1</v>
      </c>
      <c r="J152" s="1">
        <v>1</v>
      </c>
      <c r="K152" s="1">
        <v>1</v>
      </c>
      <c r="L152" s="1">
        <v>0</v>
      </c>
      <c r="M152" s="1">
        <v>0</v>
      </c>
      <c r="N152" s="1">
        <v>1</v>
      </c>
      <c r="O152" s="1">
        <v>1</v>
      </c>
      <c r="P152" s="1">
        <v>0</v>
      </c>
      <c r="Q152" s="1">
        <v>3</v>
      </c>
      <c r="R152" s="1">
        <v>1</v>
      </c>
      <c r="S152" s="1">
        <v>1</v>
      </c>
      <c r="T152" s="1">
        <v>1</v>
      </c>
      <c r="U152" s="1">
        <v>1</v>
      </c>
      <c r="V152" s="1">
        <v>1</v>
      </c>
      <c r="W152" s="1">
        <v>0</v>
      </c>
      <c r="X152" t="s">
        <v>287</v>
      </c>
      <c r="Y152" s="1">
        <v>5</v>
      </c>
      <c r="Z152" s="1">
        <v>2</v>
      </c>
      <c r="AA152" t="s">
        <v>287</v>
      </c>
      <c r="AB152" s="1">
        <v>3</v>
      </c>
      <c r="AC152" s="1">
        <v>0</v>
      </c>
      <c r="AD152" s="1">
        <v>0</v>
      </c>
      <c r="AE152" s="1">
        <v>0</v>
      </c>
      <c r="AF152" s="1">
        <v>0</v>
      </c>
      <c r="AG152" s="1">
        <v>0</v>
      </c>
      <c r="AH152" s="1">
        <v>1</v>
      </c>
      <c r="AI152" s="1">
        <v>1</v>
      </c>
      <c r="AJ152" s="1">
        <v>2</v>
      </c>
      <c r="AK152" s="1">
        <v>1</v>
      </c>
      <c r="AL152" s="1">
        <v>3</v>
      </c>
      <c r="AM152" s="1">
        <v>1</v>
      </c>
      <c r="AN152" s="1">
        <v>0</v>
      </c>
      <c r="AO152" s="1">
        <v>0</v>
      </c>
      <c r="AP152" s="1">
        <v>0</v>
      </c>
      <c r="AQ152" s="1">
        <v>0</v>
      </c>
      <c r="AR152" s="1">
        <v>1</v>
      </c>
      <c r="AS152" s="1">
        <v>0</v>
      </c>
      <c r="AT152" s="1">
        <v>0</v>
      </c>
      <c r="AU152" s="1">
        <v>0</v>
      </c>
      <c r="AV152" t="s">
        <v>287</v>
      </c>
      <c r="AW152" s="1">
        <v>0</v>
      </c>
      <c r="AX152" s="1">
        <v>0</v>
      </c>
      <c r="AY152" s="1">
        <v>0</v>
      </c>
      <c r="AZ152" s="1">
        <v>0</v>
      </c>
      <c r="BA152" s="1">
        <v>1</v>
      </c>
      <c r="BB152" s="1">
        <v>0</v>
      </c>
      <c r="BC152" s="1">
        <v>0</v>
      </c>
      <c r="BD152" s="1">
        <v>0</v>
      </c>
      <c r="BE152" t="s">
        <v>287</v>
      </c>
      <c r="BF152" t="s">
        <v>1137</v>
      </c>
      <c r="BG152" s="1">
        <v>1</v>
      </c>
      <c r="BH152" s="1">
        <v>1</v>
      </c>
      <c r="BI152" s="1">
        <v>2</v>
      </c>
      <c r="BJ152" s="1">
        <v>3</v>
      </c>
      <c r="BK152" s="1">
        <v>0</v>
      </c>
      <c r="BL152" s="1">
        <v>0</v>
      </c>
      <c r="BM152" s="1">
        <v>0</v>
      </c>
      <c r="BN152" s="1">
        <v>0</v>
      </c>
      <c r="BO152" s="1">
        <v>0</v>
      </c>
      <c r="BP152" s="1">
        <v>1</v>
      </c>
      <c r="BQ152" s="1">
        <v>0</v>
      </c>
      <c r="BR152" s="1">
        <v>1</v>
      </c>
      <c r="BS152" s="1">
        <v>0</v>
      </c>
      <c r="BT152" s="1">
        <v>0</v>
      </c>
      <c r="BU152" s="1">
        <v>0</v>
      </c>
      <c r="BV152" s="1">
        <v>1</v>
      </c>
      <c r="BW152" s="1">
        <v>1</v>
      </c>
      <c r="BX152" s="1">
        <v>0</v>
      </c>
      <c r="BY152" t="s">
        <v>1138</v>
      </c>
      <c r="BZ152" s="1">
        <v>0</v>
      </c>
      <c r="CA152" s="1">
        <v>0</v>
      </c>
      <c r="CB152" s="1">
        <v>0</v>
      </c>
      <c r="CC152" s="1">
        <v>1</v>
      </c>
      <c r="CD152" s="1">
        <v>1</v>
      </c>
      <c r="CE152" s="1">
        <v>0</v>
      </c>
      <c r="CF152" s="1">
        <v>1</v>
      </c>
      <c r="CG152" s="1">
        <v>0</v>
      </c>
      <c r="CH152" s="1">
        <v>0</v>
      </c>
      <c r="CI152" s="1">
        <v>1</v>
      </c>
      <c r="CJ152" s="1">
        <v>0</v>
      </c>
      <c r="CK152" s="1">
        <v>0</v>
      </c>
      <c r="CL152" s="1">
        <v>0</v>
      </c>
      <c r="CM152" s="1">
        <v>0</v>
      </c>
      <c r="CN152" t="s">
        <v>287</v>
      </c>
      <c r="CO152" s="1">
        <v>1</v>
      </c>
      <c r="CP152" s="1">
        <v>1</v>
      </c>
      <c r="CQ152" s="1">
        <v>1</v>
      </c>
      <c r="CR152" s="1">
        <v>2</v>
      </c>
      <c r="CS152" s="1">
        <v>4</v>
      </c>
      <c r="CT152" s="1">
        <v>1</v>
      </c>
      <c r="CU152" s="1">
        <v>1</v>
      </c>
      <c r="CV152" t="s">
        <v>287</v>
      </c>
      <c r="CW152" s="1">
        <v>2</v>
      </c>
      <c r="CX152" t="s">
        <v>287</v>
      </c>
      <c r="CY152" s="1">
        <v>2</v>
      </c>
      <c r="CZ152" t="s">
        <v>287</v>
      </c>
      <c r="DA152" s="1">
        <v>2</v>
      </c>
      <c r="DB152" s="1">
        <v>2</v>
      </c>
      <c r="DC152" t="s">
        <v>287</v>
      </c>
      <c r="DD152" t="s">
        <v>287</v>
      </c>
      <c r="DE152" t="s">
        <v>287</v>
      </c>
      <c r="DF152" t="s">
        <v>1139</v>
      </c>
      <c r="DG152" t="s">
        <v>1140</v>
      </c>
      <c r="DH152" t="s">
        <v>301</v>
      </c>
      <c r="DI152" t="s">
        <v>302</v>
      </c>
      <c r="DJ152" t="s">
        <v>303</v>
      </c>
      <c r="DK152" t="s">
        <v>363</v>
      </c>
      <c r="DL152" t="s">
        <v>294</v>
      </c>
      <c r="DM152" t="s">
        <v>1141</v>
      </c>
      <c r="DN152" t="s">
        <v>1142</v>
      </c>
      <c r="DO152" s="1">
        <v>0</v>
      </c>
      <c r="DP152" s="1">
        <v>0</v>
      </c>
      <c r="DQ152" s="1">
        <v>0</v>
      </c>
      <c r="DR152" s="1">
        <v>1</v>
      </c>
      <c r="DS152" s="1">
        <v>0</v>
      </c>
    </row>
    <row r="153" spans="1:123" x14ac:dyDescent="0.35">
      <c r="A153" s="1">
        <v>1</v>
      </c>
      <c r="B153" s="1">
        <v>1</v>
      </c>
      <c r="C153" s="1">
        <v>1</v>
      </c>
      <c r="D153" s="1">
        <v>1</v>
      </c>
      <c r="E153" s="1">
        <v>1</v>
      </c>
      <c r="F153" s="1">
        <v>2</v>
      </c>
      <c r="G153" s="1">
        <v>1</v>
      </c>
      <c r="H153" s="1">
        <v>4</v>
      </c>
      <c r="I153" s="1">
        <v>1</v>
      </c>
      <c r="J153" s="1">
        <v>1</v>
      </c>
      <c r="K153" s="1">
        <v>0</v>
      </c>
      <c r="L153" s="1">
        <v>0</v>
      </c>
      <c r="M153" s="1">
        <v>1</v>
      </c>
      <c r="N153" s="1">
        <v>1</v>
      </c>
      <c r="O153" s="1">
        <v>1</v>
      </c>
      <c r="P153" s="1">
        <v>0</v>
      </c>
      <c r="Q153" s="1">
        <v>1</v>
      </c>
      <c r="R153" s="1">
        <v>1</v>
      </c>
      <c r="S153" s="1">
        <v>1</v>
      </c>
      <c r="T153" s="1">
        <v>1</v>
      </c>
      <c r="U153" s="1">
        <v>0</v>
      </c>
      <c r="V153" s="1">
        <v>0</v>
      </c>
      <c r="W153" s="1">
        <v>0</v>
      </c>
      <c r="X153" t="s">
        <v>287</v>
      </c>
      <c r="Y153" s="1">
        <v>4</v>
      </c>
      <c r="Z153" s="1">
        <v>2</v>
      </c>
      <c r="AA153" t="s">
        <v>1143</v>
      </c>
      <c r="AB153" s="1">
        <v>3</v>
      </c>
      <c r="AC153" s="1">
        <v>0</v>
      </c>
      <c r="AD153" s="1">
        <v>0</v>
      </c>
      <c r="AE153" s="1">
        <v>0</v>
      </c>
      <c r="AF153" s="1">
        <v>0</v>
      </c>
      <c r="AG153" s="1">
        <v>0</v>
      </c>
      <c r="AH153" s="1">
        <v>1</v>
      </c>
      <c r="AI153" s="1">
        <v>2</v>
      </c>
      <c r="AJ153" s="1">
        <v>5</v>
      </c>
      <c r="AK153" s="1">
        <v>1</v>
      </c>
      <c r="AL153" s="1">
        <v>3</v>
      </c>
      <c r="AM153" s="1">
        <v>1</v>
      </c>
      <c r="AN153" s="1">
        <v>0</v>
      </c>
      <c r="AO153" s="1">
        <v>0</v>
      </c>
      <c r="AP153" s="1">
        <v>0</v>
      </c>
      <c r="AQ153" s="1">
        <v>1</v>
      </c>
      <c r="AR153" s="1">
        <v>0</v>
      </c>
      <c r="AS153" s="1">
        <v>0</v>
      </c>
      <c r="AT153" s="1">
        <v>0</v>
      </c>
      <c r="AU153" s="1">
        <v>0</v>
      </c>
      <c r="AV153" t="s">
        <v>287</v>
      </c>
      <c r="AW153" s="1">
        <v>0</v>
      </c>
      <c r="AX153" s="1">
        <v>0</v>
      </c>
      <c r="AY153" s="1">
        <v>0</v>
      </c>
      <c r="AZ153" s="1">
        <v>1</v>
      </c>
      <c r="BA153" s="1">
        <v>0</v>
      </c>
      <c r="BB153" s="1">
        <v>0</v>
      </c>
      <c r="BC153" s="1">
        <v>0</v>
      </c>
      <c r="BD153" s="1">
        <v>0</v>
      </c>
      <c r="BE153" t="s">
        <v>287</v>
      </c>
      <c r="BF153" t="s">
        <v>287</v>
      </c>
      <c r="BG153" s="1">
        <v>1</v>
      </c>
      <c r="BH153" s="1">
        <v>1</v>
      </c>
      <c r="BI153" s="1">
        <v>3</v>
      </c>
      <c r="BJ153" s="1">
        <v>3</v>
      </c>
      <c r="BK153" s="1">
        <v>1</v>
      </c>
      <c r="BL153" s="1">
        <v>1</v>
      </c>
      <c r="BM153" s="1">
        <v>1</v>
      </c>
      <c r="BN153" s="1">
        <v>1</v>
      </c>
      <c r="BO153" s="1">
        <v>1</v>
      </c>
      <c r="BP153" s="1">
        <v>1</v>
      </c>
      <c r="BQ153" s="1">
        <v>1</v>
      </c>
      <c r="BR153" s="1">
        <v>1</v>
      </c>
      <c r="BS153" s="1">
        <v>0</v>
      </c>
      <c r="BT153" s="1">
        <v>1</v>
      </c>
      <c r="BU153" s="1">
        <v>1</v>
      </c>
      <c r="BV153" s="1">
        <v>1</v>
      </c>
      <c r="BW153" s="1">
        <v>0</v>
      </c>
      <c r="BX153" s="1">
        <v>0</v>
      </c>
      <c r="BY153" t="s">
        <v>287</v>
      </c>
      <c r="BZ153" s="1">
        <v>0</v>
      </c>
      <c r="CA153" s="1">
        <v>0</v>
      </c>
      <c r="CB153" s="1">
        <v>0</v>
      </c>
      <c r="CC153" s="1">
        <v>0</v>
      </c>
      <c r="CD153" s="1">
        <v>0</v>
      </c>
      <c r="CE153" s="1">
        <v>0</v>
      </c>
      <c r="CF153" s="1">
        <v>0</v>
      </c>
      <c r="CG153" s="1">
        <v>0</v>
      </c>
      <c r="CH153" s="1">
        <v>0</v>
      </c>
      <c r="CI153" s="1">
        <v>0</v>
      </c>
      <c r="CJ153" s="1">
        <v>0</v>
      </c>
      <c r="CK153" s="1">
        <v>0</v>
      </c>
      <c r="CL153" s="1">
        <v>1</v>
      </c>
      <c r="CM153" s="1">
        <v>0</v>
      </c>
      <c r="CN153" t="s">
        <v>1144</v>
      </c>
      <c r="CO153" s="1">
        <v>1</v>
      </c>
      <c r="CP153" s="1">
        <v>1</v>
      </c>
      <c r="CQ153" s="1">
        <v>1</v>
      </c>
      <c r="CR153" s="1">
        <v>1</v>
      </c>
      <c r="CS153" s="1">
        <v>3</v>
      </c>
      <c r="CT153" s="1">
        <v>1</v>
      </c>
      <c r="CU153" s="1">
        <v>1</v>
      </c>
      <c r="CV153" t="s">
        <v>287</v>
      </c>
      <c r="CW153" s="1">
        <v>1</v>
      </c>
      <c r="CX153" t="s">
        <v>1145</v>
      </c>
      <c r="CY153" s="1">
        <v>2</v>
      </c>
      <c r="CZ153" t="s">
        <v>287</v>
      </c>
      <c r="DA153" s="1">
        <v>2</v>
      </c>
      <c r="DB153" s="1">
        <v>6</v>
      </c>
      <c r="DC153" t="s">
        <v>1146</v>
      </c>
      <c r="DD153" t="s">
        <v>287</v>
      </c>
      <c r="DE153" t="s">
        <v>287</v>
      </c>
      <c r="DF153" t="s">
        <v>1147</v>
      </c>
      <c r="DG153" t="s">
        <v>1148</v>
      </c>
      <c r="DH153" t="s">
        <v>301</v>
      </c>
      <c r="DI153" t="s">
        <v>302</v>
      </c>
      <c r="DJ153" t="s">
        <v>303</v>
      </c>
      <c r="DK153" t="s">
        <v>501</v>
      </c>
      <c r="DL153" t="s">
        <v>341</v>
      </c>
      <c r="DM153" t="s">
        <v>1149</v>
      </c>
      <c r="DN153" t="s">
        <v>1150</v>
      </c>
      <c r="DO153" s="1">
        <v>0</v>
      </c>
      <c r="DP153" s="1">
        <v>0</v>
      </c>
      <c r="DQ153" s="1">
        <v>0</v>
      </c>
      <c r="DR153" s="1">
        <v>1</v>
      </c>
      <c r="DS153" s="1">
        <v>0</v>
      </c>
    </row>
    <row r="154" spans="1:123" x14ac:dyDescent="0.35">
      <c r="A154" s="1">
        <v>1</v>
      </c>
      <c r="B154" s="1">
        <v>1</v>
      </c>
      <c r="C154" s="1">
        <v>3</v>
      </c>
      <c r="D154" s="1">
        <v>3</v>
      </c>
      <c r="E154" s="1">
        <v>1</v>
      </c>
      <c r="F154" s="1">
        <v>2</v>
      </c>
      <c r="G154" s="1">
        <v>2</v>
      </c>
      <c r="H154" s="1">
        <v>3</v>
      </c>
      <c r="I154" s="1">
        <v>1</v>
      </c>
      <c r="J154" s="1">
        <v>0</v>
      </c>
      <c r="K154" s="1">
        <v>1</v>
      </c>
      <c r="L154" s="1">
        <v>0</v>
      </c>
      <c r="M154" s="1">
        <v>0</v>
      </c>
      <c r="N154" s="1">
        <v>1</v>
      </c>
      <c r="O154" s="1">
        <v>1</v>
      </c>
      <c r="P154" s="1">
        <v>0</v>
      </c>
      <c r="Q154" t="s">
        <v>287</v>
      </c>
      <c r="R154" s="1">
        <v>0</v>
      </c>
      <c r="S154" s="1">
        <v>0</v>
      </c>
      <c r="T154" s="1">
        <v>0</v>
      </c>
      <c r="U154" s="1">
        <v>0</v>
      </c>
      <c r="V154" s="1">
        <v>0</v>
      </c>
      <c r="W154" s="1">
        <v>0</v>
      </c>
      <c r="X154" t="s">
        <v>287</v>
      </c>
      <c r="Y154" t="s">
        <v>287</v>
      </c>
      <c r="Z154" t="s">
        <v>287</v>
      </c>
      <c r="AA154" t="s">
        <v>287</v>
      </c>
      <c r="AB154" t="s">
        <v>287</v>
      </c>
      <c r="AC154" s="1">
        <v>0</v>
      </c>
      <c r="AD154" s="1">
        <v>0</v>
      </c>
      <c r="AE154" s="1">
        <v>0</v>
      </c>
      <c r="AF154" s="1">
        <v>0</v>
      </c>
      <c r="AG154" s="1">
        <v>0</v>
      </c>
      <c r="AH154" t="s">
        <v>287</v>
      </c>
      <c r="AI154" t="s">
        <v>287</v>
      </c>
      <c r="AJ154" t="s">
        <v>287</v>
      </c>
      <c r="AK154" t="s">
        <v>287</v>
      </c>
      <c r="AL154" t="s">
        <v>287</v>
      </c>
      <c r="AM154" t="s">
        <v>287</v>
      </c>
      <c r="AN154" s="1">
        <v>0</v>
      </c>
      <c r="AO154" s="1">
        <v>0</v>
      </c>
      <c r="AP154" s="1">
        <v>0</v>
      </c>
      <c r="AQ154" s="1">
        <v>0</v>
      </c>
      <c r="AR154" s="1">
        <v>0</v>
      </c>
      <c r="AS154" s="1">
        <v>0</v>
      </c>
      <c r="AT154" s="1">
        <v>0</v>
      </c>
      <c r="AU154" s="1">
        <v>0</v>
      </c>
      <c r="AV154" t="s">
        <v>287</v>
      </c>
      <c r="AW154" s="1">
        <v>0</v>
      </c>
      <c r="AX154" s="1">
        <v>0</v>
      </c>
      <c r="AY154" s="1">
        <v>0</v>
      </c>
      <c r="AZ154" s="1">
        <v>0</v>
      </c>
      <c r="BA154" s="1">
        <v>0</v>
      </c>
      <c r="BB154" s="1">
        <v>0</v>
      </c>
      <c r="BC154" s="1">
        <v>0</v>
      </c>
      <c r="BD154" s="1">
        <v>0</v>
      </c>
      <c r="BE154" t="s">
        <v>287</v>
      </c>
      <c r="BF154" t="s">
        <v>287</v>
      </c>
      <c r="BG154" t="s">
        <v>287</v>
      </c>
      <c r="BH154" t="s">
        <v>287</v>
      </c>
      <c r="BI154" t="s">
        <v>287</v>
      </c>
      <c r="BJ154" t="s">
        <v>287</v>
      </c>
      <c r="BK154" s="1">
        <v>0</v>
      </c>
      <c r="BL154" s="1">
        <v>0</v>
      </c>
      <c r="BM154" s="1">
        <v>0</v>
      </c>
      <c r="BN154" s="1">
        <v>0</v>
      </c>
      <c r="BO154" s="1">
        <v>0</v>
      </c>
      <c r="BP154" s="1">
        <v>0</v>
      </c>
      <c r="BQ154" s="1">
        <v>0</v>
      </c>
      <c r="BR154" s="1">
        <v>0</v>
      </c>
      <c r="BS154" s="1">
        <v>0</v>
      </c>
      <c r="BT154" s="1">
        <v>0</v>
      </c>
      <c r="BU154" s="1">
        <v>0</v>
      </c>
      <c r="BV154" s="1">
        <v>0</v>
      </c>
      <c r="BW154" s="1">
        <v>0</v>
      </c>
      <c r="BX154" s="1">
        <v>0</v>
      </c>
      <c r="BY154" t="s">
        <v>287</v>
      </c>
      <c r="BZ154" s="1">
        <v>0</v>
      </c>
      <c r="CA154" s="1">
        <v>0</v>
      </c>
      <c r="CB154" s="1">
        <v>0</v>
      </c>
      <c r="CC154" s="1">
        <v>0</v>
      </c>
      <c r="CD154" s="1">
        <v>0</v>
      </c>
      <c r="CE154" s="1">
        <v>0</v>
      </c>
      <c r="CF154" s="1">
        <v>0</v>
      </c>
      <c r="CG154" s="1">
        <v>0</v>
      </c>
      <c r="CH154" s="1">
        <v>0</v>
      </c>
      <c r="CI154" s="1">
        <v>0</v>
      </c>
      <c r="CJ154" s="1">
        <v>0</v>
      </c>
      <c r="CK154" s="1">
        <v>0</v>
      </c>
      <c r="CL154" s="1">
        <v>0</v>
      </c>
      <c r="CM154" s="1">
        <v>0</v>
      </c>
      <c r="CN154" t="s">
        <v>287</v>
      </c>
      <c r="CO154" t="s">
        <v>287</v>
      </c>
      <c r="CP154" t="s">
        <v>287</v>
      </c>
      <c r="CQ154" t="s">
        <v>287</v>
      </c>
      <c r="CR154" t="s">
        <v>287</v>
      </c>
      <c r="CS154" t="s">
        <v>287</v>
      </c>
      <c r="CT154" t="s">
        <v>287</v>
      </c>
      <c r="CU154" t="s">
        <v>287</v>
      </c>
      <c r="CV154" t="s">
        <v>287</v>
      </c>
      <c r="CW154" t="s">
        <v>287</v>
      </c>
      <c r="CX154" t="s">
        <v>287</v>
      </c>
      <c r="CY154" t="s">
        <v>287</v>
      </c>
      <c r="CZ154" t="s">
        <v>287</v>
      </c>
      <c r="DA154" t="s">
        <v>287</v>
      </c>
      <c r="DB154" t="s">
        <v>287</v>
      </c>
      <c r="DC154" t="s">
        <v>287</v>
      </c>
      <c r="DD154" t="s">
        <v>287</v>
      </c>
      <c r="DE154" t="s">
        <v>287</v>
      </c>
      <c r="DF154" t="s">
        <v>1151</v>
      </c>
      <c r="DG154" t="s">
        <v>1152</v>
      </c>
      <c r="DH154" t="s">
        <v>290</v>
      </c>
      <c r="DI154" t="s">
        <v>315</v>
      </c>
      <c r="DJ154" t="s">
        <v>303</v>
      </c>
      <c r="DK154" t="s">
        <v>501</v>
      </c>
      <c r="DL154" t="s">
        <v>341</v>
      </c>
      <c r="DM154" t="s">
        <v>1153</v>
      </c>
      <c r="DN154" t="s">
        <v>1154</v>
      </c>
      <c r="DO154" s="1">
        <v>0</v>
      </c>
      <c r="DP154" s="1">
        <v>0</v>
      </c>
      <c r="DQ154" s="1">
        <v>1</v>
      </c>
      <c r="DR154" s="1">
        <v>0</v>
      </c>
      <c r="DS154" s="1">
        <v>0</v>
      </c>
    </row>
    <row r="155" spans="1:123" x14ac:dyDescent="0.35">
      <c r="A155" s="1">
        <v>1</v>
      </c>
      <c r="B155" s="1">
        <v>1</v>
      </c>
      <c r="C155" s="1">
        <v>1</v>
      </c>
      <c r="D155" s="1">
        <v>3</v>
      </c>
      <c r="E155" s="1">
        <v>1</v>
      </c>
      <c r="F155" s="1">
        <v>2</v>
      </c>
      <c r="G155" s="1">
        <v>4</v>
      </c>
      <c r="H155" s="1">
        <v>4</v>
      </c>
      <c r="I155" s="1">
        <v>1</v>
      </c>
      <c r="J155" s="1">
        <v>1</v>
      </c>
      <c r="K155" s="1">
        <v>1</v>
      </c>
      <c r="L155" s="1">
        <v>1</v>
      </c>
      <c r="M155" s="1">
        <v>1</v>
      </c>
      <c r="N155" s="1">
        <v>1</v>
      </c>
      <c r="O155" s="1">
        <v>1</v>
      </c>
      <c r="P155" s="1">
        <v>0</v>
      </c>
      <c r="Q155" s="1">
        <v>2</v>
      </c>
      <c r="R155" s="1">
        <v>1</v>
      </c>
      <c r="S155" s="1">
        <v>1</v>
      </c>
      <c r="T155" s="1">
        <v>0</v>
      </c>
      <c r="U155" s="1">
        <v>0</v>
      </c>
      <c r="V155" s="1">
        <v>0</v>
      </c>
      <c r="W155" s="1">
        <v>0</v>
      </c>
      <c r="X155" t="s">
        <v>287</v>
      </c>
      <c r="Y155" s="1">
        <v>5</v>
      </c>
      <c r="Z155" s="1">
        <v>2</v>
      </c>
      <c r="AA155" t="s">
        <v>1155</v>
      </c>
      <c r="AB155" s="1">
        <v>3</v>
      </c>
      <c r="AC155" s="1">
        <v>0</v>
      </c>
      <c r="AD155" s="1">
        <v>0</v>
      </c>
      <c r="AE155" s="1">
        <v>0</v>
      </c>
      <c r="AF155" s="1">
        <v>0</v>
      </c>
      <c r="AG155" s="1">
        <v>0</v>
      </c>
      <c r="AH155" s="1">
        <v>1</v>
      </c>
      <c r="AI155" s="1">
        <v>2</v>
      </c>
      <c r="AJ155" s="1">
        <v>2</v>
      </c>
      <c r="AK155" s="1">
        <v>1</v>
      </c>
      <c r="AL155" s="1">
        <v>1</v>
      </c>
      <c r="AM155" s="1">
        <v>1</v>
      </c>
      <c r="AN155" s="1">
        <v>0</v>
      </c>
      <c r="AO155" s="1">
        <v>0</v>
      </c>
      <c r="AP155" s="1">
        <v>1</v>
      </c>
      <c r="AQ155" s="1">
        <v>1</v>
      </c>
      <c r="AR155" s="1">
        <v>1</v>
      </c>
      <c r="AS155" s="1">
        <v>0</v>
      </c>
      <c r="AT155" s="1">
        <v>1</v>
      </c>
      <c r="AU155" s="1">
        <v>0</v>
      </c>
      <c r="AV155" t="s">
        <v>1156</v>
      </c>
      <c r="AW155" s="1">
        <v>0</v>
      </c>
      <c r="AX155" s="1">
        <v>0</v>
      </c>
      <c r="AY155" s="1">
        <v>0</v>
      </c>
      <c r="AZ155" s="1">
        <v>1</v>
      </c>
      <c r="BA155" s="1">
        <v>1</v>
      </c>
      <c r="BB155" s="1">
        <v>0</v>
      </c>
      <c r="BC155" s="1">
        <v>0</v>
      </c>
      <c r="BD155" s="1">
        <v>0</v>
      </c>
      <c r="BE155" t="s">
        <v>287</v>
      </c>
      <c r="BF155" t="s">
        <v>287</v>
      </c>
      <c r="BG155" s="1">
        <v>1</v>
      </c>
      <c r="BH155" s="1">
        <v>1</v>
      </c>
      <c r="BI155" s="1">
        <v>1</v>
      </c>
      <c r="BJ155" s="1">
        <v>3</v>
      </c>
      <c r="BK155" s="1">
        <v>1</v>
      </c>
      <c r="BL155" s="1">
        <v>1</v>
      </c>
      <c r="BM155" s="1">
        <v>1</v>
      </c>
      <c r="BN155" s="1">
        <v>1</v>
      </c>
      <c r="BO155" s="1">
        <v>1</v>
      </c>
      <c r="BP155" s="1">
        <v>1</v>
      </c>
      <c r="BQ155" s="1">
        <v>1</v>
      </c>
      <c r="BR155" s="1">
        <v>1</v>
      </c>
      <c r="BS155" s="1">
        <v>1</v>
      </c>
      <c r="BT155" s="1">
        <v>0</v>
      </c>
      <c r="BU155" s="1">
        <v>0</v>
      </c>
      <c r="BV155" s="1">
        <v>1</v>
      </c>
      <c r="BW155" s="1">
        <v>0</v>
      </c>
      <c r="BX155" s="1">
        <v>0</v>
      </c>
      <c r="BY155" t="s">
        <v>287</v>
      </c>
      <c r="BZ155" s="1">
        <v>1</v>
      </c>
      <c r="CA155" s="1">
        <v>0</v>
      </c>
      <c r="CB155" s="1">
        <v>1</v>
      </c>
      <c r="CC155" s="1">
        <v>1</v>
      </c>
      <c r="CD155" s="1">
        <v>1</v>
      </c>
      <c r="CE155" s="1">
        <v>1</v>
      </c>
      <c r="CF155" s="1">
        <v>1</v>
      </c>
      <c r="CG155" s="1">
        <v>0</v>
      </c>
      <c r="CH155" s="1">
        <v>1</v>
      </c>
      <c r="CI155" s="1">
        <v>1</v>
      </c>
      <c r="CJ155" s="1">
        <v>1</v>
      </c>
      <c r="CK155" s="1">
        <v>1</v>
      </c>
      <c r="CL155" s="1">
        <v>0</v>
      </c>
      <c r="CM155" s="1">
        <v>0</v>
      </c>
      <c r="CN155" t="s">
        <v>287</v>
      </c>
      <c r="CO155" s="1">
        <v>1</v>
      </c>
      <c r="CP155" s="1">
        <v>2</v>
      </c>
      <c r="CQ155" s="1">
        <v>2</v>
      </c>
      <c r="CR155" t="s">
        <v>287</v>
      </c>
      <c r="CS155" s="1">
        <v>4</v>
      </c>
      <c r="CT155" s="1">
        <v>1</v>
      </c>
      <c r="CU155" s="1">
        <v>2</v>
      </c>
      <c r="CV155" t="s">
        <v>287</v>
      </c>
      <c r="CW155" s="1">
        <v>2</v>
      </c>
      <c r="CX155" t="s">
        <v>1157</v>
      </c>
      <c r="CY155" s="1">
        <v>1</v>
      </c>
      <c r="CZ155" s="1">
        <v>3</v>
      </c>
      <c r="DA155" s="1">
        <v>2</v>
      </c>
      <c r="DB155" s="1">
        <v>2</v>
      </c>
      <c r="DC155" t="s">
        <v>287</v>
      </c>
      <c r="DD155" t="s">
        <v>287</v>
      </c>
      <c r="DE155" t="s">
        <v>287</v>
      </c>
      <c r="DF155" t="s">
        <v>1158</v>
      </c>
      <c r="DG155" t="s">
        <v>1159</v>
      </c>
      <c r="DH155" t="s">
        <v>301</v>
      </c>
      <c r="DI155" t="s">
        <v>302</v>
      </c>
      <c r="DJ155" t="s">
        <v>303</v>
      </c>
      <c r="DK155" t="s">
        <v>316</v>
      </c>
      <c r="DL155" t="s">
        <v>305</v>
      </c>
      <c r="DM155" t="s">
        <v>1160</v>
      </c>
      <c r="DN155" t="s">
        <v>1161</v>
      </c>
      <c r="DO155" s="1">
        <v>0</v>
      </c>
      <c r="DP155" s="1">
        <v>0</v>
      </c>
      <c r="DQ155" s="1">
        <v>0</v>
      </c>
      <c r="DR155" s="1">
        <v>1</v>
      </c>
      <c r="DS155" s="1">
        <v>0</v>
      </c>
    </row>
    <row r="156" spans="1:123" x14ac:dyDescent="0.35">
      <c r="A156" s="1">
        <v>1</v>
      </c>
      <c r="B156" s="1">
        <v>1</v>
      </c>
      <c r="C156" s="1">
        <v>3</v>
      </c>
      <c r="D156" s="1">
        <v>2</v>
      </c>
      <c r="E156" s="1">
        <v>1</v>
      </c>
      <c r="F156" s="1">
        <v>1</v>
      </c>
      <c r="G156" s="1">
        <v>2</v>
      </c>
      <c r="H156" s="1">
        <v>3</v>
      </c>
      <c r="I156" s="1">
        <v>1</v>
      </c>
      <c r="J156" s="1">
        <v>0</v>
      </c>
      <c r="K156" s="1">
        <v>1</v>
      </c>
      <c r="L156" s="1">
        <v>1</v>
      </c>
      <c r="M156" s="1">
        <v>0</v>
      </c>
      <c r="N156" s="1">
        <v>0</v>
      </c>
      <c r="O156" s="1">
        <v>1</v>
      </c>
      <c r="P156" s="1">
        <v>0</v>
      </c>
      <c r="Q156" s="1">
        <v>1</v>
      </c>
      <c r="R156" s="1">
        <v>1</v>
      </c>
      <c r="S156" s="1">
        <v>1</v>
      </c>
      <c r="T156" s="1">
        <v>0</v>
      </c>
      <c r="U156" s="1">
        <v>1</v>
      </c>
      <c r="V156" s="1">
        <v>1</v>
      </c>
      <c r="W156" s="1">
        <v>0</v>
      </c>
      <c r="X156" t="s">
        <v>287</v>
      </c>
      <c r="Y156" s="1">
        <v>5</v>
      </c>
      <c r="Z156" s="1">
        <v>1</v>
      </c>
      <c r="AA156" t="s">
        <v>287</v>
      </c>
      <c r="AB156" s="1">
        <v>1</v>
      </c>
      <c r="AC156" s="1">
        <v>0</v>
      </c>
      <c r="AD156" s="1">
        <v>0</v>
      </c>
      <c r="AE156" s="1">
        <v>0</v>
      </c>
      <c r="AF156" s="1">
        <v>0</v>
      </c>
      <c r="AG156" s="1">
        <v>0</v>
      </c>
      <c r="AH156" t="s">
        <v>287</v>
      </c>
      <c r="AI156" t="s">
        <v>287</v>
      </c>
      <c r="AJ156" t="s">
        <v>287</v>
      </c>
      <c r="AK156" t="s">
        <v>287</v>
      </c>
      <c r="AL156" s="1">
        <v>1</v>
      </c>
      <c r="AM156" s="1">
        <v>1</v>
      </c>
      <c r="AN156" s="1">
        <v>0</v>
      </c>
      <c r="AO156" s="1">
        <v>0</v>
      </c>
      <c r="AP156" s="1">
        <v>1</v>
      </c>
      <c r="AQ156" s="1">
        <v>0</v>
      </c>
      <c r="AR156" s="1">
        <v>0</v>
      </c>
      <c r="AS156" s="1">
        <v>0</v>
      </c>
      <c r="AT156" s="1">
        <v>0</v>
      </c>
      <c r="AU156" s="1">
        <v>0</v>
      </c>
      <c r="AV156" t="s">
        <v>287</v>
      </c>
      <c r="AW156" s="1">
        <v>0</v>
      </c>
      <c r="AX156" s="1">
        <v>0</v>
      </c>
      <c r="AY156" s="1">
        <v>1</v>
      </c>
      <c r="AZ156" s="1">
        <v>0</v>
      </c>
      <c r="BA156" s="1">
        <v>0</v>
      </c>
      <c r="BB156" s="1">
        <v>0</v>
      </c>
      <c r="BC156" s="1">
        <v>0</v>
      </c>
      <c r="BD156" s="1">
        <v>0</v>
      </c>
      <c r="BE156" t="s">
        <v>287</v>
      </c>
      <c r="BF156" t="s">
        <v>287</v>
      </c>
      <c r="BG156" s="1">
        <v>1</v>
      </c>
      <c r="BH156" s="1">
        <v>1</v>
      </c>
      <c r="BI156" s="1">
        <v>1</v>
      </c>
      <c r="BJ156" s="1">
        <v>3</v>
      </c>
      <c r="BK156" s="1">
        <v>1</v>
      </c>
      <c r="BL156" s="1">
        <v>1</v>
      </c>
      <c r="BM156" s="1">
        <v>1</v>
      </c>
      <c r="BN156" s="1">
        <v>1</v>
      </c>
      <c r="BO156" s="1">
        <v>1</v>
      </c>
      <c r="BP156" s="1">
        <v>1</v>
      </c>
      <c r="BQ156" s="1">
        <v>0</v>
      </c>
      <c r="BR156" s="1">
        <v>1</v>
      </c>
      <c r="BS156" s="1">
        <v>0</v>
      </c>
      <c r="BT156" s="1">
        <v>0</v>
      </c>
      <c r="BU156" s="1">
        <v>0</v>
      </c>
      <c r="BV156" s="1">
        <v>1</v>
      </c>
      <c r="BW156" s="1">
        <v>1</v>
      </c>
      <c r="BX156" s="1">
        <v>0</v>
      </c>
      <c r="BY156" t="s">
        <v>1162</v>
      </c>
      <c r="BZ156" s="1">
        <v>0</v>
      </c>
      <c r="CA156" s="1">
        <v>0</v>
      </c>
      <c r="CB156" s="1">
        <v>0</v>
      </c>
      <c r="CC156" s="1">
        <v>0</v>
      </c>
      <c r="CD156" s="1">
        <v>0</v>
      </c>
      <c r="CE156" s="1">
        <v>0</v>
      </c>
      <c r="CF156" s="1">
        <v>0</v>
      </c>
      <c r="CG156" s="1">
        <v>0</v>
      </c>
      <c r="CH156" s="1">
        <v>0</v>
      </c>
      <c r="CI156" s="1">
        <v>0</v>
      </c>
      <c r="CJ156" s="1">
        <v>0</v>
      </c>
      <c r="CK156" s="1">
        <v>0</v>
      </c>
      <c r="CL156" s="1">
        <v>1</v>
      </c>
      <c r="CM156" s="1">
        <v>0</v>
      </c>
      <c r="CN156" t="s">
        <v>1163</v>
      </c>
      <c r="CO156" s="1">
        <v>1</v>
      </c>
      <c r="CP156" s="1">
        <v>1</v>
      </c>
      <c r="CQ156" s="1">
        <v>1</v>
      </c>
      <c r="CR156" s="1">
        <v>1</v>
      </c>
      <c r="CS156" s="1">
        <v>2</v>
      </c>
      <c r="CT156" s="1">
        <v>1</v>
      </c>
      <c r="CU156" s="1">
        <v>1</v>
      </c>
      <c r="CV156" t="s">
        <v>287</v>
      </c>
      <c r="CW156" s="1">
        <v>2</v>
      </c>
      <c r="CX156" t="s">
        <v>1164</v>
      </c>
      <c r="CY156" s="1">
        <v>1</v>
      </c>
      <c r="CZ156" s="1">
        <v>1</v>
      </c>
      <c r="DA156" s="1">
        <v>1</v>
      </c>
      <c r="DB156" t="s">
        <v>287</v>
      </c>
      <c r="DC156" t="s">
        <v>287</v>
      </c>
      <c r="DD156" s="1">
        <v>1</v>
      </c>
      <c r="DE156" t="s">
        <v>287</v>
      </c>
      <c r="DF156" t="s">
        <v>1165</v>
      </c>
      <c r="DG156" t="s">
        <v>1166</v>
      </c>
      <c r="DH156" t="s">
        <v>290</v>
      </c>
      <c r="DI156" t="s">
        <v>302</v>
      </c>
      <c r="DJ156" t="s">
        <v>303</v>
      </c>
      <c r="DK156" t="s">
        <v>716</v>
      </c>
      <c r="DL156" t="s">
        <v>294</v>
      </c>
      <c r="DM156" t="s">
        <v>1167</v>
      </c>
      <c r="DN156" t="s">
        <v>1168</v>
      </c>
      <c r="DO156" s="1">
        <v>0</v>
      </c>
      <c r="DP156" s="1">
        <v>0</v>
      </c>
      <c r="DQ156" s="1">
        <v>0</v>
      </c>
      <c r="DR156" s="1">
        <v>1</v>
      </c>
      <c r="DS156" s="1">
        <v>0</v>
      </c>
    </row>
    <row r="157" spans="1:123" x14ac:dyDescent="0.35">
      <c r="A157" s="1">
        <v>1</v>
      </c>
      <c r="B157" s="1">
        <v>1</v>
      </c>
      <c r="C157" s="1">
        <v>2</v>
      </c>
      <c r="D157" s="1">
        <v>2</v>
      </c>
      <c r="E157" s="1">
        <v>1</v>
      </c>
      <c r="F157" s="1">
        <v>2</v>
      </c>
      <c r="G157" s="1">
        <v>2</v>
      </c>
      <c r="H157" s="1">
        <v>5</v>
      </c>
      <c r="I157" s="1">
        <v>0</v>
      </c>
      <c r="J157" s="1">
        <v>0</v>
      </c>
      <c r="K157" s="1">
        <v>0</v>
      </c>
      <c r="L157" s="1">
        <v>0</v>
      </c>
      <c r="M157" s="1">
        <v>0</v>
      </c>
      <c r="N157" s="1">
        <v>0</v>
      </c>
      <c r="O157" s="1">
        <v>1</v>
      </c>
      <c r="P157" s="1">
        <v>0</v>
      </c>
      <c r="Q157" s="1">
        <v>3</v>
      </c>
      <c r="R157" s="1">
        <v>1</v>
      </c>
      <c r="S157" s="1">
        <v>0</v>
      </c>
      <c r="T157" s="1">
        <v>0</v>
      </c>
      <c r="U157" s="1">
        <v>0</v>
      </c>
      <c r="V157" s="1">
        <v>0</v>
      </c>
      <c r="W157" s="1">
        <v>0</v>
      </c>
      <c r="X157" t="s">
        <v>287</v>
      </c>
      <c r="Y157" s="1">
        <v>6</v>
      </c>
      <c r="Z157" s="1">
        <v>3</v>
      </c>
      <c r="AA157" t="s">
        <v>287</v>
      </c>
      <c r="AB157" s="1">
        <v>4</v>
      </c>
      <c r="AC157" s="1">
        <v>0</v>
      </c>
      <c r="AD157" s="1">
        <v>0</v>
      </c>
      <c r="AE157" s="1">
        <v>0</v>
      </c>
      <c r="AF157" s="1">
        <v>0</v>
      </c>
      <c r="AG157" s="1">
        <v>0</v>
      </c>
      <c r="AH157" t="s">
        <v>287</v>
      </c>
      <c r="AI157" t="s">
        <v>287</v>
      </c>
      <c r="AJ157" t="s">
        <v>287</v>
      </c>
      <c r="AK157" t="s">
        <v>287</v>
      </c>
      <c r="AL157" s="1">
        <v>1</v>
      </c>
      <c r="AM157" s="1">
        <v>1</v>
      </c>
      <c r="AN157" s="1">
        <v>0</v>
      </c>
      <c r="AO157" s="1">
        <v>0</v>
      </c>
      <c r="AP157" s="1">
        <v>0</v>
      </c>
      <c r="AQ157" s="1">
        <v>0</v>
      </c>
      <c r="AR157" s="1">
        <v>0</v>
      </c>
      <c r="AS157" s="1">
        <v>0</v>
      </c>
      <c r="AT157" s="1">
        <v>0</v>
      </c>
      <c r="AU157" s="1">
        <v>1</v>
      </c>
      <c r="AV157" t="s">
        <v>287</v>
      </c>
      <c r="AW157" s="1">
        <v>0</v>
      </c>
      <c r="AX157" s="1">
        <v>0</v>
      </c>
      <c r="AY157" s="1">
        <v>0</v>
      </c>
      <c r="AZ157" s="1">
        <v>0</v>
      </c>
      <c r="BA157" s="1">
        <v>0</v>
      </c>
      <c r="BB157" s="1">
        <v>0</v>
      </c>
      <c r="BC157" s="1">
        <v>0</v>
      </c>
      <c r="BD157" s="1">
        <v>1</v>
      </c>
      <c r="BE157" t="s">
        <v>287</v>
      </c>
      <c r="BF157" t="s">
        <v>287</v>
      </c>
      <c r="BG157" s="1">
        <v>1</v>
      </c>
      <c r="BH157" s="1">
        <v>1</v>
      </c>
      <c r="BI157" s="1">
        <v>3</v>
      </c>
      <c r="BJ157" s="1">
        <v>1</v>
      </c>
      <c r="BK157" s="1">
        <v>1</v>
      </c>
      <c r="BL157" s="1">
        <v>1</v>
      </c>
      <c r="BM157" s="1">
        <v>1</v>
      </c>
      <c r="BN157" s="1">
        <v>1</v>
      </c>
      <c r="BO157" s="1">
        <v>1</v>
      </c>
      <c r="BP157" s="1">
        <v>1</v>
      </c>
      <c r="BQ157" s="1">
        <v>0</v>
      </c>
      <c r="BR157" s="1">
        <v>0</v>
      </c>
      <c r="BS157" s="1">
        <v>0</v>
      </c>
      <c r="BT157" s="1">
        <v>0</v>
      </c>
      <c r="BU157" s="1">
        <v>0</v>
      </c>
      <c r="BV157" s="1">
        <v>0</v>
      </c>
      <c r="BW157" s="1">
        <v>0</v>
      </c>
      <c r="BX157" s="1">
        <v>0</v>
      </c>
      <c r="BY157" t="s">
        <v>287</v>
      </c>
      <c r="BZ157" s="1">
        <v>1</v>
      </c>
      <c r="CA157" s="1">
        <v>1</v>
      </c>
      <c r="CB157" s="1">
        <v>1</v>
      </c>
      <c r="CC157" s="1">
        <v>0</v>
      </c>
      <c r="CD157" s="1">
        <v>0</v>
      </c>
      <c r="CE157" s="1">
        <v>1</v>
      </c>
      <c r="CF157" s="1">
        <v>1</v>
      </c>
      <c r="CG157" s="1">
        <v>0</v>
      </c>
      <c r="CH157" s="1">
        <v>1</v>
      </c>
      <c r="CI157" s="1">
        <v>0</v>
      </c>
      <c r="CJ157" s="1">
        <v>0</v>
      </c>
      <c r="CK157" s="1">
        <v>0</v>
      </c>
      <c r="CL157" s="1">
        <v>0</v>
      </c>
      <c r="CM157" s="1">
        <v>0</v>
      </c>
      <c r="CN157" t="s">
        <v>287</v>
      </c>
      <c r="CO157" s="1">
        <v>1</v>
      </c>
      <c r="CP157" s="1">
        <v>1</v>
      </c>
      <c r="CQ157" s="1">
        <v>1</v>
      </c>
      <c r="CR157" s="1">
        <v>3</v>
      </c>
      <c r="CS157" s="1">
        <v>2</v>
      </c>
      <c r="CT157" s="1">
        <v>1</v>
      </c>
      <c r="CU157" s="1">
        <v>1</v>
      </c>
      <c r="CV157" t="s">
        <v>287</v>
      </c>
      <c r="CW157" s="1">
        <v>3</v>
      </c>
      <c r="CX157" t="s">
        <v>287</v>
      </c>
      <c r="CY157" s="1">
        <v>1</v>
      </c>
      <c r="CZ157" s="1">
        <v>1</v>
      </c>
      <c r="DA157" s="1">
        <v>3</v>
      </c>
      <c r="DB157" t="s">
        <v>287</v>
      </c>
      <c r="DC157" t="s">
        <v>287</v>
      </c>
      <c r="DD157" t="s">
        <v>287</v>
      </c>
      <c r="DE157" t="s">
        <v>287</v>
      </c>
      <c r="DF157" t="s">
        <v>1169</v>
      </c>
      <c r="DG157" t="s">
        <v>1170</v>
      </c>
      <c r="DH157" t="s">
        <v>290</v>
      </c>
      <c r="DI157" t="s">
        <v>315</v>
      </c>
      <c r="DJ157" t="s">
        <v>303</v>
      </c>
      <c r="DK157" t="s">
        <v>501</v>
      </c>
      <c r="DL157" t="s">
        <v>341</v>
      </c>
      <c r="DM157" t="s">
        <v>1171</v>
      </c>
      <c r="DN157" t="s">
        <v>1172</v>
      </c>
      <c r="DO157" s="1">
        <v>0</v>
      </c>
      <c r="DP157" s="1">
        <v>0</v>
      </c>
      <c r="DQ157" s="1">
        <v>0</v>
      </c>
      <c r="DR157" s="1">
        <v>1</v>
      </c>
      <c r="DS157" s="1">
        <v>0</v>
      </c>
    </row>
    <row r="158" spans="1:123" x14ac:dyDescent="0.35">
      <c r="A158" s="1">
        <v>1</v>
      </c>
      <c r="B158" s="1">
        <v>1</v>
      </c>
      <c r="C158" s="1">
        <v>4</v>
      </c>
      <c r="D158" s="1">
        <v>1</v>
      </c>
      <c r="E158" s="1">
        <v>1</v>
      </c>
      <c r="F158" s="1">
        <v>3</v>
      </c>
      <c r="G158" s="1">
        <v>3</v>
      </c>
      <c r="H158" s="1">
        <v>3</v>
      </c>
      <c r="I158" s="1">
        <v>1</v>
      </c>
      <c r="J158" s="1">
        <v>1</v>
      </c>
      <c r="K158" s="1">
        <v>0</v>
      </c>
      <c r="L158" s="1">
        <v>1</v>
      </c>
      <c r="M158" s="1">
        <v>0</v>
      </c>
      <c r="N158" s="1">
        <v>1</v>
      </c>
      <c r="O158" s="1">
        <v>1</v>
      </c>
      <c r="P158" s="1">
        <v>0</v>
      </c>
      <c r="Q158" s="1">
        <v>2</v>
      </c>
      <c r="R158" s="1">
        <v>1</v>
      </c>
      <c r="S158" s="1">
        <v>1</v>
      </c>
      <c r="T158" s="1">
        <v>1</v>
      </c>
      <c r="U158" s="1">
        <v>1</v>
      </c>
      <c r="V158" s="1">
        <v>1</v>
      </c>
      <c r="W158" s="1">
        <v>0</v>
      </c>
      <c r="X158" t="s">
        <v>287</v>
      </c>
      <c r="Y158" s="1">
        <v>4</v>
      </c>
      <c r="Z158" s="1">
        <v>1</v>
      </c>
      <c r="AA158" t="s">
        <v>287</v>
      </c>
      <c r="AB158" s="1">
        <v>2</v>
      </c>
      <c r="AC158" s="1">
        <v>1</v>
      </c>
      <c r="AD158" s="1">
        <v>1</v>
      </c>
      <c r="AE158" s="1">
        <v>1</v>
      </c>
      <c r="AF158" s="1">
        <v>1</v>
      </c>
      <c r="AG158" s="1">
        <v>0</v>
      </c>
      <c r="AH158" t="s">
        <v>287</v>
      </c>
      <c r="AI158" t="s">
        <v>287</v>
      </c>
      <c r="AJ158" t="s">
        <v>287</v>
      </c>
      <c r="AK158" t="s">
        <v>287</v>
      </c>
      <c r="AL158" s="1">
        <v>2</v>
      </c>
      <c r="AM158" s="1">
        <v>2</v>
      </c>
      <c r="AN158" s="1">
        <v>0</v>
      </c>
      <c r="AO158" s="1">
        <v>0</v>
      </c>
      <c r="AP158" s="1">
        <v>1</v>
      </c>
      <c r="AQ158" s="1">
        <v>0</v>
      </c>
      <c r="AR158" s="1">
        <v>0</v>
      </c>
      <c r="AS158" s="1">
        <v>0</v>
      </c>
      <c r="AT158" s="1">
        <v>0</v>
      </c>
      <c r="AU158" s="1">
        <v>0</v>
      </c>
      <c r="AV158" t="s">
        <v>287</v>
      </c>
      <c r="AW158" s="1">
        <v>0</v>
      </c>
      <c r="AX158" s="1">
        <v>0</v>
      </c>
      <c r="AY158" s="1">
        <v>0</v>
      </c>
      <c r="AZ158" s="1">
        <v>0</v>
      </c>
      <c r="BA158" s="1">
        <v>1</v>
      </c>
      <c r="BB158" s="1">
        <v>0</v>
      </c>
      <c r="BC158" s="1">
        <v>0</v>
      </c>
      <c r="BD158" s="1">
        <v>0</v>
      </c>
      <c r="BE158" t="s">
        <v>287</v>
      </c>
      <c r="BF158" t="s">
        <v>287</v>
      </c>
      <c r="BG158" s="1">
        <v>1</v>
      </c>
      <c r="BH158" s="1">
        <v>1</v>
      </c>
      <c r="BI158" s="1">
        <v>1</v>
      </c>
      <c r="BJ158" s="1">
        <v>3</v>
      </c>
      <c r="BK158" s="1">
        <v>1</v>
      </c>
      <c r="BL158" s="1">
        <v>1</v>
      </c>
      <c r="BM158" s="1">
        <v>1</v>
      </c>
      <c r="BN158" s="1">
        <v>1</v>
      </c>
      <c r="BO158" s="1">
        <v>1</v>
      </c>
      <c r="BP158" s="1">
        <v>1</v>
      </c>
      <c r="BQ158" s="1">
        <v>1</v>
      </c>
      <c r="BR158" s="1">
        <v>1</v>
      </c>
      <c r="BS158" s="1">
        <v>1</v>
      </c>
      <c r="BT158" s="1">
        <v>1</v>
      </c>
      <c r="BU158" s="1">
        <v>1</v>
      </c>
      <c r="BV158" s="1">
        <v>0</v>
      </c>
      <c r="BW158" s="1">
        <v>0</v>
      </c>
      <c r="BX158" s="1">
        <v>0</v>
      </c>
      <c r="BY158" t="s">
        <v>287</v>
      </c>
      <c r="BZ158" s="1">
        <v>1</v>
      </c>
      <c r="CA158" s="1">
        <v>1</v>
      </c>
      <c r="CB158" s="1">
        <v>1</v>
      </c>
      <c r="CC158" s="1">
        <v>1</v>
      </c>
      <c r="CD158" s="1">
        <v>1</v>
      </c>
      <c r="CE158" s="1">
        <v>1</v>
      </c>
      <c r="CF158" s="1">
        <v>1</v>
      </c>
      <c r="CG158" s="1">
        <v>1</v>
      </c>
      <c r="CH158" s="1">
        <v>1</v>
      </c>
      <c r="CI158" s="1">
        <v>1</v>
      </c>
      <c r="CJ158" s="1">
        <v>1</v>
      </c>
      <c r="CK158" s="1">
        <v>1</v>
      </c>
      <c r="CL158" s="1">
        <v>0</v>
      </c>
      <c r="CM158" s="1">
        <v>0</v>
      </c>
      <c r="CN158" t="s">
        <v>287</v>
      </c>
      <c r="CO158" s="1">
        <v>1</v>
      </c>
      <c r="CP158" s="1">
        <v>1</v>
      </c>
      <c r="CQ158" s="1">
        <v>1</v>
      </c>
      <c r="CR158" s="1">
        <v>1</v>
      </c>
      <c r="CS158" s="1">
        <v>3</v>
      </c>
      <c r="CT158" s="1">
        <v>1</v>
      </c>
      <c r="CU158" s="1">
        <v>2</v>
      </c>
      <c r="CV158" t="s">
        <v>287</v>
      </c>
      <c r="CW158" s="1">
        <v>2</v>
      </c>
      <c r="CX158" t="s">
        <v>287</v>
      </c>
      <c r="CY158" s="1">
        <v>1</v>
      </c>
      <c r="CZ158" s="1">
        <v>1</v>
      </c>
      <c r="DA158" s="1">
        <v>2</v>
      </c>
      <c r="DB158" s="1">
        <v>2</v>
      </c>
      <c r="DC158" t="s">
        <v>287</v>
      </c>
      <c r="DD158" t="s">
        <v>287</v>
      </c>
      <c r="DE158" t="s">
        <v>287</v>
      </c>
      <c r="DF158" t="s">
        <v>1173</v>
      </c>
      <c r="DG158" t="s">
        <v>1174</v>
      </c>
      <c r="DH158" t="s">
        <v>301</v>
      </c>
      <c r="DI158" t="s">
        <v>302</v>
      </c>
      <c r="DJ158" t="s">
        <v>303</v>
      </c>
      <c r="DK158" t="s">
        <v>701</v>
      </c>
      <c r="DL158" t="s">
        <v>294</v>
      </c>
      <c r="DM158" t="s">
        <v>1175</v>
      </c>
      <c r="DN158" t="s">
        <v>1176</v>
      </c>
      <c r="DO158" s="1">
        <v>0</v>
      </c>
      <c r="DP158" s="1">
        <v>0</v>
      </c>
      <c r="DQ158" s="1">
        <v>0</v>
      </c>
      <c r="DR158" s="1">
        <v>1</v>
      </c>
      <c r="DS158" s="1">
        <v>0</v>
      </c>
    </row>
    <row r="159" spans="1:123" x14ac:dyDescent="0.35">
      <c r="A159" s="1">
        <v>1</v>
      </c>
      <c r="B159" s="1">
        <v>1</v>
      </c>
      <c r="C159" s="1">
        <v>2</v>
      </c>
      <c r="D159" s="1">
        <v>2</v>
      </c>
      <c r="E159" s="1">
        <v>1</v>
      </c>
      <c r="F159" s="1">
        <v>2</v>
      </c>
      <c r="G159" s="1">
        <v>5</v>
      </c>
      <c r="H159" s="1">
        <v>4</v>
      </c>
      <c r="I159" s="1">
        <v>1</v>
      </c>
      <c r="J159" s="1">
        <v>1</v>
      </c>
      <c r="K159" s="1">
        <v>1</v>
      </c>
      <c r="L159" s="1">
        <v>1</v>
      </c>
      <c r="M159" s="1">
        <v>1</v>
      </c>
      <c r="N159" s="1">
        <v>1</v>
      </c>
      <c r="O159" s="1">
        <v>1</v>
      </c>
      <c r="P159" s="1">
        <v>0</v>
      </c>
      <c r="Q159" s="1">
        <v>1</v>
      </c>
      <c r="R159" s="1">
        <v>1</v>
      </c>
      <c r="S159" s="1">
        <v>1</v>
      </c>
      <c r="T159" s="1">
        <v>1</v>
      </c>
      <c r="U159" s="1">
        <v>1</v>
      </c>
      <c r="V159" s="1">
        <v>1</v>
      </c>
      <c r="W159" s="1">
        <v>0</v>
      </c>
      <c r="X159" t="s">
        <v>287</v>
      </c>
      <c r="Y159" s="1">
        <v>5</v>
      </c>
      <c r="Z159" s="1">
        <v>1</v>
      </c>
      <c r="AA159" t="s">
        <v>287</v>
      </c>
      <c r="AB159" s="1">
        <v>3</v>
      </c>
      <c r="AC159" s="1">
        <v>0</v>
      </c>
      <c r="AD159" s="1">
        <v>0</v>
      </c>
      <c r="AE159" s="1">
        <v>0</v>
      </c>
      <c r="AF159" s="1">
        <v>0</v>
      </c>
      <c r="AG159" s="1">
        <v>0</v>
      </c>
      <c r="AH159" s="1">
        <v>1</v>
      </c>
      <c r="AI159" s="1">
        <v>1</v>
      </c>
      <c r="AJ159" s="1">
        <v>1</v>
      </c>
      <c r="AK159" s="1">
        <v>1</v>
      </c>
      <c r="AL159" s="1">
        <v>1</v>
      </c>
      <c r="AM159" s="1">
        <v>1</v>
      </c>
      <c r="AN159" s="1">
        <v>0</v>
      </c>
      <c r="AO159" s="1">
        <v>0</v>
      </c>
      <c r="AP159" s="1">
        <v>1</v>
      </c>
      <c r="AQ159" s="1">
        <v>0</v>
      </c>
      <c r="AR159" s="1">
        <v>0</v>
      </c>
      <c r="AS159" s="1">
        <v>0</v>
      </c>
      <c r="AT159" s="1">
        <v>0</v>
      </c>
      <c r="AU159" s="1">
        <v>0</v>
      </c>
      <c r="AV159" t="s">
        <v>287</v>
      </c>
      <c r="AW159" s="1">
        <v>0</v>
      </c>
      <c r="AX159" s="1">
        <v>0</v>
      </c>
      <c r="AY159" s="1">
        <v>0</v>
      </c>
      <c r="AZ159" s="1">
        <v>0</v>
      </c>
      <c r="BA159" s="1">
        <v>0</v>
      </c>
      <c r="BB159" s="1">
        <v>0</v>
      </c>
      <c r="BC159" s="1">
        <v>0</v>
      </c>
      <c r="BD159" s="1">
        <v>1</v>
      </c>
      <c r="BE159" t="s">
        <v>287</v>
      </c>
      <c r="BF159" t="s">
        <v>287</v>
      </c>
      <c r="BG159" s="1">
        <v>1</v>
      </c>
      <c r="BH159" s="1">
        <v>1</v>
      </c>
      <c r="BI159" s="1">
        <v>1</v>
      </c>
      <c r="BJ159" s="1">
        <v>3</v>
      </c>
      <c r="BK159" s="1">
        <v>1</v>
      </c>
      <c r="BL159" s="1">
        <v>1</v>
      </c>
      <c r="BM159" s="1">
        <v>1</v>
      </c>
      <c r="BN159" s="1">
        <v>1</v>
      </c>
      <c r="BO159" s="1">
        <v>1</v>
      </c>
      <c r="BP159" s="1">
        <v>1</v>
      </c>
      <c r="BQ159" s="1">
        <v>1</v>
      </c>
      <c r="BR159" s="1">
        <v>1</v>
      </c>
      <c r="BS159" s="1">
        <v>1</v>
      </c>
      <c r="BT159" s="1">
        <v>1</v>
      </c>
      <c r="BU159" s="1">
        <v>1</v>
      </c>
      <c r="BV159" s="1">
        <v>1</v>
      </c>
      <c r="BW159" s="1">
        <v>0</v>
      </c>
      <c r="BX159" s="1">
        <v>0</v>
      </c>
      <c r="BY159" t="s">
        <v>287</v>
      </c>
      <c r="BZ159" s="1">
        <v>1</v>
      </c>
      <c r="CA159" s="1">
        <v>1</v>
      </c>
      <c r="CB159" s="1">
        <v>1</v>
      </c>
      <c r="CC159" s="1">
        <v>1</v>
      </c>
      <c r="CD159" s="1">
        <v>1</v>
      </c>
      <c r="CE159" s="1">
        <v>1</v>
      </c>
      <c r="CF159" s="1">
        <v>1</v>
      </c>
      <c r="CG159" s="1">
        <v>0</v>
      </c>
      <c r="CH159" s="1">
        <v>1</v>
      </c>
      <c r="CI159" s="1">
        <v>1</v>
      </c>
      <c r="CJ159" s="1">
        <v>1</v>
      </c>
      <c r="CK159" s="1">
        <v>1</v>
      </c>
      <c r="CL159" s="1">
        <v>0</v>
      </c>
      <c r="CM159" s="1">
        <v>0</v>
      </c>
      <c r="CN159" t="s">
        <v>287</v>
      </c>
      <c r="CO159" s="1">
        <v>1</v>
      </c>
      <c r="CP159" s="1">
        <v>1</v>
      </c>
      <c r="CQ159" s="1">
        <v>2</v>
      </c>
      <c r="CR159" t="s">
        <v>287</v>
      </c>
      <c r="CS159" s="1">
        <v>2</v>
      </c>
      <c r="CT159" s="1">
        <v>1</v>
      </c>
      <c r="CU159" s="1">
        <v>2</v>
      </c>
      <c r="CV159" t="s">
        <v>287</v>
      </c>
      <c r="CW159" s="1">
        <v>1</v>
      </c>
      <c r="CX159" t="s">
        <v>287</v>
      </c>
      <c r="CY159" s="1">
        <v>1</v>
      </c>
      <c r="CZ159" s="1">
        <v>1</v>
      </c>
      <c r="DA159" s="1">
        <v>2</v>
      </c>
      <c r="DB159" s="1">
        <v>2</v>
      </c>
      <c r="DC159" t="s">
        <v>287</v>
      </c>
      <c r="DD159" t="s">
        <v>287</v>
      </c>
      <c r="DE159" t="s">
        <v>287</v>
      </c>
      <c r="DF159" t="s">
        <v>1177</v>
      </c>
      <c r="DG159" t="s">
        <v>1178</v>
      </c>
      <c r="DH159" t="s">
        <v>290</v>
      </c>
      <c r="DI159" t="s">
        <v>315</v>
      </c>
      <c r="DJ159" t="s">
        <v>303</v>
      </c>
      <c r="DK159" t="s">
        <v>1179</v>
      </c>
      <c r="DL159" t="s">
        <v>294</v>
      </c>
      <c r="DM159" t="s">
        <v>1180</v>
      </c>
      <c r="DN159" t="s">
        <v>1181</v>
      </c>
      <c r="DO159" s="1">
        <v>0</v>
      </c>
      <c r="DP159" s="1">
        <v>0</v>
      </c>
      <c r="DQ159" s="1">
        <v>0</v>
      </c>
      <c r="DR159" s="1">
        <v>1</v>
      </c>
      <c r="DS159" s="1">
        <v>0</v>
      </c>
    </row>
    <row r="160" spans="1:123" x14ac:dyDescent="0.35">
      <c r="A160" s="1">
        <v>1</v>
      </c>
      <c r="B160" s="1">
        <v>1</v>
      </c>
      <c r="C160" s="1">
        <v>5</v>
      </c>
      <c r="D160" s="1">
        <v>2</v>
      </c>
      <c r="E160" s="1">
        <v>1</v>
      </c>
      <c r="F160" s="1">
        <v>1</v>
      </c>
      <c r="G160" s="1">
        <v>2</v>
      </c>
      <c r="H160" s="1">
        <v>4</v>
      </c>
      <c r="I160" s="1">
        <v>1</v>
      </c>
      <c r="J160" s="1">
        <v>0</v>
      </c>
      <c r="K160" s="1">
        <v>1</v>
      </c>
      <c r="L160" s="1">
        <v>1</v>
      </c>
      <c r="M160" s="1">
        <v>0</v>
      </c>
      <c r="N160" s="1">
        <v>1</v>
      </c>
      <c r="O160" s="1">
        <v>1</v>
      </c>
      <c r="P160" s="1">
        <v>0</v>
      </c>
      <c r="Q160" s="1">
        <v>1</v>
      </c>
      <c r="R160" s="1">
        <v>1</v>
      </c>
      <c r="S160" s="1">
        <v>1</v>
      </c>
      <c r="T160" s="1">
        <v>0</v>
      </c>
      <c r="U160" s="1">
        <v>0</v>
      </c>
      <c r="V160" s="1">
        <v>1</v>
      </c>
      <c r="W160" s="1">
        <v>0</v>
      </c>
      <c r="X160" t="s">
        <v>287</v>
      </c>
      <c r="Y160" s="1">
        <v>5</v>
      </c>
      <c r="Z160" s="1">
        <v>1</v>
      </c>
      <c r="AA160" t="s">
        <v>1182</v>
      </c>
      <c r="AB160" s="1">
        <v>3</v>
      </c>
      <c r="AC160" s="1">
        <v>0</v>
      </c>
      <c r="AD160" s="1">
        <v>0</v>
      </c>
      <c r="AE160" s="1">
        <v>0</v>
      </c>
      <c r="AF160" s="1">
        <v>0</v>
      </c>
      <c r="AG160" s="1">
        <v>0</v>
      </c>
      <c r="AH160" s="1">
        <v>1</v>
      </c>
      <c r="AI160" s="1">
        <v>2</v>
      </c>
      <c r="AJ160" s="1">
        <v>1</v>
      </c>
      <c r="AK160" s="1">
        <v>1</v>
      </c>
      <c r="AL160" s="1">
        <v>1</v>
      </c>
      <c r="AM160" s="1">
        <v>1</v>
      </c>
      <c r="AN160" s="1">
        <v>0</v>
      </c>
      <c r="AO160" s="1">
        <v>1</v>
      </c>
      <c r="AP160" s="1">
        <v>1</v>
      </c>
      <c r="AQ160" s="1">
        <v>1</v>
      </c>
      <c r="AR160" s="1">
        <v>1</v>
      </c>
      <c r="AS160" s="1">
        <v>1</v>
      </c>
      <c r="AT160" s="1">
        <v>0</v>
      </c>
      <c r="AU160" s="1">
        <v>0</v>
      </c>
      <c r="AV160" t="s">
        <v>287</v>
      </c>
      <c r="AW160" s="1">
        <v>0</v>
      </c>
      <c r="AX160" s="1">
        <v>1</v>
      </c>
      <c r="AY160" s="1">
        <v>1</v>
      </c>
      <c r="AZ160" s="1">
        <v>1</v>
      </c>
      <c r="BA160" s="1">
        <v>1</v>
      </c>
      <c r="BB160" s="1">
        <v>1</v>
      </c>
      <c r="BC160" s="1">
        <v>0</v>
      </c>
      <c r="BD160" s="1">
        <v>0</v>
      </c>
      <c r="BE160" t="s">
        <v>287</v>
      </c>
      <c r="BF160" t="s">
        <v>287</v>
      </c>
      <c r="BG160" s="1">
        <v>3</v>
      </c>
      <c r="BH160" t="s">
        <v>287</v>
      </c>
      <c r="BI160" t="s">
        <v>287</v>
      </c>
      <c r="BJ160" t="s">
        <v>287</v>
      </c>
      <c r="BK160" s="1">
        <v>0</v>
      </c>
      <c r="BL160" s="1">
        <v>0</v>
      </c>
      <c r="BM160" s="1">
        <v>0</v>
      </c>
      <c r="BN160" s="1">
        <v>0</v>
      </c>
      <c r="BO160" s="1">
        <v>0</v>
      </c>
      <c r="BP160" s="1">
        <v>0</v>
      </c>
      <c r="BQ160" s="1">
        <v>0</v>
      </c>
      <c r="BR160" s="1">
        <v>0</v>
      </c>
      <c r="BS160" s="1">
        <v>0</v>
      </c>
      <c r="BT160" s="1">
        <v>0</v>
      </c>
      <c r="BU160" s="1">
        <v>0</v>
      </c>
      <c r="BV160" s="1">
        <v>0</v>
      </c>
      <c r="BW160" s="1">
        <v>0</v>
      </c>
      <c r="BX160" s="1">
        <v>0</v>
      </c>
      <c r="BY160" t="s">
        <v>287</v>
      </c>
      <c r="BZ160" s="1">
        <v>0</v>
      </c>
      <c r="CA160" s="1">
        <v>0</v>
      </c>
      <c r="CB160" s="1">
        <v>0</v>
      </c>
      <c r="CC160" s="1">
        <v>0</v>
      </c>
      <c r="CD160" s="1">
        <v>0</v>
      </c>
      <c r="CE160" s="1">
        <v>0</v>
      </c>
      <c r="CF160" s="1">
        <v>0</v>
      </c>
      <c r="CG160" s="1">
        <v>0</v>
      </c>
      <c r="CH160" s="1">
        <v>0</v>
      </c>
      <c r="CI160" s="1">
        <v>0</v>
      </c>
      <c r="CJ160" s="1">
        <v>0</v>
      </c>
      <c r="CK160" s="1">
        <v>0</v>
      </c>
      <c r="CL160" s="1">
        <v>0</v>
      </c>
      <c r="CM160" s="1">
        <v>0</v>
      </c>
      <c r="CN160" t="s">
        <v>287</v>
      </c>
      <c r="CO160" t="s">
        <v>287</v>
      </c>
      <c r="CP160" t="s">
        <v>287</v>
      </c>
      <c r="CQ160" t="s">
        <v>287</v>
      </c>
      <c r="CR160" t="s">
        <v>287</v>
      </c>
      <c r="CS160" t="s">
        <v>287</v>
      </c>
      <c r="CT160" t="s">
        <v>287</v>
      </c>
      <c r="CU160" t="s">
        <v>287</v>
      </c>
      <c r="CV160" t="s">
        <v>287</v>
      </c>
      <c r="CW160" s="1">
        <v>3</v>
      </c>
      <c r="CX160" t="s">
        <v>1183</v>
      </c>
      <c r="CY160" s="1">
        <v>1</v>
      </c>
      <c r="CZ160" s="1">
        <v>1</v>
      </c>
      <c r="DA160" s="1">
        <v>2</v>
      </c>
      <c r="DB160" s="1">
        <v>2</v>
      </c>
      <c r="DC160" t="s">
        <v>287</v>
      </c>
      <c r="DD160" t="s">
        <v>287</v>
      </c>
      <c r="DE160" t="s">
        <v>1184</v>
      </c>
      <c r="DF160" t="s">
        <v>1185</v>
      </c>
      <c r="DG160" t="s">
        <v>1186</v>
      </c>
      <c r="DH160" t="s">
        <v>290</v>
      </c>
      <c r="DI160" t="s">
        <v>315</v>
      </c>
      <c r="DJ160" t="s">
        <v>303</v>
      </c>
      <c r="DK160" t="s">
        <v>1187</v>
      </c>
      <c r="DL160" t="s">
        <v>370</v>
      </c>
      <c r="DM160" t="s">
        <v>1188</v>
      </c>
      <c r="DN160" t="s">
        <v>1189</v>
      </c>
      <c r="DO160" s="1">
        <v>0</v>
      </c>
      <c r="DP160" s="1">
        <v>0</v>
      </c>
      <c r="DQ160" s="1">
        <v>0</v>
      </c>
      <c r="DR160" s="1">
        <v>1</v>
      </c>
      <c r="DS160" s="1">
        <v>0</v>
      </c>
    </row>
    <row r="161" spans="1:123" x14ac:dyDescent="0.35">
      <c r="A161" t="s">
        <v>287</v>
      </c>
      <c r="B161" t="s">
        <v>287</v>
      </c>
      <c r="C161" t="s">
        <v>287</v>
      </c>
      <c r="D161" t="s">
        <v>287</v>
      </c>
      <c r="E161" t="s">
        <v>287</v>
      </c>
      <c r="F161" t="s">
        <v>287</v>
      </c>
      <c r="G161" t="s">
        <v>287</v>
      </c>
      <c r="H161" t="s">
        <v>287</v>
      </c>
      <c r="I161" s="1">
        <v>0</v>
      </c>
      <c r="J161" s="1">
        <v>0</v>
      </c>
      <c r="K161" s="1">
        <v>0</v>
      </c>
      <c r="L161" s="1">
        <v>0</v>
      </c>
      <c r="M161" s="1">
        <v>0</v>
      </c>
      <c r="N161" s="1">
        <v>0</v>
      </c>
      <c r="O161" s="1">
        <v>0</v>
      </c>
      <c r="P161" s="1">
        <v>0</v>
      </c>
      <c r="Q161" t="s">
        <v>287</v>
      </c>
      <c r="R161" s="1">
        <v>0</v>
      </c>
      <c r="S161" s="1">
        <v>0</v>
      </c>
      <c r="T161" s="1">
        <v>0</v>
      </c>
      <c r="U161" s="1">
        <v>0</v>
      </c>
      <c r="V161" s="1">
        <v>0</v>
      </c>
      <c r="W161" s="1">
        <v>0</v>
      </c>
      <c r="X161" t="s">
        <v>287</v>
      </c>
      <c r="Y161" t="s">
        <v>287</v>
      </c>
      <c r="Z161" t="s">
        <v>287</v>
      </c>
      <c r="AA161" t="s">
        <v>287</v>
      </c>
      <c r="AB161" t="s">
        <v>287</v>
      </c>
      <c r="AC161" s="1">
        <v>0</v>
      </c>
      <c r="AD161" s="1">
        <v>0</v>
      </c>
      <c r="AE161" s="1">
        <v>0</v>
      </c>
      <c r="AF161" s="1">
        <v>0</v>
      </c>
      <c r="AG161" s="1">
        <v>0</v>
      </c>
      <c r="AH161" t="s">
        <v>287</v>
      </c>
      <c r="AI161" t="s">
        <v>287</v>
      </c>
      <c r="AJ161" t="s">
        <v>287</v>
      </c>
      <c r="AK161" t="s">
        <v>287</v>
      </c>
      <c r="AL161" t="s">
        <v>287</v>
      </c>
      <c r="AM161" t="s">
        <v>287</v>
      </c>
      <c r="AN161" s="1">
        <v>0</v>
      </c>
      <c r="AO161" s="1">
        <v>0</v>
      </c>
      <c r="AP161" s="1">
        <v>0</v>
      </c>
      <c r="AQ161" s="1">
        <v>0</v>
      </c>
      <c r="AR161" s="1">
        <v>0</v>
      </c>
      <c r="AS161" s="1">
        <v>0</v>
      </c>
      <c r="AT161" s="1">
        <v>0</v>
      </c>
      <c r="AU161" s="1">
        <v>0</v>
      </c>
      <c r="AV161" t="s">
        <v>287</v>
      </c>
      <c r="AW161" s="1">
        <v>0</v>
      </c>
      <c r="AX161" s="1">
        <v>0</v>
      </c>
      <c r="AY161" s="1">
        <v>0</v>
      </c>
      <c r="AZ161" s="1">
        <v>0</v>
      </c>
      <c r="BA161" s="1">
        <v>0</v>
      </c>
      <c r="BB161" s="1">
        <v>0</v>
      </c>
      <c r="BC161" s="1">
        <v>0</v>
      </c>
      <c r="BD161" s="1">
        <v>0</v>
      </c>
      <c r="BE161" t="s">
        <v>287</v>
      </c>
      <c r="BF161" t="s">
        <v>287</v>
      </c>
      <c r="BG161" t="s">
        <v>287</v>
      </c>
      <c r="BH161" t="s">
        <v>287</v>
      </c>
      <c r="BI161" t="s">
        <v>287</v>
      </c>
      <c r="BJ161" t="s">
        <v>287</v>
      </c>
      <c r="BK161" s="1">
        <v>0</v>
      </c>
      <c r="BL161" s="1">
        <v>0</v>
      </c>
      <c r="BM161" s="1">
        <v>0</v>
      </c>
      <c r="BN161" s="1">
        <v>0</v>
      </c>
      <c r="BO161" s="1">
        <v>0</v>
      </c>
      <c r="BP161" s="1">
        <v>0</v>
      </c>
      <c r="BQ161" s="1">
        <v>0</v>
      </c>
      <c r="BR161" s="1">
        <v>0</v>
      </c>
      <c r="BS161" s="1">
        <v>0</v>
      </c>
      <c r="BT161" s="1">
        <v>0</v>
      </c>
      <c r="BU161" s="1">
        <v>0</v>
      </c>
      <c r="BV161" s="1">
        <v>0</v>
      </c>
      <c r="BW161" s="1">
        <v>0</v>
      </c>
      <c r="BX161" s="1">
        <v>0</v>
      </c>
      <c r="BY161" t="s">
        <v>287</v>
      </c>
      <c r="BZ161" s="1">
        <v>0</v>
      </c>
      <c r="CA161" s="1">
        <v>0</v>
      </c>
      <c r="CB161" s="1">
        <v>0</v>
      </c>
      <c r="CC161" s="1">
        <v>0</v>
      </c>
      <c r="CD161" s="1">
        <v>0</v>
      </c>
      <c r="CE161" s="1">
        <v>0</v>
      </c>
      <c r="CF161" s="1">
        <v>0</v>
      </c>
      <c r="CG161" s="1">
        <v>0</v>
      </c>
      <c r="CH161" s="1">
        <v>0</v>
      </c>
      <c r="CI161" s="1">
        <v>0</v>
      </c>
      <c r="CJ161" s="1">
        <v>0</v>
      </c>
      <c r="CK161" s="1">
        <v>0</v>
      </c>
      <c r="CL161" s="1">
        <v>0</v>
      </c>
      <c r="CM161" s="1">
        <v>0</v>
      </c>
      <c r="CN161" t="s">
        <v>287</v>
      </c>
      <c r="CO161" t="s">
        <v>287</v>
      </c>
      <c r="CP161" t="s">
        <v>287</v>
      </c>
      <c r="CQ161" t="s">
        <v>287</v>
      </c>
      <c r="CR161" t="s">
        <v>287</v>
      </c>
      <c r="CS161" t="s">
        <v>287</v>
      </c>
      <c r="CT161" t="s">
        <v>287</v>
      </c>
      <c r="CU161" t="s">
        <v>287</v>
      </c>
      <c r="CV161" t="s">
        <v>287</v>
      </c>
      <c r="CW161" t="s">
        <v>287</v>
      </c>
      <c r="CX161" t="s">
        <v>287</v>
      </c>
      <c r="CY161" t="s">
        <v>287</v>
      </c>
      <c r="CZ161" t="s">
        <v>287</v>
      </c>
      <c r="DA161" t="s">
        <v>287</v>
      </c>
      <c r="DB161" t="s">
        <v>287</v>
      </c>
      <c r="DC161" t="s">
        <v>287</v>
      </c>
      <c r="DD161" t="s">
        <v>287</v>
      </c>
      <c r="DE161" t="s">
        <v>287</v>
      </c>
      <c r="DF161" t="s">
        <v>1190</v>
      </c>
      <c r="DG161" t="s">
        <v>1191</v>
      </c>
      <c r="DH161" t="s">
        <v>290</v>
      </c>
      <c r="DI161" t="s">
        <v>315</v>
      </c>
      <c r="DJ161" t="s">
        <v>303</v>
      </c>
      <c r="DK161" t="s">
        <v>1192</v>
      </c>
      <c r="DL161" t="s">
        <v>330</v>
      </c>
      <c r="DM161" t="s">
        <v>1193</v>
      </c>
      <c r="DN161" t="s">
        <v>1194</v>
      </c>
      <c r="DO161" s="1">
        <v>0</v>
      </c>
      <c r="DP161" s="1">
        <v>1</v>
      </c>
      <c r="DQ161" s="1">
        <v>0</v>
      </c>
      <c r="DR161" s="1">
        <v>0</v>
      </c>
      <c r="DS161" s="1">
        <v>0</v>
      </c>
    </row>
    <row r="162" spans="1:123" x14ac:dyDescent="0.35">
      <c r="A162" s="1">
        <v>1</v>
      </c>
      <c r="B162" s="1">
        <v>1</v>
      </c>
      <c r="C162" s="1">
        <v>1</v>
      </c>
      <c r="D162" s="1">
        <v>3</v>
      </c>
      <c r="E162" s="1">
        <v>1</v>
      </c>
      <c r="F162" s="1">
        <v>2</v>
      </c>
      <c r="G162" s="1">
        <v>3</v>
      </c>
      <c r="H162" s="1">
        <v>4</v>
      </c>
      <c r="I162" s="1">
        <v>1</v>
      </c>
      <c r="J162" s="1">
        <v>0</v>
      </c>
      <c r="K162" s="1">
        <v>0</v>
      </c>
      <c r="L162" s="1">
        <v>1</v>
      </c>
      <c r="M162" s="1">
        <v>0</v>
      </c>
      <c r="N162" s="1">
        <v>0</v>
      </c>
      <c r="O162" s="1">
        <v>1</v>
      </c>
      <c r="P162" s="1">
        <v>0</v>
      </c>
      <c r="Q162" s="1">
        <v>2</v>
      </c>
      <c r="R162" s="1">
        <v>0</v>
      </c>
      <c r="S162" s="1">
        <v>0</v>
      </c>
      <c r="T162" s="1">
        <v>0</v>
      </c>
      <c r="U162" s="1">
        <v>1</v>
      </c>
      <c r="V162" s="1">
        <v>1</v>
      </c>
      <c r="W162" s="1">
        <v>0</v>
      </c>
      <c r="X162" t="s">
        <v>287</v>
      </c>
      <c r="Y162" s="1">
        <v>3</v>
      </c>
      <c r="Z162" s="1">
        <v>2</v>
      </c>
      <c r="AA162" t="s">
        <v>1195</v>
      </c>
      <c r="AB162" s="1">
        <v>3</v>
      </c>
      <c r="AC162" s="1">
        <v>0</v>
      </c>
      <c r="AD162" s="1">
        <v>0</v>
      </c>
      <c r="AE162" s="1">
        <v>0</v>
      </c>
      <c r="AF162" s="1">
        <v>0</v>
      </c>
      <c r="AG162" s="1">
        <v>0</v>
      </c>
      <c r="AH162" s="1">
        <v>1</v>
      </c>
      <c r="AI162" s="1">
        <v>2</v>
      </c>
      <c r="AJ162" s="1">
        <v>2</v>
      </c>
      <c r="AK162" s="1">
        <v>1</v>
      </c>
      <c r="AL162" s="1">
        <v>1</v>
      </c>
      <c r="AM162" s="1">
        <v>1</v>
      </c>
      <c r="AN162" s="1">
        <v>0</v>
      </c>
      <c r="AO162" s="1">
        <v>0</v>
      </c>
      <c r="AP162" s="1">
        <v>1</v>
      </c>
      <c r="AQ162" s="1">
        <v>0</v>
      </c>
      <c r="AR162" s="1">
        <v>1</v>
      </c>
      <c r="AS162" s="1">
        <v>0</v>
      </c>
      <c r="AT162" s="1">
        <v>0</v>
      </c>
      <c r="AU162" s="1">
        <v>0</v>
      </c>
      <c r="AV162" t="s">
        <v>287</v>
      </c>
      <c r="AW162" s="1">
        <v>0</v>
      </c>
      <c r="AX162" s="1">
        <v>0</v>
      </c>
      <c r="AY162" s="1">
        <v>1</v>
      </c>
      <c r="AZ162" s="1">
        <v>0</v>
      </c>
      <c r="BA162" s="1">
        <v>1</v>
      </c>
      <c r="BB162" s="1">
        <v>0</v>
      </c>
      <c r="BC162" s="1">
        <v>0</v>
      </c>
      <c r="BD162" s="1">
        <v>0</v>
      </c>
      <c r="BE162" t="s">
        <v>287</v>
      </c>
      <c r="BF162" t="s">
        <v>287</v>
      </c>
      <c r="BG162" s="1">
        <v>1</v>
      </c>
      <c r="BH162" s="1">
        <v>1</v>
      </c>
      <c r="BI162" s="1">
        <v>2</v>
      </c>
      <c r="BJ162" s="1">
        <v>1</v>
      </c>
      <c r="BK162" s="1">
        <v>1</v>
      </c>
      <c r="BL162" s="1">
        <v>1</v>
      </c>
      <c r="BM162" s="1">
        <v>1</v>
      </c>
      <c r="BN162" s="1">
        <v>1</v>
      </c>
      <c r="BO162" s="1">
        <v>0</v>
      </c>
      <c r="BP162" s="1">
        <v>1</v>
      </c>
      <c r="BQ162" s="1">
        <v>0</v>
      </c>
      <c r="BR162" s="1">
        <v>1</v>
      </c>
      <c r="BS162" s="1">
        <v>1</v>
      </c>
      <c r="BT162" s="1">
        <v>0</v>
      </c>
      <c r="BU162" s="1">
        <v>0</v>
      </c>
      <c r="BV162" s="1">
        <v>0</v>
      </c>
      <c r="BW162" s="1">
        <v>0</v>
      </c>
      <c r="BX162" s="1">
        <v>0</v>
      </c>
      <c r="BY162" t="s">
        <v>287</v>
      </c>
      <c r="BZ162" s="1">
        <v>1</v>
      </c>
      <c r="CA162" s="1">
        <v>0</v>
      </c>
      <c r="CB162" s="1">
        <v>0</v>
      </c>
      <c r="CC162" s="1">
        <v>1</v>
      </c>
      <c r="CD162" s="1">
        <v>0</v>
      </c>
      <c r="CE162" s="1">
        <v>1</v>
      </c>
      <c r="CF162" s="1">
        <v>1</v>
      </c>
      <c r="CG162" s="1">
        <v>0</v>
      </c>
      <c r="CH162" s="1">
        <v>0</v>
      </c>
      <c r="CI162" s="1">
        <v>0</v>
      </c>
      <c r="CJ162" s="1">
        <v>0</v>
      </c>
      <c r="CK162" s="1">
        <v>0</v>
      </c>
      <c r="CL162" s="1">
        <v>0</v>
      </c>
      <c r="CM162" s="1">
        <v>0</v>
      </c>
      <c r="CN162" t="s">
        <v>287</v>
      </c>
      <c r="CO162" s="1">
        <v>1</v>
      </c>
      <c r="CP162" s="1">
        <v>1</v>
      </c>
      <c r="CQ162" s="1">
        <v>1</v>
      </c>
      <c r="CR162" s="1">
        <v>2</v>
      </c>
      <c r="CS162" s="1">
        <v>3</v>
      </c>
      <c r="CT162" s="1">
        <v>1</v>
      </c>
      <c r="CU162" s="1">
        <v>3</v>
      </c>
      <c r="CV162" t="s">
        <v>287</v>
      </c>
      <c r="CW162" s="1">
        <v>2</v>
      </c>
      <c r="CX162" t="s">
        <v>1196</v>
      </c>
      <c r="CY162" s="1">
        <v>1</v>
      </c>
      <c r="CZ162" s="1">
        <v>1</v>
      </c>
      <c r="DA162" s="1">
        <v>2</v>
      </c>
      <c r="DB162" s="1">
        <v>6</v>
      </c>
      <c r="DC162" t="s">
        <v>1197</v>
      </c>
      <c r="DD162" t="s">
        <v>287</v>
      </c>
      <c r="DE162" t="s">
        <v>287</v>
      </c>
      <c r="DF162" t="s">
        <v>1198</v>
      </c>
      <c r="DG162" t="s">
        <v>1199</v>
      </c>
      <c r="DH162" t="s">
        <v>290</v>
      </c>
      <c r="DI162" t="s">
        <v>302</v>
      </c>
      <c r="DJ162" t="s">
        <v>303</v>
      </c>
      <c r="DK162" t="s">
        <v>701</v>
      </c>
      <c r="DL162" t="s">
        <v>294</v>
      </c>
      <c r="DM162" t="s">
        <v>1200</v>
      </c>
      <c r="DN162" t="s">
        <v>1201</v>
      </c>
      <c r="DO162" s="1">
        <v>0</v>
      </c>
      <c r="DP162" s="1">
        <v>0</v>
      </c>
      <c r="DQ162" s="1">
        <v>0</v>
      </c>
      <c r="DR162" s="1">
        <v>1</v>
      </c>
      <c r="DS162" s="1">
        <v>0</v>
      </c>
    </row>
    <row r="163" spans="1:123" x14ac:dyDescent="0.35">
      <c r="A163" s="1">
        <v>1</v>
      </c>
      <c r="B163" s="1">
        <v>1</v>
      </c>
      <c r="C163" s="1">
        <v>5</v>
      </c>
      <c r="D163" s="1">
        <v>2</v>
      </c>
      <c r="E163" s="1">
        <v>1</v>
      </c>
      <c r="F163" s="1">
        <v>1</v>
      </c>
      <c r="G163" s="1">
        <v>3</v>
      </c>
      <c r="H163" s="1">
        <v>3</v>
      </c>
      <c r="I163" s="1">
        <v>1</v>
      </c>
      <c r="J163" s="1">
        <v>1</v>
      </c>
      <c r="K163" s="1">
        <v>0</v>
      </c>
      <c r="L163" s="1">
        <v>1</v>
      </c>
      <c r="M163" s="1">
        <v>0</v>
      </c>
      <c r="N163" s="1">
        <v>1</v>
      </c>
      <c r="O163" s="1">
        <v>1</v>
      </c>
      <c r="P163" s="1">
        <v>0</v>
      </c>
      <c r="Q163" s="1">
        <v>3</v>
      </c>
      <c r="R163" s="1">
        <v>1</v>
      </c>
      <c r="S163" s="1">
        <v>0</v>
      </c>
      <c r="T163" s="1">
        <v>1</v>
      </c>
      <c r="U163" s="1">
        <v>0</v>
      </c>
      <c r="V163" s="1">
        <v>0</v>
      </c>
      <c r="W163" s="1">
        <v>0</v>
      </c>
      <c r="X163" t="s">
        <v>287</v>
      </c>
      <c r="Y163" s="1">
        <v>5</v>
      </c>
      <c r="Z163" s="1">
        <v>1</v>
      </c>
      <c r="AA163" t="s">
        <v>287</v>
      </c>
      <c r="AB163" s="1">
        <v>1</v>
      </c>
      <c r="AC163" s="1">
        <v>0</v>
      </c>
      <c r="AD163" s="1">
        <v>0</v>
      </c>
      <c r="AE163" s="1">
        <v>0</v>
      </c>
      <c r="AF163" s="1">
        <v>0</v>
      </c>
      <c r="AG163" s="1">
        <v>0</v>
      </c>
      <c r="AH163" t="s">
        <v>287</v>
      </c>
      <c r="AI163" t="s">
        <v>287</v>
      </c>
      <c r="AJ163" t="s">
        <v>287</v>
      </c>
      <c r="AK163" t="s">
        <v>287</v>
      </c>
      <c r="AL163" s="1">
        <v>2</v>
      </c>
      <c r="AM163" s="1">
        <v>2</v>
      </c>
      <c r="AN163" s="1">
        <v>0</v>
      </c>
      <c r="AO163" s="1">
        <v>0</v>
      </c>
      <c r="AP163" s="1">
        <v>1</v>
      </c>
      <c r="AQ163" s="1">
        <v>1</v>
      </c>
      <c r="AR163" s="1">
        <v>1</v>
      </c>
      <c r="AS163" s="1">
        <v>1</v>
      </c>
      <c r="AT163" s="1">
        <v>0</v>
      </c>
      <c r="AU163" s="1">
        <v>0</v>
      </c>
      <c r="AV163" t="s">
        <v>287</v>
      </c>
      <c r="AW163" s="1">
        <v>0</v>
      </c>
      <c r="AX163" s="1">
        <v>1</v>
      </c>
      <c r="AY163" s="1">
        <v>1</v>
      </c>
      <c r="AZ163" s="1">
        <v>0</v>
      </c>
      <c r="BA163" s="1">
        <v>1</v>
      </c>
      <c r="BB163" s="1">
        <v>1</v>
      </c>
      <c r="BC163" s="1">
        <v>0</v>
      </c>
      <c r="BD163" s="1">
        <v>0</v>
      </c>
      <c r="BE163" t="s">
        <v>287</v>
      </c>
      <c r="BF163" t="s">
        <v>287</v>
      </c>
      <c r="BG163" s="1">
        <v>1</v>
      </c>
      <c r="BH163" s="1">
        <v>2</v>
      </c>
      <c r="BI163" s="1">
        <v>3</v>
      </c>
      <c r="BJ163" s="1">
        <v>3</v>
      </c>
      <c r="BK163" s="1">
        <v>1</v>
      </c>
      <c r="BL163" s="1">
        <v>1</v>
      </c>
      <c r="BM163" s="1">
        <v>1</v>
      </c>
      <c r="BN163" s="1">
        <v>1</v>
      </c>
      <c r="BO163" s="1">
        <v>1</v>
      </c>
      <c r="BP163" s="1">
        <v>1</v>
      </c>
      <c r="BQ163" s="1">
        <v>1</v>
      </c>
      <c r="BR163" s="1">
        <v>0</v>
      </c>
      <c r="BS163" s="1">
        <v>1</v>
      </c>
      <c r="BT163" s="1">
        <v>0</v>
      </c>
      <c r="BU163" s="1">
        <v>1</v>
      </c>
      <c r="BV163" s="1">
        <v>0</v>
      </c>
      <c r="BW163" s="1">
        <v>0</v>
      </c>
      <c r="BX163" s="1">
        <v>0</v>
      </c>
      <c r="BY163" t="s">
        <v>287</v>
      </c>
      <c r="BZ163" s="1">
        <v>0</v>
      </c>
      <c r="CA163" s="1">
        <v>1</v>
      </c>
      <c r="CB163" s="1">
        <v>0</v>
      </c>
      <c r="CC163" s="1">
        <v>1</v>
      </c>
      <c r="CD163" s="1">
        <v>0</v>
      </c>
      <c r="CE163" s="1">
        <v>1</v>
      </c>
      <c r="CF163" s="1">
        <v>1</v>
      </c>
      <c r="CG163" s="1">
        <v>1</v>
      </c>
      <c r="CH163" s="1">
        <v>1</v>
      </c>
      <c r="CI163" s="1">
        <v>1</v>
      </c>
      <c r="CJ163" s="1">
        <v>0</v>
      </c>
      <c r="CK163" s="1">
        <v>0</v>
      </c>
      <c r="CL163" s="1">
        <v>0</v>
      </c>
      <c r="CM163" s="1">
        <v>0</v>
      </c>
      <c r="CN163" t="s">
        <v>287</v>
      </c>
      <c r="CO163" s="1">
        <v>3</v>
      </c>
      <c r="CP163" s="1">
        <v>2</v>
      </c>
      <c r="CQ163" s="1">
        <v>3</v>
      </c>
      <c r="CR163" t="s">
        <v>287</v>
      </c>
      <c r="CS163" s="1">
        <v>2</v>
      </c>
      <c r="CT163" s="1">
        <v>2</v>
      </c>
      <c r="CU163" s="1">
        <v>3</v>
      </c>
      <c r="CV163" t="s">
        <v>287</v>
      </c>
      <c r="CW163" s="1">
        <v>2</v>
      </c>
      <c r="CX163" t="s">
        <v>287</v>
      </c>
      <c r="CY163" s="1">
        <v>2</v>
      </c>
      <c r="CZ163" t="s">
        <v>287</v>
      </c>
      <c r="DA163" s="1">
        <v>2</v>
      </c>
      <c r="DB163" s="1">
        <v>4</v>
      </c>
      <c r="DC163" t="s">
        <v>287</v>
      </c>
      <c r="DD163" t="s">
        <v>287</v>
      </c>
      <c r="DE163" t="s">
        <v>287</v>
      </c>
      <c r="DF163" t="s">
        <v>1202</v>
      </c>
      <c r="DG163" t="s">
        <v>1203</v>
      </c>
      <c r="DH163" t="s">
        <v>290</v>
      </c>
      <c r="DI163" t="s">
        <v>315</v>
      </c>
      <c r="DJ163" t="s">
        <v>303</v>
      </c>
      <c r="DK163" t="s">
        <v>800</v>
      </c>
      <c r="DL163" t="s">
        <v>341</v>
      </c>
      <c r="DM163" t="s">
        <v>1188</v>
      </c>
      <c r="DN163" t="s">
        <v>1204</v>
      </c>
      <c r="DO163" s="1">
        <v>0</v>
      </c>
      <c r="DP163" s="1">
        <v>0</v>
      </c>
      <c r="DQ163" s="1">
        <v>0</v>
      </c>
      <c r="DR163" s="1">
        <v>1</v>
      </c>
      <c r="DS163" s="1">
        <v>0</v>
      </c>
    </row>
    <row r="164" spans="1:123" x14ac:dyDescent="0.35">
      <c r="A164" s="1">
        <v>1</v>
      </c>
      <c r="B164" s="1">
        <v>1</v>
      </c>
      <c r="C164" s="1">
        <v>1</v>
      </c>
      <c r="D164" s="1">
        <v>3</v>
      </c>
      <c r="E164" s="1">
        <v>1</v>
      </c>
      <c r="F164" s="1">
        <v>2</v>
      </c>
      <c r="G164" s="1">
        <v>3</v>
      </c>
      <c r="H164" s="1">
        <v>4</v>
      </c>
      <c r="I164" s="1">
        <v>1</v>
      </c>
      <c r="J164" s="1">
        <v>1</v>
      </c>
      <c r="K164" s="1">
        <v>1</v>
      </c>
      <c r="L164" s="1">
        <v>1</v>
      </c>
      <c r="M164" s="1">
        <v>1</v>
      </c>
      <c r="N164" s="1">
        <v>1</v>
      </c>
      <c r="O164" s="1">
        <v>1</v>
      </c>
      <c r="P164" s="1">
        <v>0</v>
      </c>
      <c r="Q164" s="1">
        <v>1</v>
      </c>
      <c r="R164" s="1">
        <v>1</v>
      </c>
      <c r="S164" s="1">
        <v>1</v>
      </c>
      <c r="T164" s="1">
        <v>0</v>
      </c>
      <c r="U164" s="1">
        <v>1</v>
      </c>
      <c r="V164" s="1">
        <v>1</v>
      </c>
      <c r="W164" s="1">
        <v>0</v>
      </c>
      <c r="X164" t="s">
        <v>287</v>
      </c>
      <c r="Y164" s="1">
        <v>5</v>
      </c>
      <c r="Z164" s="1">
        <v>1</v>
      </c>
      <c r="AA164" t="s">
        <v>287</v>
      </c>
      <c r="AB164" s="1">
        <v>2</v>
      </c>
      <c r="AC164" s="1">
        <v>1</v>
      </c>
      <c r="AD164" s="1">
        <v>0</v>
      </c>
      <c r="AE164" s="1">
        <v>0</v>
      </c>
      <c r="AF164" s="1">
        <v>0</v>
      </c>
      <c r="AG164" s="1">
        <v>0</v>
      </c>
      <c r="AH164" t="s">
        <v>287</v>
      </c>
      <c r="AI164" t="s">
        <v>287</v>
      </c>
      <c r="AJ164" t="s">
        <v>287</v>
      </c>
      <c r="AK164" t="s">
        <v>287</v>
      </c>
      <c r="AL164" s="1">
        <v>1</v>
      </c>
      <c r="AM164" s="1">
        <v>1</v>
      </c>
      <c r="AN164" s="1">
        <v>0</v>
      </c>
      <c r="AO164" s="1">
        <v>0</v>
      </c>
      <c r="AP164" s="1">
        <v>0</v>
      </c>
      <c r="AQ164" s="1">
        <v>1</v>
      </c>
      <c r="AR164" s="1">
        <v>1</v>
      </c>
      <c r="AS164" s="1">
        <v>0</v>
      </c>
      <c r="AT164" s="1">
        <v>0</v>
      </c>
      <c r="AU164" s="1">
        <v>0</v>
      </c>
      <c r="AV164" t="s">
        <v>287</v>
      </c>
      <c r="AW164" s="1">
        <v>0</v>
      </c>
      <c r="AX164" s="1">
        <v>0</v>
      </c>
      <c r="AY164" s="1">
        <v>0</v>
      </c>
      <c r="AZ164" s="1">
        <v>1</v>
      </c>
      <c r="BA164" s="1">
        <v>0</v>
      </c>
      <c r="BB164" s="1">
        <v>0</v>
      </c>
      <c r="BC164" s="1">
        <v>0</v>
      </c>
      <c r="BD164" s="1">
        <v>0</v>
      </c>
      <c r="BE164" t="s">
        <v>287</v>
      </c>
      <c r="BF164" t="s">
        <v>1205</v>
      </c>
      <c r="BG164" s="1">
        <v>1</v>
      </c>
      <c r="BH164" s="1">
        <v>1</v>
      </c>
      <c r="BI164" s="1">
        <v>1</v>
      </c>
      <c r="BJ164" s="1">
        <v>5</v>
      </c>
      <c r="BK164" s="1">
        <v>0</v>
      </c>
      <c r="BL164" s="1">
        <v>0</v>
      </c>
      <c r="BM164" s="1">
        <v>0</v>
      </c>
      <c r="BN164" s="1">
        <v>0</v>
      </c>
      <c r="BO164" s="1">
        <v>0</v>
      </c>
      <c r="BP164" s="1">
        <v>0</v>
      </c>
      <c r="BQ164" s="1">
        <v>1</v>
      </c>
      <c r="BR164" s="1">
        <v>1</v>
      </c>
      <c r="BS164" s="1">
        <v>1</v>
      </c>
      <c r="BT164" s="1">
        <v>0</v>
      </c>
      <c r="BU164" s="1">
        <v>0</v>
      </c>
      <c r="BV164" s="1">
        <v>1</v>
      </c>
      <c r="BW164" s="1">
        <v>1</v>
      </c>
      <c r="BX164" s="1">
        <v>0</v>
      </c>
      <c r="BY164" t="s">
        <v>1206</v>
      </c>
      <c r="BZ164" s="1">
        <v>0</v>
      </c>
      <c r="CA164" s="1">
        <v>0</v>
      </c>
      <c r="CB164" s="1">
        <v>0</v>
      </c>
      <c r="CC164" s="1">
        <v>1</v>
      </c>
      <c r="CD164" s="1">
        <v>0</v>
      </c>
      <c r="CE164" s="1">
        <v>1</v>
      </c>
      <c r="CF164" s="1">
        <v>1</v>
      </c>
      <c r="CG164" s="1">
        <v>1</v>
      </c>
      <c r="CH164" s="1">
        <v>1</v>
      </c>
      <c r="CI164" s="1">
        <v>1</v>
      </c>
      <c r="CJ164" s="1">
        <v>0</v>
      </c>
      <c r="CK164" s="1">
        <v>0</v>
      </c>
      <c r="CL164" s="1">
        <v>1</v>
      </c>
      <c r="CM164" s="1">
        <v>0</v>
      </c>
      <c r="CN164" t="s">
        <v>1207</v>
      </c>
      <c r="CO164" s="1">
        <v>3</v>
      </c>
      <c r="CP164" s="1">
        <v>1</v>
      </c>
      <c r="CQ164" s="1">
        <v>1</v>
      </c>
      <c r="CR164" s="1">
        <v>1</v>
      </c>
      <c r="CS164" s="1">
        <v>3</v>
      </c>
      <c r="CT164" s="1">
        <v>3</v>
      </c>
      <c r="CU164" s="1">
        <v>2</v>
      </c>
      <c r="CV164" t="s">
        <v>287</v>
      </c>
      <c r="CW164" s="1">
        <v>2</v>
      </c>
      <c r="CX164" t="s">
        <v>1208</v>
      </c>
      <c r="CY164" s="1">
        <v>1</v>
      </c>
      <c r="CZ164" s="1">
        <v>1</v>
      </c>
      <c r="DA164" s="1">
        <v>2</v>
      </c>
      <c r="DB164" s="1">
        <v>2</v>
      </c>
      <c r="DC164" t="s">
        <v>287</v>
      </c>
      <c r="DD164" t="s">
        <v>287</v>
      </c>
      <c r="DE164" t="s">
        <v>1209</v>
      </c>
      <c r="DF164" t="s">
        <v>1210</v>
      </c>
      <c r="DG164" t="s">
        <v>1211</v>
      </c>
      <c r="DH164" t="s">
        <v>301</v>
      </c>
      <c r="DI164" t="s">
        <v>302</v>
      </c>
      <c r="DJ164" t="s">
        <v>303</v>
      </c>
      <c r="DK164" t="s">
        <v>764</v>
      </c>
      <c r="DL164" t="s">
        <v>305</v>
      </c>
      <c r="DM164" t="s">
        <v>1212</v>
      </c>
      <c r="DN164" t="s">
        <v>1213</v>
      </c>
      <c r="DO164" s="1">
        <v>0</v>
      </c>
      <c r="DP164" s="1">
        <v>0</v>
      </c>
      <c r="DQ164" s="1">
        <v>0</v>
      </c>
      <c r="DR164" s="1">
        <v>1</v>
      </c>
      <c r="DS164" s="1">
        <v>0</v>
      </c>
    </row>
    <row r="165" spans="1:123" x14ac:dyDescent="0.35">
      <c r="A165" s="1">
        <v>1</v>
      </c>
      <c r="B165" s="1">
        <v>1</v>
      </c>
      <c r="C165" s="1">
        <v>3</v>
      </c>
      <c r="D165" s="1">
        <v>3</v>
      </c>
      <c r="E165" s="1">
        <v>1</v>
      </c>
      <c r="F165" s="1">
        <v>2</v>
      </c>
      <c r="G165" s="1">
        <v>4</v>
      </c>
      <c r="H165" s="1">
        <v>4</v>
      </c>
      <c r="I165" s="1">
        <v>1</v>
      </c>
      <c r="J165" s="1">
        <v>1</v>
      </c>
      <c r="K165" s="1">
        <v>1</v>
      </c>
      <c r="L165" s="1">
        <v>1</v>
      </c>
      <c r="M165" s="1">
        <v>1</v>
      </c>
      <c r="N165" s="1">
        <v>1</v>
      </c>
      <c r="O165" s="1">
        <v>1</v>
      </c>
      <c r="P165" s="1">
        <v>0</v>
      </c>
      <c r="Q165" s="1">
        <v>1</v>
      </c>
      <c r="R165" s="1">
        <v>1</v>
      </c>
      <c r="S165" s="1">
        <v>1</v>
      </c>
      <c r="T165" s="1">
        <v>1</v>
      </c>
      <c r="U165" s="1">
        <v>1</v>
      </c>
      <c r="V165" s="1">
        <v>1</v>
      </c>
      <c r="W165" s="1">
        <v>0</v>
      </c>
      <c r="X165" t="s">
        <v>287</v>
      </c>
      <c r="Y165" s="1">
        <v>5</v>
      </c>
      <c r="Z165" s="1">
        <v>3</v>
      </c>
      <c r="AA165" t="s">
        <v>287</v>
      </c>
      <c r="AB165" s="1">
        <v>3</v>
      </c>
      <c r="AC165" s="1">
        <v>0</v>
      </c>
      <c r="AD165" s="1">
        <v>0</v>
      </c>
      <c r="AE165" s="1">
        <v>0</v>
      </c>
      <c r="AF165" s="1">
        <v>0</v>
      </c>
      <c r="AG165" s="1">
        <v>0</v>
      </c>
      <c r="AH165" s="1">
        <v>1</v>
      </c>
      <c r="AI165" s="1">
        <v>1</v>
      </c>
      <c r="AJ165" s="1">
        <v>2</v>
      </c>
      <c r="AK165" s="1">
        <v>1</v>
      </c>
      <c r="AL165" s="1">
        <v>2</v>
      </c>
      <c r="AM165" s="1">
        <v>2</v>
      </c>
      <c r="AN165" s="1">
        <v>0</v>
      </c>
      <c r="AO165" s="1">
        <v>0</v>
      </c>
      <c r="AP165" s="1">
        <v>0</v>
      </c>
      <c r="AQ165" s="1">
        <v>0</v>
      </c>
      <c r="AR165" s="1">
        <v>1</v>
      </c>
      <c r="AS165" s="1">
        <v>0</v>
      </c>
      <c r="AT165" s="1">
        <v>0</v>
      </c>
      <c r="AU165" s="1">
        <v>0</v>
      </c>
      <c r="AV165" t="s">
        <v>287</v>
      </c>
      <c r="AW165" s="1">
        <v>0</v>
      </c>
      <c r="AX165" s="1">
        <v>0</v>
      </c>
      <c r="AY165" s="1">
        <v>0</v>
      </c>
      <c r="AZ165" s="1">
        <v>0</v>
      </c>
      <c r="BA165" s="1">
        <v>1</v>
      </c>
      <c r="BB165" s="1">
        <v>0</v>
      </c>
      <c r="BC165" s="1">
        <v>0</v>
      </c>
      <c r="BD165" s="1">
        <v>0</v>
      </c>
      <c r="BE165" t="s">
        <v>287</v>
      </c>
      <c r="BF165" t="s">
        <v>287</v>
      </c>
      <c r="BG165" s="1">
        <v>1</v>
      </c>
      <c r="BH165" s="1">
        <v>1</v>
      </c>
      <c r="BI165" s="1">
        <v>3</v>
      </c>
      <c r="BJ165" s="1">
        <v>3</v>
      </c>
      <c r="BK165" s="1">
        <v>1</v>
      </c>
      <c r="BL165" s="1">
        <v>1</v>
      </c>
      <c r="BM165" s="1">
        <v>1</v>
      </c>
      <c r="BN165" s="1">
        <v>1</v>
      </c>
      <c r="BO165" s="1">
        <v>1</v>
      </c>
      <c r="BP165" s="1">
        <v>1</v>
      </c>
      <c r="BQ165" s="1">
        <v>1</v>
      </c>
      <c r="BR165" s="1">
        <v>1</v>
      </c>
      <c r="BS165" s="1">
        <v>1</v>
      </c>
      <c r="BT165" s="1">
        <v>1</v>
      </c>
      <c r="BU165" s="1">
        <v>1</v>
      </c>
      <c r="BV165" s="1">
        <v>1</v>
      </c>
      <c r="BW165" s="1">
        <v>0</v>
      </c>
      <c r="BX165" s="1">
        <v>0</v>
      </c>
      <c r="BY165" t="s">
        <v>287</v>
      </c>
      <c r="BZ165" s="1">
        <v>1</v>
      </c>
      <c r="CA165" s="1">
        <v>1</v>
      </c>
      <c r="CB165" s="1">
        <v>1</v>
      </c>
      <c r="CC165" s="1">
        <v>1</v>
      </c>
      <c r="CD165" s="1">
        <v>1</v>
      </c>
      <c r="CE165" s="1">
        <v>1</v>
      </c>
      <c r="CF165" s="1">
        <v>1</v>
      </c>
      <c r="CG165" s="1">
        <v>1</v>
      </c>
      <c r="CH165" s="1">
        <v>1</v>
      </c>
      <c r="CI165" s="1">
        <v>1</v>
      </c>
      <c r="CJ165" s="1">
        <v>1</v>
      </c>
      <c r="CK165" s="1">
        <v>1</v>
      </c>
      <c r="CL165" s="1">
        <v>0</v>
      </c>
      <c r="CM165" s="1">
        <v>0</v>
      </c>
      <c r="CN165" t="s">
        <v>287</v>
      </c>
      <c r="CO165" s="1">
        <v>1</v>
      </c>
      <c r="CP165" s="1">
        <v>1</v>
      </c>
      <c r="CQ165" s="1">
        <v>1</v>
      </c>
      <c r="CR165" s="1">
        <v>2</v>
      </c>
      <c r="CS165" s="1">
        <v>4</v>
      </c>
      <c r="CT165" s="1">
        <v>4</v>
      </c>
      <c r="CU165" s="1">
        <v>2</v>
      </c>
      <c r="CV165" t="s">
        <v>287</v>
      </c>
      <c r="CW165" s="1">
        <v>2</v>
      </c>
      <c r="CX165" t="s">
        <v>1214</v>
      </c>
      <c r="CY165" s="1">
        <v>2</v>
      </c>
      <c r="CZ165" t="s">
        <v>287</v>
      </c>
      <c r="DA165" s="1">
        <v>2</v>
      </c>
      <c r="DB165" s="1">
        <v>6</v>
      </c>
      <c r="DC165" t="s">
        <v>1215</v>
      </c>
      <c r="DD165" t="s">
        <v>287</v>
      </c>
      <c r="DE165" t="s">
        <v>287</v>
      </c>
      <c r="DF165" t="s">
        <v>1216</v>
      </c>
      <c r="DG165" t="s">
        <v>1217</v>
      </c>
      <c r="DH165" t="s">
        <v>290</v>
      </c>
      <c r="DI165" t="s">
        <v>302</v>
      </c>
      <c r="DJ165" t="s">
        <v>303</v>
      </c>
      <c r="DK165" t="s">
        <v>1026</v>
      </c>
      <c r="DL165" t="s">
        <v>370</v>
      </c>
      <c r="DM165" t="s">
        <v>1218</v>
      </c>
      <c r="DN165" t="s">
        <v>1219</v>
      </c>
      <c r="DO165" s="1">
        <v>0</v>
      </c>
      <c r="DP165" s="1">
        <v>0</v>
      </c>
      <c r="DQ165" s="1">
        <v>0</v>
      </c>
      <c r="DR165" s="1">
        <v>1</v>
      </c>
      <c r="DS165" s="1">
        <v>0</v>
      </c>
    </row>
    <row r="166" spans="1:123" x14ac:dyDescent="0.35">
      <c r="A166" t="s">
        <v>287</v>
      </c>
      <c r="B166" t="s">
        <v>287</v>
      </c>
      <c r="C166" t="s">
        <v>287</v>
      </c>
      <c r="D166" t="s">
        <v>287</v>
      </c>
      <c r="E166" t="s">
        <v>287</v>
      </c>
      <c r="F166" t="s">
        <v>287</v>
      </c>
      <c r="G166" t="s">
        <v>287</v>
      </c>
      <c r="H166" t="s">
        <v>287</v>
      </c>
      <c r="I166" s="1">
        <v>0</v>
      </c>
      <c r="J166" s="1">
        <v>0</v>
      </c>
      <c r="K166" s="1">
        <v>0</v>
      </c>
      <c r="L166" s="1">
        <v>0</v>
      </c>
      <c r="M166" s="1">
        <v>0</v>
      </c>
      <c r="N166" s="1">
        <v>0</v>
      </c>
      <c r="O166" s="1">
        <v>0</v>
      </c>
      <c r="P166" s="1">
        <v>0</v>
      </c>
      <c r="Q166" t="s">
        <v>287</v>
      </c>
      <c r="R166" s="1">
        <v>0</v>
      </c>
      <c r="S166" s="1">
        <v>0</v>
      </c>
      <c r="T166" s="1">
        <v>0</v>
      </c>
      <c r="U166" s="1">
        <v>0</v>
      </c>
      <c r="V166" s="1">
        <v>0</v>
      </c>
      <c r="W166" s="1">
        <v>0</v>
      </c>
      <c r="X166" t="s">
        <v>287</v>
      </c>
      <c r="Y166" t="s">
        <v>287</v>
      </c>
      <c r="Z166" t="s">
        <v>287</v>
      </c>
      <c r="AA166" t="s">
        <v>287</v>
      </c>
      <c r="AB166" t="s">
        <v>287</v>
      </c>
      <c r="AC166" s="1">
        <v>0</v>
      </c>
      <c r="AD166" s="1">
        <v>0</v>
      </c>
      <c r="AE166" s="1">
        <v>0</v>
      </c>
      <c r="AF166" s="1">
        <v>0</v>
      </c>
      <c r="AG166" s="1">
        <v>0</v>
      </c>
      <c r="AH166" t="s">
        <v>287</v>
      </c>
      <c r="AI166" t="s">
        <v>287</v>
      </c>
      <c r="AJ166" t="s">
        <v>287</v>
      </c>
      <c r="AK166" t="s">
        <v>287</v>
      </c>
      <c r="AL166" t="s">
        <v>287</v>
      </c>
      <c r="AM166" t="s">
        <v>287</v>
      </c>
      <c r="AN166" s="1">
        <v>0</v>
      </c>
      <c r="AO166" s="1">
        <v>0</v>
      </c>
      <c r="AP166" s="1">
        <v>0</v>
      </c>
      <c r="AQ166" s="1">
        <v>0</v>
      </c>
      <c r="AR166" s="1">
        <v>0</v>
      </c>
      <c r="AS166" s="1">
        <v>0</v>
      </c>
      <c r="AT166" s="1">
        <v>0</v>
      </c>
      <c r="AU166" s="1">
        <v>0</v>
      </c>
      <c r="AV166" t="s">
        <v>287</v>
      </c>
      <c r="AW166" s="1">
        <v>0</v>
      </c>
      <c r="AX166" s="1">
        <v>0</v>
      </c>
      <c r="AY166" s="1">
        <v>0</v>
      </c>
      <c r="AZ166" s="1">
        <v>0</v>
      </c>
      <c r="BA166" s="1">
        <v>0</v>
      </c>
      <c r="BB166" s="1">
        <v>0</v>
      </c>
      <c r="BC166" s="1">
        <v>0</v>
      </c>
      <c r="BD166" s="1">
        <v>0</v>
      </c>
      <c r="BE166" t="s">
        <v>287</v>
      </c>
      <c r="BF166" t="s">
        <v>287</v>
      </c>
      <c r="BG166" t="s">
        <v>287</v>
      </c>
      <c r="BH166" t="s">
        <v>287</v>
      </c>
      <c r="BI166" t="s">
        <v>287</v>
      </c>
      <c r="BJ166" t="s">
        <v>287</v>
      </c>
      <c r="BK166" s="1">
        <v>0</v>
      </c>
      <c r="BL166" s="1">
        <v>0</v>
      </c>
      <c r="BM166" s="1">
        <v>0</v>
      </c>
      <c r="BN166" s="1">
        <v>0</v>
      </c>
      <c r="BO166" s="1">
        <v>0</v>
      </c>
      <c r="BP166" s="1">
        <v>0</v>
      </c>
      <c r="BQ166" s="1">
        <v>0</v>
      </c>
      <c r="BR166" s="1">
        <v>0</v>
      </c>
      <c r="BS166" s="1">
        <v>0</v>
      </c>
      <c r="BT166" s="1">
        <v>0</v>
      </c>
      <c r="BU166" s="1">
        <v>0</v>
      </c>
      <c r="BV166" s="1">
        <v>0</v>
      </c>
      <c r="BW166" s="1">
        <v>0</v>
      </c>
      <c r="BX166" s="1">
        <v>0</v>
      </c>
      <c r="BY166" t="s">
        <v>287</v>
      </c>
      <c r="BZ166" s="1">
        <v>0</v>
      </c>
      <c r="CA166" s="1">
        <v>0</v>
      </c>
      <c r="CB166" s="1">
        <v>0</v>
      </c>
      <c r="CC166" s="1">
        <v>0</v>
      </c>
      <c r="CD166" s="1">
        <v>0</v>
      </c>
      <c r="CE166" s="1">
        <v>0</v>
      </c>
      <c r="CF166" s="1">
        <v>0</v>
      </c>
      <c r="CG166" s="1">
        <v>0</v>
      </c>
      <c r="CH166" s="1">
        <v>0</v>
      </c>
      <c r="CI166" s="1">
        <v>0</v>
      </c>
      <c r="CJ166" s="1">
        <v>0</v>
      </c>
      <c r="CK166" s="1">
        <v>0</v>
      </c>
      <c r="CL166" s="1">
        <v>0</v>
      </c>
      <c r="CM166" s="1">
        <v>0</v>
      </c>
      <c r="CN166" t="s">
        <v>287</v>
      </c>
      <c r="CO166" t="s">
        <v>287</v>
      </c>
      <c r="CP166" t="s">
        <v>287</v>
      </c>
      <c r="CQ166" t="s">
        <v>287</v>
      </c>
      <c r="CR166" t="s">
        <v>287</v>
      </c>
      <c r="CS166" t="s">
        <v>287</v>
      </c>
      <c r="CT166" t="s">
        <v>287</v>
      </c>
      <c r="CU166" t="s">
        <v>287</v>
      </c>
      <c r="CV166" t="s">
        <v>287</v>
      </c>
      <c r="CW166" t="s">
        <v>287</v>
      </c>
      <c r="CX166" t="s">
        <v>287</v>
      </c>
      <c r="CY166" t="s">
        <v>287</v>
      </c>
      <c r="CZ166" t="s">
        <v>287</v>
      </c>
      <c r="DA166" t="s">
        <v>287</v>
      </c>
      <c r="DB166" t="s">
        <v>287</v>
      </c>
      <c r="DC166" t="s">
        <v>287</v>
      </c>
      <c r="DD166" t="s">
        <v>287</v>
      </c>
      <c r="DE166" t="s">
        <v>287</v>
      </c>
      <c r="DF166" t="s">
        <v>1220</v>
      </c>
      <c r="DG166" t="s">
        <v>1221</v>
      </c>
      <c r="DH166" t="s">
        <v>301</v>
      </c>
      <c r="DI166" t="s">
        <v>419</v>
      </c>
      <c r="DJ166" t="s">
        <v>328</v>
      </c>
      <c r="DK166" t="s">
        <v>501</v>
      </c>
      <c r="DL166" t="s">
        <v>341</v>
      </c>
      <c r="DM166" t="s">
        <v>1222</v>
      </c>
      <c r="DN166" t="s">
        <v>1223</v>
      </c>
      <c r="DO166" s="1">
        <v>0</v>
      </c>
      <c r="DP166" s="1">
        <v>1</v>
      </c>
      <c r="DQ166" s="1">
        <v>0</v>
      </c>
      <c r="DR166" s="1">
        <v>0</v>
      </c>
      <c r="DS166" s="1">
        <v>0</v>
      </c>
    </row>
    <row r="167" spans="1:123" x14ac:dyDescent="0.35">
      <c r="A167" s="1">
        <v>1</v>
      </c>
      <c r="B167" s="1">
        <v>1</v>
      </c>
      <c r="C167" s="1">
        <v>3</v>
      </c>
      <c r="D167" s="1">
        <v>4</v>
      </c>
      <c r="E167" s="1">
        <v>1</v>
      </c>
      <c r="F167" s="1">
        <v>1</v>
      </c>
      <c r="G167" s="1">
        <v>3</v>
      </c>
      <c r="H167" s="1">
        <v>4</v>
      </c>
      <c r="I167" s="1">
        <v>1</v>
      </c>
      <c r="J167" s="1">
        <v>1</v>
      </c>
      <c r="K167" s="1">
        <v>0</v>
      </c>
      <c r="L167" s="1">
        <v>1</v>
      </c>
      <c r="M167" s="1">
        <v>1</v>
      </c>
      <c r="N167" s="1">
        <v>1</v>
      </c>
      <c r="O167" s="1">
        <v>1</v>
      </c>
      <c r="P167" s="1">
        <v>0</v>
      </c>
      <c r="Q167" s="1">
        <v>2</v>
      </c>
      <c r="R167" s="1">
        <v>1</v>
      </c>
      <c r="S167" s="1">
        <v>1</v>
      </c>
      <c r="T167" s="1">
        <v>0</v>
      </c>
      <c r="U167" s="1">
        <v>0</v>
      </c>
      <c r="V167" s="1">
        <v>0</v>
      </c>
      <c r="W167" s="1">
        <v>0</v>
      </c>
      <c r="X167" t="s">
        <v>287</v>
      </c>
      <c r="Y167" s="1">
        <v>5</v>
      </c>
      <c r="Z167" s="1">
        <v>2</v>
      </c>
      <c r="AA167" t="s">
        <v>287</v>
      </c>
      <c r="AB167" s="1">
        <v>1</v>
      </c>
      <c r="AC167" s="1">
        <v>0</v>
      </c>
      <c r="AD167" s="1">
        <v>0</v>
      </c>
      <c r="AE167" s="1">
        <v>0</v>
      </c>
      <c r="AF167" s="1">
        <v>0</v>
      </c>
      <c r="AG167" s="1">
        <v>0</v>
      </c>
      <c r="AH167" t="s">
        <v>287</v>
      </c>
      <c r="AI167" t="s">
        <v>287</v>
      </c>
      <c r="AJ167" t="s">
        <v>287</v>
      </c>
      <c r="AK167" t="s">
        <v>287</v>
      </c>
      <c r="AL167" s="1">
        <v>2</v>
      </c>
      <c r="AM167" s="1">
        <v>2</v>
      </c>
      <c r="AN167" s="1">
        <v>0</v>
      </c>
      <c r="AO167" s="1">
        <v>1</v>
      </c>
      <c r="AP167" s="1">
        <v>0</v>
      </c>
      <c r="AQ167" s="1">
        <v>1</v>
      </c>
      <c r="AR167" s="1">
        <v>1</v>
      </c>
      <c r="AS167" s="1">
        <v>0</v>
      </c>
      <c r="AT167" s="1">
        <v>0</v>
      </c>
      <c r="AU167" s="1">
        <v>0</v>
      </c>
      <c r="AV167" t="s">
        <v>287</v>
      </c>
      <c r="AW167" s="1">
        <v>0</v>
      </c>
      <c r="AX167" s="1">
        <v>1</v>
      </c>
      <c r="AY167" s="1">
        <v>0</v>
      </c>
      <c r="AZ167" s="1">
        <v>1</v>
      </c>
      <c r="BA167" s="1">
        <v>1</v>
      </c>
      <c r="BB167" s="1">
        <v>0</v>
      </c>
      <c r="BC167" s="1">
        <v>0</v>
      </c>
      <c r="BD167" s="1">
        <v>0</v>
      </c>
      <c r="BE167" t="s">
        <v>287</v>
      </c>
      <c r="BF167" t="s">
        <v>287</v>
      </c>
      <c r="BG167" s="1">
        <v>1</v>
      </c>
      <c r="BH167" s="1">
        <v>1</v>
      </c>
      <c r="BI167" s="1">
        <v>2</v>
      </c>
      <c r="BJ167" s="1">
        <v>3</v>
      </c>
      <c r="BK167" s="1">
        <v>1</v>
      </c>
      <c r="BL167" s="1">
        <v>1</v>
      </c>
      <c r="BM167" s="1">
        <v>1</v>
      </c>
      <c r="BN167" s="1">
        <v>1</v>
      </c>
      <c r="BO167" s="1">
        <v>0</v>
      </c>
      <c r="BP167" s="1">
        <v>1</v>
      </c>
      <c r="BQ167" s="1">
        <v>1</v>
      </c>
      <c r="BR167" s="1">
        <v>0</v>
      </c>
      <c r="BS167" s="1">
        <v>0</v>
      </c>
      <c r="BT167" s="1">
        <v>0</v>
      </c>
      <c r="BU167" s="1">
        <v>0</v>
      </c>
      <c r="BV167" s="1">
        <v>1</v>
      </c>
      <c r="BW167" s="1">
        <v>0</v>
      </c>
      <c r="BX167" s="1">
        <v>0</v>
      </c>
      <c r="BY167" t="s">
        <v>287</v>
      </c>
      <c r="BZ167" s="1">
        <v>1</v>
      </c>
      <c r="CA167" s="1">
        <v>1</v>
      </c>
      <c r="CB167" s="1">
        <v>1</v>
      </c>
      <c r="CC167" s="1">
        <v>1</v>
      </c>
      <c r="CD167" s="1">
        <v>1</v>
      </c>
      <c r="CE167" s="1">
        <v>1</v>
      </c>
      <c r="CF167" s="1">
        <v>1</v>
      </c>
      <c r="CG167" s="1">
        <v>1</v>
      </c>
      <c r="CH167" s="1">
        <v>1</v>
      </c>
      <c r="CI167" s="1">
        <v>1</v>
      </c>
      <c r="CJ167" s="1">
        <v>1</v>
      </c>
      <c r="CK167" s="1">
        <v>0</v>
      </c>
      <c r="CL167" s="1">
        <v>0</v>
      </c>
      <c r="CM167" s="1">
        <v>0</v>
      </c>
      <c r="CN167" t="s">
        <v>287</v>
      </c>
      <c r="CO167" s="1">
        <v>1</v>
      </c>
      <c r="CP167" s="1">
        <v>1</v>
      </c>
      <c r="CQ167" s="1">
        <v>1</v>
      </c>
      <c r="CR167" s="1">
        <v>1</v>
      </c>
      <c r="CS167" s="1">
        <v>4</v>
      </c>
      <c r="CT167" s="1">
        <v>3</v>
      </c>
      <c r="CU167" s="1">
        <v>2</v>
      </c>
      <c r="CV167" t="s">
        <v>287</v>
      </c>
      <c r="CW167" s="1">
        <v>3</v>
      </c>
      <c r="CX167" t="s">
        <v>287</v>
      </c>
      <c r="CY167" s="1">
        <v>2</v>
      </c>
      <c r="CZ167" t="s">
        <v>287</v>
      </c>
      <c r="DA167" s="1">
        <v>2</v>
      </c>
      <c r="DB167" s="1">
        <v>4</v>
      </c>
      <c r="DC167" t="s">
        <v>287</v>
      </c>
      <c r="DD167" t="s">
        <v>287</v>
      </c>
      <c r="DE167" t="s">
        <v>287</v>
      </c>
      <c r="DF167" t="s">
        <v>1224</v>
      </c>
      <c r="DG167" t="s">
        <v>1225</v>
      </c>
      <c r="DH167" t="s">
        <v>301</v>
      </c>
      <c r="DI167" t="s">
        <v>315</v>
      </c>
      <c r="DJ167" t="s">
        <v>303</v>
      </c>
      <c r="DK167" t="s">
        <v>1226</v>
      </c>
      <c r="DL167" t="s">
        <v>305</v>
      </c>
      <c r="DM167" t="s">
        <v>1227</v>
      </c>
      <c r="DN167" t="s">
        <v>1228</v>
      </c>
      <c r="DO167" s="1">
        <v>0</v>
      </c>
      <c r="DP167" s="1">
        <v>0</v>
      </c>
      <c r="DQ167" s="1">
        <v>0</v>
      </c>
      <c r="DR167" s="1">
        <v>1</v>
      </c>
      <c r="DS167" s="1">
        <v>0</v>
      </c>
    </row>
    <row r="168" spans="1:123" x14ac:dyDescent="0.35">
      <c r="A168" s="1">
        <v>1</v>
      </c>
      <c r="B168" s="1">
        <v>1</v>
      </c>
      <c r="C168" s="1">
        <v>1</v>
      </c>
      <c r="D168" s="1">
        <v>1</v>
      </c>
      <c r="E168" s="1">
        <v>1</v>
      </c>
      <c r="F168" s="1">
        <v>1</v>
      </c>
      <c r="G168" s="1">
        <v>1</v>
      </c>
      <c r="H168" s="1">
        <v>4</v>
      </c>
      <c r="I168" s="1">
        <v>1</v>
      </c>
      <c r="J168" s="1">
        <v>1</v>
      </c>
      <c r="K168" s="1">
        <v>1</v>
      </c>
      <c r="L168" s="1">
        <v>1</v>
      </c>
      <c r="M168" s="1">
        <v>1</v>
      </c>
      <c r="N168" s="1">
        <v>1</v>
      </c>
      <c r="O168" s="1">
        <v>1</v>
      </c>
      <c r="P168" s="1">
        <v>0</v>
      </c>
      <c r="Q168" s="1">
        <v>1</v>
      </c>
      <c r="R168" s="1">
        <v>1</v>
      </c>
      <c r="S168" s="1">
        <v>1</v>
      </c>
      <c r="T168" s="1">
        <v>1</v>
      </c>
      <c r="U168" s="1">
        <v>1</v>
      </c>
      <c r="V168" s="1">
        <v>1</v>
      </c>
      <c r="W168" s="1">
        <v>0</v>
      </c>
      <c r="X168" t="s">
        <v>287</v>
      </c>
      <c r="Y168" s="1">
        <v>5</v>
      </c>
      <c r="Z168" s="1">
        <v>1</v>
      </c>
      <c r="AA168" t="s">
        <v>287</v>
      </c>
      <c r="AB168" s="1">
        <v>2</v>
      </c>
      <c r="AC168" s="1">
        <v>1</v>
      </c>
      <c r="AD168" s="1">
        <v>1</v>
      </c>
      <c r="AE168" s="1">
        <v>1</v>
      </c>
      <c r="AF168" s="1">
        <v>1</v>
      </c>
      <c r="AG168" s="1">
        <v>0</v>
      </c>
      <c r="AH168" t="s">
        <v>287</v>
      </c>
      <c r="AI168" t="s">
        <v>287</v>
      </c>
      <c r="AJ168" t="s">
        <v>287</v>
      </c>
      <c r="AK168" t="s">
        <v>287</v>
      </c>
      <c r="AL168" s="1">
        <v>1</v>
      </c>
      <c r="AM168" s="1">
        <v>1</v>
      </c>
      <c r="AN168" s="1">
        <v>0</v>
      </c>
      <c r="AO168" s="1">
        <v>0</v>
      </c>
      <c r="AP168" s="1">
        <v>0</v>
      </c>
      <c r="AQ168" s="1">
        <v>1</v>
      </c>
      <c r="AR168" s="1">
        <v>1</v>
      </c>
      <c r="AS168" s="1">
        <v>0</v>
      </c>
      <c r="AT168" s="1">
        <v>0</v>
      </c>
      <c r="AU168" s="1">
        <v>0</v>
      </c>
      <c r="AV168" t="s">
        <v>287</v>
      </c>
      <c r="AW168" s="1">
        <v>0</v>
      </c>
      <c r="AX168" s="1">
        <v>0</v>
      </c>
      <c r="AY168" s="1">
        <v>0</v>
      </c>
      <c r="AZ168" s="1">
        <v>1</v>
      </c>
      <c r="BA168" s="1">
        <v>1</v>
      </c>
      <c r="BB168" s="1">
        <v>0</v>
      </c>
      <c r="BC168" s="1">
        <v>0</v>
      </c>
      <c r="BD168" s="1">
        <v>0</v>
      </c>
      <c r="BE168" t="s">
        <v>287</v>
      </c>
      <c r="BF168" t="s">
        <v>287</v>
      </c>
      <c r="BG168" s="1">
        <v>1</v>
      </c>
      <c r="BH168" s="1">
        <v>1</v>
      </c>
      <c r="BI168" s="1">
        <v>1</v>
      </c>
      <c r="BJ168" s="1">
        <v>3</v>
      </c>
      <c r="BK168" s="1">
        <v>1</v>
      </c>
      <c r="BL168" s="1">
        <v>1</v>
      </c>
      <c r="BM168" s="1">
        <v>1</v>
      </c>
      <c r="BN168" s="1">
        <v>1</v>
      </c>
      <c r="BO168" s="1">
        <v>1</v>
      </c>
      <c r="BP168" s="1">
        <v>1</v>
      </c>
      <c r="BQ168" s="1">
        <v>1</v>
      </c>
      <c r="BR168" s="1">
        <v>1</v>
      </c>
      <c r="BS168" s="1">
        <v>0</v>
      </c>
      <c r="BT168" s="1">
        <v>0</v>
      </c>
      <c r="BU168" s="1">
        <v>0</v>
      </c>
      <c r="BV168" s="1">
        <v>1</v>
      </c>
      <c r="BW168" s="1">
        <v>0</v>
      </c>
      <c r="BX168" s="1">
        <v>0</v>
      </c>
      <c r="BY168" t="s">
        <v>287</v>
      </c>
      <c r="BZ168" s="1">
        <v>1</v>
      </c>
      <c r="CA168" s="1">
        <v>1</v>
      </c>
      <c r="CB168" s="1">
        <v>1</v>
      </c>
      <c r="CC168" s="1">
        <v>1</v>
      </c>
      <c r="CD168" s="1">
        <v>0</v>
      </c>
      <c r="CE168" s="1">
        <v>0</v>
      </c>
      <c r="CF168" s="1">
        <v>0</v>
      </c>
      <c r="CG168" s="1">
        <v>0</v>
      </c>
      <c r="CH168" s="1">
        <v>0</v>
      </c>
      <c r="CI168" s="1">
        <v>0</v>
      </c>
      <c r="CJ168" s="1">
        <v>0</v>
      </c>
      <c r="CK168" s="1">
        <v>1</v>
      </c>
      <c r="CL168" s="1">
        <v>0</v>
      </c>
      <c r="CM168" s="1">
        <v>0</v>
      </c>
      <c r="CN168" t="s">
        <v>287</v>
      </c>
      <c r="CO168" s="1">
        <v>1</v>
      </c>
      <c r="CP168" s="1">
        <v>1</v>
      </c>
      <c r="CQ168" s="1">
        <v>1</v>
      </c>
      <c r="CR168" s="1">
        <v>1</v>
      </c>
      <c r="CS168" s="1">
        <v>1</v>
      </c>
      <c r="CT168" s="1">
        <v>1</v>
      </c>
      <c r="CU168" s="1">
        <v>1</v>
      </c>
      <c r="CV168" t="s">
        <v>287</v>
      </c>
      <c r="CW168" s="1">
        <v>1</v>
      </c>
      <c r="CX168" t="s">
        <v>287</v>
      </c>
      <c r="CY168" s="1">
        <v>1</v>
      </c>
      <c r="CZ168" s="1">
        <v>1</v>
      </c>
      <c r="DA168" s="1">
        <v>1</v>
      </c>
      <c r="DB168" t="s">
        <v>287</v>
      </c>
      <c r="DC168" t="s">
        <v>287</v>
      </c>
      <c r="DD168" s="1">
        <v>1</v>
      </c>
      <c r="DE168" t="s">
        <v>287</v>
      </c>
      <c r="DF168" t="s">
        <v>1229</v>
      </c>
      <c r="DG168" t="s">
        <v>1230</v>
      </c>
      <c r="DH168" t="s">
        <v>290</v>
      </c>
      <c r="DI168" t="s">
        <v>315</v>
      </c>
      <c r="DJ168" t="s">
        <v>303</v>
      </c>
      <c r="DK168" t="s">
        <v>1231</v>
      </c>
      <c r="DL168" t="s">
        <v>341</v>
      </c>
      <c r="DM168" t="s">
        <v>1232</v>
      </c>
      <c r="DN168" t="s">
        <v>1233</v>
      </c>
      <c r="DO168" s="1">
        <v>0</v>
      </c>
      <c r="DP168" s="1">
        <v>0</v>
      </c>
      <c r="DQ168" s="1">
        <v>0</v>
      </c>
      <c r="DR168" s="1">
        <v>1</v>
      </c>
      <c r="DS168" s="1">
        <v>0</v>
      </c>
    </row>
    <row r="169" spans="1:123" x14ac:dyDescent="0.35">
      <c r="A169" t="s">
        <v>287</v>
      </c>
      <c r="B169" t="s">
        <v>287</v>
      </c>
      <c r="C169" t="s">
        <v>287</v>
      </c>
      <c r="D169" t="s">
        <v>287</v>
      </c>
      <c r="E169" t="s">
        <v>287</v>
      </c>
      <c r="F169" t="s">
        <v>287</v>
      </c>
      <c r="G169" t="s">
        <v>287</v>
      </c>
      <c r="H169" t="s">
        <v>287</v>
      </c>
      <c r="I169" s="1">
        <v>0</v>
      </c>
      <c r="J169" s="1">
        <v>0</v>
      </c>
      <c r="K169" s="1">
        <v>0</v>
      </c>
      <c r="L169" s="1">
        <v>0</v>
      </c>
      <c r="M169" s="1">
        <v>0</v>
      </c>
      <c r="N169" s="1">
        <v>0</v>
      </c>
      <c r="O169" s="1">
        <v>0</v>
      </c>
      <c r="P169" s="1">
        <v>0</v>
      </c>
      <c r="Q169" t="s">
        <v>287</v>
      </c>
      <c r="R169" s="1">
        <v>0</v>
      </c>
      <c r="S169" s="1">
        <v>0</v>
      </c>
      <c r="T169" s="1">
        <v>0</v>
      </c>
      <c r="U169" s="1">
        <v>0</v>
      </c>
      <c r="V169" s="1">
        <v>0</v>
      </c>
      <c r="W169" s="1">
        <v>0</v>
      </c>
      <c r="X169" t="s">
        <v>287</v>
      </c>
      <c r="Y169" t="s">
        <v>287</v>
      </c>
      <c r="Z169" t="s">
        <v>287</v>
      </c>
      <c r="AA169" t="s">
        <v>287</v>
      </c>
      <c r="AB169" t="s">
        <v>287</v>
      </c>
      <c r="AC169" s="1">
        <v>0</v>
      </c>
      <c r="AD169" s="1">
        <v>0</v>
      </c>
      <c r="AE169" s="1">
        <v>0</v>
      </c>
      <c r="AF169" s="1">
        <v>0</v>
      </c>
      <c r="AG169" s="1">
        <v>0</v>
      </c>
      <c r="AH169" t="s">
        <v>287</v>
      </c>
      <c r="AI169" t="s">
        <v>287</v>
      </c>
      <c r="AJ169" t="s">
        <v>287</v>
      </c>
      <c r="AK169" t="s">
        <v>287</v>
      </c>
      <c r="AL169" t="s">
        <v>287</v>
      </c>
      <c r="AM169" t="s">
        <v>287</v>
      </c>
      <c r="AN169" s="1">
        <v>0</v>
      </c>
      <c r="AO169" s="1">
        <v>0</v>
      </c>
      <c r="AP169" s="1">
        <v>0</v>
      </c>
      <c r="AQ169" s="1">
        <v>0</v>
      </c>
      <c r="AR169" s="1">
        <v>0</v>
      </c>
      <c r="AS169" s="1">
        <v>0</v>
      </c>
      <c r="AT169" s="1">
        <v>0</v>
      </c>
      <c r="AU169" s="1">
        <v>0</v>
      </c>
      <c r="AV169" t="s">
        <v>287</v>
      </c>
      <c r="AW169" s="1">
        <v>0</v>
      </c>
      <c r="AX169" s="1">
        <v>0</v>
      </c>
      <c r="AY169" s="1">
        <v>0</v>
      </c>
      <c r="AZ169" s="1">
        <v>0</v>
      </c>
      <c r="BA169" s="1">
        <v>0</v>
      </c>
      <c r="BB169" s="1">
        <v>0</v>
      </c>
      <c r="BC169" s="1">
        <v>0</v>
      </c>
      <c r="BD169" s="1">
        <v>0</v>
      </c>
      <c r="BE169" t="s">
        <v>287</v>
      </c>
      <c r="BF169" t="s">
        <v>287</v>
      </c>
      <c r="BG169" t="s">
        <v>287</v>
      </c>
      <c r="BH169" t="s">
        <v>287</v>
      </c>
      <c r="BI169" t="s">
        <v>287</v>
      </c>
      <c r="BJ169" t="s">
        <v>287</v>
      </c>
      <c r="BK169" s="1">
        <v>0</v>
      </c>
      <c r="BL169" s="1">
        <v>0</v>
      </c>
      <c r="BM169" s="1">
        <v>0</v>
      </c>
      <c r="BN169" s="1">
        <v>0</v>
      </c>
      <c r="BO169" s="1">
        <v>0</v>
      </c>
      <c r="BP169" s="1">
        <v>0</v>
      </c>
      <c r="BQ169" s="1">
        <v>0</v>
      </c>
      <c r="BR169" s="1">
        <v>0</v>
      </c>
      <c r="BS169" s="1">
        <v>0</v>
      </c>
      <c r="BT169" s="1">
        <v>0</v>
      </c>
      <c r="BU169" s="1">
        <v>0</v>
      </c>
      <c r="BV169" s="1">
        <v>0</v>
      </c>
      <c r="BW169" s="1">
        <v>0</v>
      </c>
      <c r="BX169" s="1">
        <v>0</v>
      </c>
      <c r="BY169" t="s">
        <v>287</v>
      </c>
      <c r="BZ169" s="1">
        <v>0</v>
      </c>
      <c r="CA169" s="1">
        <v>0</v>
      </c>
      <c r="CB169" s="1">
        <v>0</v>
      </c>
      <c r="CC169" s="1">
        <v>0</v>
      </c>
      <c r="CD169" s="1">
        <v>0</v>
      </c>
      <c r="CE169" s="1">
        <v>0</v>
      </c>
      <c r="CF169" s="1">
        <v>0</v>
      </c>
      <c r="CG169" s="1">
        <v>0</v>
      </c>
      <c r="CH169" s="1">
        <v>0</v>
      </c>
      <c r="CI169" s="1">
        <v>0</v>
      </c>
      <c r="CJ169" s="1">
        <v>0</v>
      </c>
      <c r="CK169" s="1">
        <v>0</v>
      </c>
      <c r="CL169" s="1">
        <v>0</v>
      </c>
      <c r="CM169" s="1">
        <v>0</v>
      </c>
      <c r="CN169" t="s">
        <v>287</v>
      </c>
      <c r="CO169" t="s">
        <v>287</v>
      </c>
      <c r="CP169" t="s">
        <v>287</v>
      </c>
      <c r="CQ169" t="s">
        <v>287</v>
      </c>
      <c r="CR169" t="s">
        <v>287</v>
      </c>
      <c r="CS169" t="s">
        <v>287</v>
      </c>
      <c r="CT169" t="s">
        <v>287</v>
      </c>
      <c r="CU169" t="s">
        <v>287</v>
      </c>
      <c r="CV169" t="s">
        <v>287</v>
      </c>
      <c r="CW169" t="s">
        <v>287</v>
      </c>
      <c r="CX169" t="s">
        <v>287</v>
      </c>
      <c r="CY169" t="s">
        <v>287</v>
      </c>
      <c r="CZ169" t="s">
        <v>287</v>
      </c>
      <c r="DA169" t="s">
        <v>287</v>
      </c>
      <c r="DB169" t="s">
        <v>287</v>
      </c>
      <c r="DC169" t="s">
        <v>287</v>
      </c>
      <c r="DD169" t="s">
        <v>287</v>
      </c>
      <c r="DE169" t="s">
        <v>287</v>
      </c>
      <c r="DF169" t="s">
        <v>1234</v>
      </c>
      <c r="DG169" t="s">
        <v>1235</v>
      </c>
      <c r="DH169" t="s">
        <v>290</v>
      </c>
      <c r="DI169" t="s">
        <v>291</v>
      </c>
      <c r="DJ169" t="s">
        <v>292</v>
      </c>
      <c r="DK169" t="s">
        <v>1236</v>
      </c>
      <c r="DL169" t="s">
        <v>341</v>
      </c>
      <c r="DM169" t="s">
        <v>1237</v>
      </c>
      <c r="DN169" t="s">
        <v>1238</v>
      </c>
      <c r="DO169" s="1">
        <v>0</v>
      </c>
      <c r="DP169" s="1">
        <v>1</v>
      </c>
      <c r="DQ169" s="1">
        <v>0</v>
      </c>
      <c r="DR169" s="1">
        <v>0</v>
      </c>
      <c r="DS169" s="1">
        <v>0</v>
      </c>
    </row>
    <row r="170" spans="1:123" x14ac:dyDescent="0.35">
      <c r="A170" s="1">
        <v>1</v>
      </c>
      <c r="B170" s="1">
        <v>1</v>
      </c>
      <c r="C170" s="1">
        <v>7</v>
      </c>
      <c r="D170" s="1">
        <v>4</v>
      </c>
      <c r="E170" s="1">
        <v>1</v>
      </c>
      <c r="F170" s="1">
        <v>3</v>
      </c>
      <c r="G170" s="1">
        <v>2</v>
      </c>
      <c r="H170" s="1">
        <v>4</v>
      </c>
      <c r="I170" s="1">
        <v>1</v>
      </c>
      <c r="J170" s="1">
        <v>1</v>
      </c>
      <c r="K170" s="1">
        <v>1</v>
      </c>
      <c r="L170" s="1">
        <v>0</v>
      </c>
      <c r="M170" s="1">
        <v>0</v>
      </c>
      <c r="N170" s="1">
        <v>1</v>
      </c>
      <c r="O170" s="1">
        <v>1</v>
      </c>
      <c r="P170" s="1">
        <v>0</v>
      </c>
      <c r="Q170" s="1">
        <v>1</v>
      </c>
      <c r="R170" s="1">
        <v>1</v>
      </c>
      <c r="S170" s="1">
        <v>0</v>
      </c>
      <c r="T170" s="1">
        <v>0</v>
      </c>
      <c r="U170" s="1">
        <v>0</v>
      </c>
      <c r="V170" s="1">
        <v>0</v>
      </c>
      <c r="W170" s="1">
        <v>0</v>
      </c>
      <c r="X170" t="s">
        <v>287</v>
      </c>
      <c r="Y170" s="1">
        <v>4</v>
      </c>
      <c r="Z170" s="1">
        <v>2</v>
      </c>
      <c r="AA170" t="s">
        <v>287</v>
      </c>
      <c r="AB170" s="1">
        <v>2</v>
      </c>
      <c r="AC170" s="1">
        <v>1</v>
      </c>
      <c r="AD170" s="1">
        <v>0</v>
      </c>
      <c r="AE170" s="1">
        <v>1</v>
      </c>
      <c r="AF170" s="1">
        <v>1</v>
      </c>
      <c r="AG170" s="1">
        <v>0</v>
      </c>
      <c r="AH170" t="s">
        <v>287</v>
      </c>
      <c r="AI170" t="s">
        <v>287</v>
      </c>
      <c r="AJ170" t="s">
        <v>287</v>
      </c>
      <c r="AK170" t="s">
        <v>287</v>
      </c>
      <c r="AL170" s="1">
        <v>1</v>
      </c>
      <c r="AM170" s="1">
        <v>1</v>
      </c>
      <c r="AN170" s="1">
        <v>0</v>
      </c>
      <c r="AO170" s="1">
        <v>1</v>
      </c>
      <c r="AP170" s="1">
        <v>0</v>
      </c>
      <c r="AQ170" s="1">
        <v>0</v>
      </c>
      <c r="AR170" s="1">
        <v>0</v>
      </c>
      <c r="AS170" s="1">
        <v>0</v>
      </c>
      <c r="AT170" s="1">
        <v>0</v>
      </c>
      <c r="AU170" s="1">
        <v>0</v>
      </c>
      <c r="AV170" t="s">
        <v>287</v>
      </c>
      <c r="AW170" s="1">
        <v>0</v>
      </c>
      <c r="AX170" s="1">
        <v>1</v>
      </c>
      <c r="AY170" s="1">
        <v>0</v>
      </c>
      <c r="AZ170" s="1">
        <v>0</v>
      </c>
      <c r="BA170" s="1">
        <v>0</v>
      </c>
      <c r="BB170" s="1">
        <v>0</v>
      </c>
      <c r="BC170" s="1">
        <v>0</v>
      </c>
      <c r="BD170" s="1">
        <v>0</v>
      </c>
      <c r="BE170" t="s">
        <v>287</v>
      </c>
      <c r="BF170" t="s">
        <v>287</v>
      </c>
      <c r="BG170" s="1">
        <v>3</v>
      </c>
      <c r="BH170" t="s">
        <v>287</v>
      </c>
      <c r="BI170" t="s">
        <v>287</v>
      </c>
      <c r="BJ170" t="s">
        <v>287</v>
      </c>
      <c r="BK170" s="1">
        <v>0</v>
      </c>
      <c r="BL170" s="1">
        <v>0</v>
      </c>
      <c r="BM170" s="1">
        <v>0</v>
      </c>
      <c r="BN170" s="1">
        <v>0</v>
      </c>
      <c r="BO170" s="1">
        <v>0</v>
      </c>
      <c r="BP170" s="1">
        <v>0</v>
      </c>
      <c r="BQ170" s="1">
        <v>0</v>
      </c>
      <c r="BR170" s="1">
        <v>0</v>
      </c>
      <c r="BS170" s="1">
        <v>0</v>
      </c>
      <c r="BT170" s="1">
        <v>0</v>
      </c>
      <c r="BU170" s="1">
        <v>0</v>
      </c>
      <c r="BV170" s="1">
        <v>0</v>
      </c>
      <c r="BW170" s="1">
        <v>0</v>
      </c>
      <c r="BX170" s="1">
        <v>0</v>
      </c>
      <c r="BY170" t="s">
        <v>287</v>
      </c>
      <c r="BZ170" s="1">
        <v>0</v>
      </c>
      <c r="CA170" s="1">
        <v>0</v>
      </c>
      <c r="CB170" s="1">
        <v>0</v>
      </c>
      <c r="CC170" s="1">
        <v>0</v>
      </c>
      <c r="CD170" s="1">
        <v>0</v>
      </c>
      <c r="CE170" s="1">
        <v>0</v>
      </c>
      <c r="CF170" s="1">
        <v>0</v>
      </c>
      <c r="CG170" s="1">
        <v>0</v>
      </c>
      <c r="CH170" s="1">
        <v>0</v>
      </c>
      <c r="CI170" s="1">
        <v>0</v>
      </c>
      <c r="CJ170" s="1">
        <v>0</v>
      </c>
      <c r="CK170" s="1">
        <v>0</v>
      </c>
      <c r="CL170" s="1">
        <v>0</v>
      </c>
      <c r="CM170" s="1">
        <v>0</v>
      </c>
      <c r="CN170" t="s">
        <v>287</v>
      </c>
      <c r="CO170" t="s">
        <v>287</v>
      </c>
      <c r="CP170" t="s">
        <v>287</v>
      </c>
      <c r="CQ170" t="s">
        <v>287</v>
      </c>
      <c r="CR170" t="s">
        <v>287</v>
      </c>
      <c r="CS170" t="s">
        <v>287</v>
      </c>
      <c r="CT170" t="s">
        <v>287</v>
      </c>
      <c r="CU170" t="s">
        <v>287</v>
      </c>
      <c r="CV170" t="s">
        <v>287</v>
      </c>
      <c r="CW170" s="1">
        <v>3</v>
      </c>
      <c r="CX170" t="s">
        <v>287</v>
      </c>
      <c r="CY170" s="1">
        <v>2</v>
      </c>
      <c r="CZ170" t="s">
        <v>287</v>
      </c>
      <c r="DA170" s="1">
        <v>2</v>
      </c>
      <c r="DB170" s="1">
        <v>2</v>
      </c>
      <c r="DC170" t="s">
        <v>287</v>
      </c>
      <c r="DD170" t="s">
        <v>287</v>
      </c>
      <c r="DE170" t="s">
        <v>287</v>
      </c>
      <c r="DF170" t="s">
        <v>1239</v>
      </c>
      <c r="DG170" t="s">
        <v>1240</v>
      </c>
      <c r="DH170" t="s">
        <v>290</v>
      </c>
      <c r="DI170" t="s">
        <v>315</v>
      </c>
      <c r="DJ170" t="s">
        <v>303</v>
      </c>
      <c r="DK170" t="s">
        <v>363</v>
      </c>
      <c r="DL170" t="s">
        <v>294</v>
      </c>
      <c r="DM170" t="s">
        <v>1241</v>
      </c>
      <c r="DN170" t="s">
        <v>1242</v>
      </c>
      <c r="DO170" s="1">
        <v>0</v>
      </c>
      <c r="DP170" s="1">
        <v>0</v>
      </c>
      <c r="DQ170" s="1">
        <v>0</v>
      </c>
      <c r="DR170" s="1">
        <v>1</v>
      </c>
      <c r="DS170" s="1">
        <v>0</v>
      </c>
    </row>
    <row r="171" spans="1:123" x14ac:dyDescent="0.35">
      <c r="A171" s="1">
        <v>1</v>
      </c>
      <c r="B171" s="1">
        <v>1</v>
      </c>
      <c r="C171" s="1">
        <v>3</v>
      </c>
      <c r="D171" s="1">
        <v>3</v>
      </c>
      <c r="E171" s="1">
        <v>1</v>
      </c>
      <c r="F171" s="1">
        <v>3</v>
      </c>
      <c r="G171" s="1">
        <v>4</v>
      </c>
      <c r="H171" s="1">
        <v>4</v>
      </c>
      <c r="I171" s="1">
        <v>1</v>
      </c>
      <c r="J171" s="1">
        <v>1</v>
      </c>
      <c r="K171" s="1">
        <v>1</v>
      </c>
      <c r="L171" s="1">
        <v>0</v>
      </c>
      <c r="M171" s="1">
        <v>0</v>
      </c>
      <c r="N171" s="1">
        <v>1</v>
      </c>
      <c r="O171" s="1">
        <v>1</v>
      </c>
      <c r="P171" s="1">
        <v>0</v>
      </c>
      <c r="Q171" s="1">
        <v>1</v>
      </c>
      <c r="R171" s="1">
        <v>0</v>
      </c>
      <c r="S171" s="1">
        <v>0</v>
      </c>
      <c r="T171" s="1">
        <v>1</v>
      </c>
      <c r="U171" s="1">
        <v>1</v>
      </c>
      <c r="V171" s="1">
        <v>0</v>
      </c>
      <c r="W171" s="1">
        <v>0</v>
      </c>
      <c r="X171" t="s">
        <v>287</v>
      </c>
      <c r="Y171" s="1">
        <v>6</v>
      </c>
      <c r="Z171" s="1">
        <v>2</v>
      </c>
      <c r="AA171" t="s">
        <v>287</v>
      </c>
      <c r="AB171" s="1">
        <v>1</v>
      </c>
      <c r="AC171" s="1">
        <v>0</v>
      </c>
      <c r="AD171" s="1">
        <v>0</v>
      </c>
      <c r="AE171" s="1">
        <v>0</v>
      </c>
      <c r="AF171" s="1">
        <v>0</v>
      </c>
      <c r="AG171" s="1">
        <v>0</v>
      </c>
      <c r="AH171" t="s">
        <v>287</v>
      </c>
      <c r="AI171" t="s">
        <v>287</v>
      </c>
      <c r="AJ171" t="s">
        <v>287</v>
      </c>
      <c r="AK171" t="s">
        <v>287</v>
      </c>
      <c r="AL171" s="1">
        <v>2</v>
      </c>
      <c r="AM171" s="1">
        <v>1</v>
      </c>
      <c r="AN171" s="1">
        <v>0</v>
      </c>
      <c r="AO171" s="1">
        <v>1</v>
      </c>
      <c r="AP171" s="1">
        <v>0</v>
      </c>
      <c r="AQ171" s="1">
        <v>0</v>
      </c>
      <c r="AR171" s="1">
        <v>0</v>
      </c>
      <c r="AS171" s="1">
        <v>0</v>
      </c>
      <c r="AT171" s="1">
        <v>0</v>
      </c>
      <c r="AU171" s="1">
        <v>0</v>
      </c>
      <c r="AV171" t="s">
        <v>287</v>
      </c>
      <c r="AW171" s="1">
        <v>0</v>
      </c>
      <c r="AX171" s="1">
        <v>1</v>
      </c>
      <c r="AY171" s="1">
        <v>0</v>
      </c>
      <c r="AZ171" s="1">
        <v>0</v>
      </c>
      <c r="BA171" s="1">
        <v>0</v>
      </c>
      <c r="BB171" s="1">
        <v>0</v>
      </c>
      <c r="BC171" s="1">
        <v>0</v>
      </c>
      <c r="BD171" s="1">
        <v>0</v>
      </c>
      <c r="BE171" t="s">
        <v>287</v>
      </c>
      <c r="BF171" t="s">
        <v>287</v>
      </c>
      <c r="BG171" s="1">
        <v>1</v>
      </c>
      <c r="BH171" s="1">
        <v>1</v>
      </c>
      <c r="BI171" s="1">
        <v>2</v>
      </c>
      <c r="BJ171" s="1">
        <v>3</v>
      </c>
      <c r="BK171" s="1">
        <v>1</v>
      </c>
      <c r="BL171" s="1">
        <v>1</v>
      </c>
      <c r="BM171" s="1">
        <v>1</v>
      </c>
      <c r="BN171" s="1">
        <v>1</v>
      </c>
      <c r="BO171" s="1">
        <v>1</v>
      </c>
      <c r="BP171" s="1">
        <v>1</v>
      </c>
      <c r="BQ171" s="1">
        <v>1</v>
      </c>
      <c r="BR171" s="1">
        <v>1</v>
      </c>
      <c r="BS171" s="1">
        <v>1</v>
      </c>
      <c r="BT171" s="1">
        <v>1</v>
      </c>
      <c r="BU171" s="1">
        <v>1</v>
      </c>
      <c r="BV171" s="1">
        <v>0</v>
      </c>
      <c r="BW171" s="1">
        <v>0</v>
      </c>
      <c r="BX171" s="1">
        <v>0</v>
      </c>
      <c r="BY171" t="s">
        <v>287</v>
      </c>
      <c r="BZ171" s="1">
        <v>0</v>
      </c>
      <c r="CA171" s="1">
        <v>1</v>
      </c>
      <c r="CB171" s="1">
        <v>1</v>
      </c>
      <c r="CC171" s="1">
        <v>1</v>
      </c>
      <c r="CD171" s="1">
        <v>1</v>
      </c>
      <c r="CE171" s="1">
        <v>1</v>
      </c>
      <c r="CF171" s="1">
        <v>1</v>
      </c>
      <c r="CG171" s="1">
        <v>0</v>
      </c>
      <c r="CH171" s="1">
        <v>1</v>
      </c>
      <c r="CI171" s="1">
        <v>1</v>
      </c>
      <c r="CJ171" s="1">
        <v>0</v>
      </c>
      <c r="CK171" s="1">
        <v>0</v>
      </c>
      <c r="CL171" s="1">
        <v>0</v>
      </c>
      <c r="CM171" s="1">
        <v>0</v>
      </c>
      <c r="CN171" t="s">
        <v>287</v>
      </c>
      <c r="CO171" s="1">
        <v>3</v>
      </c>
      <c r="CP171" s="1">
        <v>3</v>
      </c>
      <c r="CQ171" s="1">
        <v>3</v>
      </c>
      <c r="CR171" t="s">
        <v>287</v>
      </c>
      <c r="CS171" s="1">
        <v>2</v>
      </c>
      <c r="CT171" s="1">
        <v>2</v>
      </c>
      <c r="CU171" s="1">
        <v>2</v>
      </c>
      <c r="CV171" t="s">
        <v>287</v>
      </c>
      <c r="CW171" s="1">
        <v>1</v>
      </c>
      <c r="CX171" t="s">
        <v>287</v>
      </c>
      <c r="CY171" s="1">
        <v>2</v>
      </c>
      <c r="CZ171" t="s">
        <v>287</v>
      </c>
      <c r="DA171" s="1">
        <v>2</v>
      </c>
      <c r="DB171" s="1">
        <v>2</v>
      </c>
      <c r="DC171" t="s">
        <v>287</v>
      </c>
      <c r="DD171" t="s">
        <v>287</v>
      </c>
      <c r="DE171" t="s">
        <v>287</v>
      </c>
      <c r="DF171" t="s">
        <v>1243</v>
      </c>
      <c r="DG171" t="s">
        <v>1244</v>
      </c>
      <c r="DH171" t="s">
        <v>290</v>
      </c>
      <c r="DI171" t="s">
        <v>563</v>
      </c>
      <c r="DJ171" t="s">
        <v>292</v>
      </c>
      <c r="DK171" t="s">
        <v>800</v>
      </c>
      <c r="DL171" t="s">
        <v>341</v>
      </c>
      <c r="DM171" t="s">
        <v>1245</v>
      </c>
      <c r="DN171" t="s">
        <v>1246</v>
      </c>
      <c r="DO171" s="1">
        <v>0</v>
      </c>
      <c r="DP171" s="1">
        <v>0</v>
      </c>
      <c r="DQ171" s="1">
        <v>0</v>
      </c>
      <c r="DR171" s="1">
        <v>1</v>
      </c>
      <c r="DS171" s="1">
        <v>0</v>
      </c>
    </row>
    <row r="172" spans="1:123" x14ac:dyDescent="0.35">
      <c r="A172" s="1">
        <v>1</v>
      </c>
      <c r="B172" s="1">
        <v>1</v>
      </c>
      <c r="C172" s="1">
        <v>7</v>
      </c>
      <c r="D172" s="1">
        <v>2</v>
      </c>
      <c r="E172" s="1">
        <v>2</v>
      </c>
      <c r="F172" s="1">
        <v>5</v>
      </c>
      <c r="G172" s="1">
        <v>4</v>
      </c>
      <c r="H172" s="1">
        <v>4</v>
      </c>
      <c r="I172" s="1">
        <v>1</v>
      </c>
      <c r="J172" s="1">
        <v>0</v>
      </c>
      <c r="K172" s="1">
        <v>1</v>
      </c>
      <c r="L172" s="1">
        <v>1</v>
      </c>
      <c r="M172" s="1">
        <v>0</v>
      </c>
      <c r="N172" s="1">
        <v>1</v>
      </c>
      <c r="O172" s="1">
        <v>1</v>
      </c>
      <c r="P172" s="1">
        <v>0</v>
      </c>
      <c r="Q172" s="1">
        <v>1</v>
      </c>
      <c r="R172" s="1">
        <v>1</v>
      </c>
      <c r="S172" s="1">
        <v>0</v>
      </c>
      <c r="T172" s="1">
        <v>1</v>
      </c>
      <c r="U172" s="1">
        <v>0</v>
      </c>
      <c r="V172" s="1">
        <v>0</v>
      </c>
      <c r="W172" s="1">
        <v>0</v>
      </c>
      <c r="X172" t="s">
        <v>287</v>
      </c>
      <c r="Y172" s="1">
        <v>4</v>
      </c>
      <c r="Z172" s="1">
        <v>2</v>
      </c>
      <c r="AA172" t="s">
        <v>287</v>
      </c>
      <c r="AB172" s="1">
        <v>2</v>
      </c>
      <c r="AC172" s="1">
        <v>1</v>
      </c>
      <c r="AD172" s="1">
        <v>1</v>
      </c>
      <c r="AE172" s="1">
        <v>0</v>
      </c>
      <c r="AF172" s="1">
        <v>0</v>
      </c>
      <c r="AG172" s="1">
        <v>0</v>
      </c>
      <c r="AH172" t="s">
        <v>287</v>
      </c>
      <c r="AI172" t="s">
        <v>287</v>
      </c>
      <c r="AJ172" t="s">
        <v>287</v>
      </c>
      <c r="AK172" t="s">
        <v>287</v>
      </c>
      <c r="AL172" s="1">
        <v>2</v>
      </c>
      <c r="AM172" s="1">
        <v>2</v>
      </c>
      <c r="AN172" s="1">
        <v>0</v>
      </c>
      <c r="AO172" s="1">
        <v>0</v>
      </c>
      <c r="AP172" s="1">
        <v>0</v>
      </c>
      <c r="AQ172" s="1">
        <v>1</v>
      </c>
      <c r="AR172" s="1">
        <v>1</v>
      </c>
      <c r="AS172" s="1">
        <v>1</v>
      </c>
      <c r="AT172" s="1">
        <v>0</v>
      </c>
      <c r="AU172" s="1">
        <v>0</v>
      </c>
      <c r="AV172" t="s">
        <v>287</v>
      </c>
      <c r="AW172" s="1">
        <v>0</v>
      </c>
      <c r="AX172" s="1">
        <v>0</v>
      </c>
      <c r="AY172" s="1">
        <v>1</v>
      </c>
      <c r="AZ172" s="1">
        <v>1</v>
      </c>
      <c r="BA172" s="1">
        <v>1</v>
      </c>
      <c r="BB172" s="1">
        <v>0</v>
      </c>
      <c r="BC172" s="1">
        <v>0</v>
      </c>
      <c r="BD172" s="1">
        <v>0</v>
      </c>
      <c r="BE172" t="s">
        <v>287</v>
      </c>
      <c r="BF172" t="s">
        <v>287</v>
      </c>
      <c r="BG172" s="1">
        <v>1</v>
      </c>
      <c r="BH172" s="1">
        <v>1</v>
      </c>
      <c r="BI172" s="1">
        <v>2</v>
      </c>
      <c r="BJ172" s="1">
        <v>3</v>
      </c>
      <c r="BK172" s="1">
        <v>1</v>
      </c>
      <c r="BL172" s="1">
        <v>1</v>
      </c>
      <c r="BM172" s="1">
        <v>1</v>
      </c>
      <c r="BN172" s="1">
        <v>1</v>
      </c>
      <c r="BO172" s="1">
        <v>1</v>
      </c>
      <c r="BP172" s="1">
        <v>1</v>
      </c>
      <c r="BQ172" s="1">
        <v>1</v>
      </c>
      <c r="BR172" s="1">
        <v>1</v>
      </c>
      <c r="BS172" s="1">
        <v>1</v>
      </c>
      <c r="BT172" s="1">
        <v>0</v>
      </c>
      <c r="BU172" s="1">
        <v>1</v>
      </c>
      <c r="BV172" s="1">
        <v>1</v>
      </c>
      <c r="BW172" s="1">
        <v>0</v>
      </c>
      <c r="BX172" s="1">
        <v>0</v>
      </c>
      <c r="BY172" t="s">
        <v>287</v>
      </c>
      <c r="BZ172" s="1">
        <v>0</v>
      </c>
      <c r="CA172" s="1">
        <v>0</v>
      </c>
      <c r="CB172" s="1">
        <v>0</v>
      </c>
      <c r="CC172" s="1">
        <v>1</v>
      </c>
      <c r="CD172" s="1">
        <v>0</v>
      </c>
      <c r="CE172" s="1">
        <v>1</v>
      </c>
      <c r="CF172" s="1">
        <v>0</v>
      </c>
      <c r="CG172" s="1">
        <v>0</v>
      </c>
      <c r="CH172" s="1">
        <v>1</v>
      </c>
      <c r="CI172" s="1">
        <v>1</v>
      </c>
      <c r="CJ172" s="1">
        <v>0</v>
      </c>
      <c r="CK172" s="1">
        <v>1</v>
      </c>
      <c r="CL172" s="1">
        <v>0</v>
      </c>
      <c r="CM172" s="1">
        <v>0</v>
      </c>
      <c r="CN172" t="s">
        <v>287</v>
      </c>
      <c r="CO172" s="1">
        <v>2</v>
      </c>
      <c r="CP172" s="1">
        <v>1</v>
      </c>
      <c r="CQ172" s="1">
        <v>1</v>
      </c>
      <c r="CR172" s="1">
        <v>1</v>
      </c>
      <c r="CS172" s="1">
        <v>4</v>
      </c>
      <c r="CT172" s="1">
        <v>2</v>
      </c>
      <c r="CU172" s="1">
        <v>4</v>
      </c>
      <c r="CV172" t="s">
        <v>287</v>
      </c>
      <c r="CW172" s="1">
        <v>2</v>
      </c>
      <c r="CX172" t="s">
        <v>287</v>
      </c>
      <c r="CY172" s="1">
        <v>1</v>
      </c>
      <c r="CZ172" s="1">
        <v>3</v>
      </c>
      <c r="DA172" s="1">
        <v>1</v>
      </c>
      <c r="DB172" t="s">
        <v>287</v>
      </c>
      <c r="DC172" t="s">
        <v>287</v>
      </c>
      <c r="DD172" s="1">
        <v>1</v>
      </c>
      <c r="DE172" t="s">
        <v>287</v>
      </c>
      <c r="DF172" t="s">
        <v>1247</v>
      </c>
      <c r="DG172" t="s">
        <v>1248</v>
      </c>
      <c r="DH172" t="s">
        <v>301</v>
      </c>
      <c r="DI172" t="s">
        <v>302</v>
      </c>
      <c r="DJ172" t="s">
        <v>303</v>
      </c>
      <c r="DK172" t="s">
        <v>655</v>
      </c>
      <c r="DL172" t="s">
        <v>294</v>
      </c>
      <c r="DM172" t="s">
        <v>1249</v>
      </c>
      <c r="DN172" t="s">
        <v>1250</v>
      </c>
      <c r="DO172" s="1">
        <v>0</v>
      </c>
      <c r="DP172" s="1">
        <v>0</v>
      </c>
      <c r="DQ172" s="1">
        <v>0</v>
      </c>
      <c r="DR172" s="1">
        <v>1</v>
      </c>
      <c r="DS172" s="1">
        <v>0</v>
      </c>
    </row>
    <row r="173" spans="1:123" x14ac:dyDescent="0.35">
      <c r="A173" t="s">
        <v>287</v>
      </c>
      <c r="B173" t="s">
        <v>287</v>
      </c>
      <c r="C173" t="s">
        <v>287</v>
      </c>
      <c r="D173" t="s">
        <v>287</v>
      </c>
      <c r="E173" t="s">
        <v>287</v>
      </c>
      <c r="F173" t="s">
        <v>287</v>
      </c>
      <c r="G173" t="s">
        <v>287</v>
      </c>
      <c r="H173" t="s">
        <v>287</v>
      </c>
      <c r="I173" s="1">
        <v>0</v>
      </c>
      <c r="J173" s="1">
        <v>0</v>
      </c>
      <c r="K173" s="1">
        <v>0</v>
      </c>
      <c r="L173" s="1">
        <v>0</v>
      </c>
      <c r="M173" s="1">
        <v>0</v>
      </c>
      <c r="N173" s="1">
        <v>0</v>
      </c>
      <c r="O173" s="1">
        <v>0</v>
      </c>
      <c r="P173" s="1">
        <v>0</v>
      </c>
      <c r="Q173" t="s">
        <v>287</v>
      </c>
      <c r="R173" s="1">
        <v>0</v>
      </c>
      <c r="S173" s="1">
        <v>0</v>
      </c>
      <c r="T173" s="1">
        <v>0</v>
      </c>
      <c r="U173" s="1">
        <v>0</v>
      </c>
      <c r="V173" s="1">
        <v>0</v>
      </c>
      <c r="W173" s="1">
        <v>0</v>
      </c>
      <c r="X173" t="s">
        <v>287</v>
      </c>
      <c r="Y173" t="s">
        <v>287</v>
      </c>
      <c r="Z173" t="s">
        <v>287</v>
      </c>
      <c r="AA173" t="s">
        <v>287</v>
      </c>
      <c r="AB173" t="s">
        <v>287</v>
      </c>
      <c r="AC173" s="1">
        <v>0</v>
      </c>
      <c r="AD173" s="1">
        <v>0</v>
      </c>
      <c r="AE173" s="1">
        <v>0</v>
      </c>
      <c r="AF173" s="1">
        <v>0</v>
      </c>
      <c r="AG173" s="1">
        <v>0</v>
      </c>
      <c r="AH173" t="s">
        <v>287</v>
      </c>
      <c r="AI173" t="s">
        <v>287</v>
      </c>
      <c r="AJ173" t="s">
        <v>287</v>
      </c>
      <c r="AK173" t="s">
        <v>287</v>
      </c>
      <c r="AL173" t="s">
        <v>287</v>
      </c>
      <c r="AM173" t="s">
        <v>287</v>
      </c>
      <c r="AN173" s="1">
        <v>0</v>
      </c>
      <c r="AO173" s="1">
        <v>0</v>
      </c>
      <c r="AP173" s="1">
        <v>0</v>
      </c>
      <c r="AQ173" s="1">
        <v>0</v>
      </c>
      <c r="AR173" s="1">
        <v>0</v>
      </c>
      <c r="AS173" s="1">
        <v>0</v>
      </c>
      <c r="AT173" s="1">
        <v>0</v>
      </c>
      <c r="AU173" s="1">
        <v>0</v>
      </c>
      <c r="AV173" t="s">
        <v>287</v>
      </c>
      <c r="AW173" s="1">
        <v>0</v>
      </c>
      <c r="AX173" s="1">
        <v>0</v>
      </c>
      <c r="AY173" s="1">
        <v>0</v>
      </c>
      <c r="AZ173" s="1">
        <v>0</v>
      </c>
      <c r="BA173" s="1">
        <v>0</v>
      </c>
      <c r="BB173" s="1">
        <v>0</v>
      </c>
      <c r="BC173" s="1">
        <v>0</v>
      </c>
      <c r="BD173" s="1">
        <v>0</v>
      </c>
      <c r="BE173" t="s">
        <v>287</v>
      </c>
      <c r="BF173" t="s">
        <v>287</v>
      </c>
      <c r="BG173" t="s">
        <v>287</v>
      </c>
      <c r="BH173" t="s">
        <v>287</v>
      </c>
      <c r="BI173" t="s">
        <v>287</v>
      </c>
      <c r="BJ173" t="s">
        <v>287</v>
      </c>
      <c r="BK173" s="1">
        <v>0</v>
      </c>
      <c r="BL173" s="1">
        <v>0</v>
      </c>
      <c r="BM173" s="1">
        <v>0</v>
      </c>
      <c r="BN173" s="1">
        <v>0</v>
      </c>
      <c r="BO173" s="1">
        <v>0</v>
      </c>
      <c r="BP173" s="1">
        <v>0</v>
      </c>
      <c r="BQ173" s="1">
        <v>0</v>
      </c>
      <c r="BR173" s="1">
        <v>0</v>
      </c>
      <c r="BS173" s="1">
        <v>0</v>
      </c>
      <c r="BT173" s="1">
        <v>0</v>
      </c>
      <c r="BU173" s="1">
        <v>0</v>
      </c>
      <c r="BV173" s="1">
        <v>0</v>
      </c>
      <c r="BW173" s="1">
        <v>0</v>
      </c>
      <c r="BX173" s="1">
        <v>0</v>
      </c>
      <c r="BY173" t="s">
        <v>287</v>
      </c>
      <c r="BZ173" s="1">
        <v>0</v>
      </c>
      <c r="CA173" s="1">
        <v>0</v>
      </c>
      <c r="CB173" s="1">
        <v>0</v>
      </c>
      <c r="CC173" s="1">
        <v>0</v>
      </c>
      <c r="CD173" s="1">
        <v>0</v>
      </c>
      <c r="CE173" s="1">
        <v>0</v>
      </c>
      <c r="CF173" s="1">
        <v>0</v>
      </c>
      <c r="CG173" s="1">
        <v>0</v>
      </c>
      <c r="CH173" s="1">
        <v>0</v>
      </c>
      <c r="CI173" s="1">
        <v>0</v>
      </c>
      <c r="CJ173" s="1">
        <v>0</v>
      </c>
      <c r="CK173" s="1">
        <v>0</v>
      </c>
      <c r="CL173" s="1">
        <v>0</v>
      </c>
      <c r="CM173" s="1">
        <v>0</v>
      </c>
      <c r="CN173" t="s">
        <v>287</v>
      </c>
      <c r="CO173" t="s">
        <v>287</v>
      </c>
      <c r="CP173" t="s">
        <v>287</v>
      </c>
      <c r="CQ173" t="s">
        <v>287</v>
      </c>
      <c r="CR173" t="s">
        <v>287</v>
      </c>
      <c r="CS173" t="s">
        <v>287</v>
      </c>
      <c r="CT173" t="s">
        <v>287</v>
      </c>
      <c r="CU173" t="s">
        <v>287</v>
      </c>
      <c r="CV173" t="s">
        <v>287</v>
      </c>
      <c r="CW173" t="s">
        <v>287</v>
      </c>
      <c r="CX173" t="s">
        <v>287</v>
      </c>
      <c r="CY173" t="s">
        <v>287</v>
      </c>
      <c r="CZ173" t="s">
        <v>287</v>
      </c>
      <c r="DA173" t="s">
        <v>287</v>
      </c>
      <c r="DB173" t="s">
        <v>287</v>
      </c>
      <c r="DC173" t="s">
        <v>287</v>
      </c>
      <c r="DD173" t="s">
        <v>287</v>
      </c>
      <c r="DE173" t="s">
        <v>287</v>
      </c>
      <c r="DF173" t="s">
        <v>1251</v>
      </c>
      <c r="DG173" t="s">
        <v>1252</v>
      </c>
      <c r="DH173" t="s">
        <v>290</v>
      </c>
      <c r="DI173" t="s">
        <v>291</v>
      </c>
      <c r="DJ173" t="s">
        <v>292</v>
      </c>
      <c r="DK173" t="s">
        <v>692</v>
      </c>
      <c r="DL173" t="s">
        <v>341</v>
      </c>
      <c r="DM173" t="s">
        <v>1253</v>
      </c>
      <c r="DN173" t="s">
        <v>1254</v>
      </c>
      <c r="DO173" s="1">
        <v>0</v>
      </c>
      <c r="DP173" s="1">
        <v>1</v>
      </c>
      <c r="DQ173" s="1">
        <v>0</v>
      </c>
      <c r="DR173" s="1">
        <v>0</v>
      </c>
      <c r="DS173" s="1">
        <v>0</v>
      </c>
    </row>
    <row r="174" spans="1:123" x14ac:dyDescent="0.35">
      <c r="A174" s="1">
        <v>1</v>
      </c>
      <c r="B174" s="1">
        <v>1</v>
      </c>
      <c r="C174" s="1">
        <v>2</v>
      </c>
      <c r="D174" s="1">
        <v>4</v>
      </c>
      <c r="E174" s="1">
        <v>1</v>
      </c>
      <c r="F174" s="1">
        <v>2</v>
      </c>
      <c r="G174" s="1">
        <v>1</v>
      </c>
      <c r="H174" s="1">
        <v>4</v>
      </c>
      <c r="I174" s="1">
        <v>1</v>
      </c>
      <c r="J174" s="1">
        <v>1</v>
      </c>
      <c r="K174" s="1">
        <v>1</v>
      </c>
      <c r="L174" s="1">
        <v>1</v>
      </c>
      <c r="M174" s="1">
        <v>1</v>
      </c>
      <c r="N174" s="1">
        <v>1</v>
      </c>
      <c r="O174" s="1">
        <v>1</v>
      </c>
      <c r="P174" s="1">
        <v>0</v>
      </c>
      <c r="Q174" s="1">
        <v>3</v>
      </c>
      <c r="R174" s="1">
        <v>1</v>
      </c>
      <c r="S174" s="1">
        <v>1</v>
      </c>
      <c r="T174" s="1">
        <v>1</v>
      </c>
      <c r="U174" s="1">
        <v>1</v>
      </c>
      <c r="V174" s="1">
        <v>1</v>
      </c>
      <c r="W174" s="1">
        <v>0</v>
      </c>
      <c r="X174" t="s">
        <v>287</v>
      </c>
      <c r="Y174" s="1">
        <v>5</v>
      </c>
      <c r="Z174" s="1">
        <v>1</v>
      </c>
      <c r="AA174" t="s">
        <v>287</v>
      </c>
      <c r="AB174" s="1">
        <v>1</v>
      </c>
      <c r="AC174" s="1">
        <v>0</v>
      </c>
      <c r="AD174" s="1">
        <v>0</v>
      </c>
      <c r="AE174" s="1">
        <v>0</v>
      </c>
      <c r="AF174" s="1">
        <v>0</v>
      </c>
      <c r="AG174" s="1">
        <v>0</v>
      </c>
      <c r="AH174" t="s">
        <v>287</v>
      </c>
      <c r="AI174" t="s">
        <v>287</v>
      </c>
      <c r="AJ174" t="s">
        <v>287</v>
      </c>
      <c r="AK174" t="s">
        <v>287</v>
      </c>
      <c r="AL174" s="1">
        <v>2</v>
      </c>
      <c r="AM174" s="1">
        <v>2</v>
      </c>
      <c r="AN174" s="1">
        <v>0</v>
      </c>
      <c r="AO174" s="1">
        <v>0</v>
      </c>
      <c r="AP174" s="1">
        <v>0</v>
      </c>
      <c r="AQ174" s="1">
        <v>1</v>
      </c>
      <c r="AR174" s="1">
        <v>1</v>
      </c>
      <c r="AS174" s="1">
        <v>0</v>
      </c>
      <c r="AT174" s="1">
        <v>0</v>
      </c>
      <c r="AU174" s="1">
        <v>0</v>
      </c>
      <c r="AV174" t="s">
        <v>287</v>
      </c>
      <c r="AW174" s="1">
        <v>0</v>
      </c>
      <c r="AX174" s="1">
        <v>0</v>
      </c>
      <c r="AY174" s="1">
        <v>0</v>
      </c>
      <c r="AZ174" s="1">
        <v>1</v>
      </c>
      <c r="BA174" s="1">
        <v>1</v>
      </c>
      <c r="BB174" s="1">
        <v>0</v>
      </c>
      <c r="BC174" s="1">
        <v>0</v>
      </c>
      <c r="BD174" s="1">
        <v>0</v>
      </c>
      <c r="BE174" t="s">
        <v>287</v>
      </c>
      <c r="BF174" t="s">
        <v>287</v>
      </c>
      <c r="BG174" s="1">
        <v>1</v>
      </c>
      <c r="BH174" s="1">
        <v>1</v>
      </c>
      <c r="BI174" s="1">
        <v>2</v>
      </c>
      <c r="BJ174" s="1">
        <v>1</v>
      </c>
      <c r="BK174" s="1">
        <v>0</v>
      </c>
      <c r="BL174" s="1">
        <v>0</v>
      </c>
      <c r="BM174" s="1">
        <v>0</v>
      </c>
      <c r="BN174" s="1">
        <v>0</v>
      </c>
      <c r="BO174" s="1">
        <v>0</v>
      </c>
      <c r="BP174" s="1">
        <v>0</v>
      </c>
      <c r="BQ174" s="1">
        <v>0</v>
      </c>
      <c r="BR174" s="1">
        <v>0</v>
      </c>
      <c r="BS174" s="1">
        <v>0</v>
      </c>
      <c r="BT174" s="1">
        <v>0</v>
      </c>
      <c r="BU174" s="1">
        <v>0</v>
      </c>
      <c r="BV174" s="1">
        <v>0</v>
      </c>
      <c r="BW174" s="1">
        <v>0</v>
      </c>
      <c r="BX174" s="1">
        <v>1</v>
      </c>
      <c r="BY174" t="s">
        <v>287</v>
      </c>
      <c r="BZ174" s="1">
        <v>1</v>
      </c>
      <c r="CA174" s="1">
        <v>1</v>
      </c>
      <c r="CB174" s="1">
        <v>1</v>
      </c>
      <c r="CC174" s="1">
        <v>1</v>
      </c>
      <c r="CD174" s="1">
        <v>1</v>
      </c>
      <c r="CE174" s="1">
        <v>1</v>
      </c>
      <c r="CF174" s="1">
        <v>1</v>
      </c>
      <c r="CG174" s="1">
        <v>1</v>
      </c>
      <c r="CH174" s="1">
        <v>1</v>
      </c>
      <c r="CI174" s="1">
        <v>1</v>
      </c>
      <c r="CJ174" s="1">
        <v>1</v>
      </c>
      <c r="CK174" s="1">
        <v>1</v>
      </c>
      <c r="CL174" s="1">
        <v>0</v>
      </c>
      <c r="CM174" s="1">
        <v>0</v>
      </c>
      <c r="CN174" t="s">
        <v>287</v>
      </c>
      <c r="CO174" s="1">
        <v>2</v>
      </c>
      <c r="CP174" s="1">
        <v>2</v>
      </c>
      <c r="CQ174" s="1">
        <v>1</v>
      </c>
      <c r="CR174" s="1">
        <v>2</v>
      </c>
      <c r="CS174" s="1">
        <v>4</v>
      </c>
      <c r="CT174" s="1">
        <v>4</v>
      </c>
      <c r="CU174" s="1">
        <v>2</v>
      </c>
      <c r="CV174" t="s">
        <v>287</v>
      </c>
      <c r="CW174" s="1">
        <v>1</v>
      </c>
      <c r="CX174" t="s">
        <v>287</v>
      </c>
      <c r="CY174" s="1">
        <v>2</v>
      </c>
      <c r="CZ174" t="s">
        <v>287</v>
      </c>
      <c r="DA174" s="1">
        <v>2</v>
      </c>
      <c r="DB174" s="1">
        <v>2</v>
      </c>
      <c r="DC174" t="s">
        <v>287</v>
      </c>
      <c r="DD174" t="s">
        <v>287</v>
      </c>
      <c r="DE174" t="s">
        <v>287</v>
      </c>
      <c r="DF174" t="s">
        <v>1255</v>
      </c>
      <c r="DG174" t="s">
        <v>1256</v>
      </c>
      <c r="DH174" t="s">
        <v>290</v>
      </c>
      <c r="DI174" t="s">
        <v>315</v>
      </c>
      <c r="DJ174" t="s">
        <v>303</v>
      </c>
      <c r="DK174" t="s">
        <v>445</v>
      </c>
      <c r="DL174" t="s">
        <v>370</v>
      </c>
      <c r="DM174" t="s">
        <v>1257</v>
      </c>
      <c r="DN174" t="s">
        <v>1258</v>
      </c>
      <c r="DO174" s="1">
        <v>0</v>
      </c>
      <c r="DP174" s="1">
        <v>0</v>
      </c>
      <c r="DQ174" s="1">
        <v>0</v>
      </c>
      <c r="DR174" s="1">
        <v>1</v>
      </c>
      <c r="DS174" s="1">
        <v>0</v>
      </c>
    </row>
    <row r="175" spans="1:123" x14ac:dyDescent="0.35">
      <c r="A175" s="1">
        <v>1</v>
      </c>
      <c r="B175" s="1">
        <v>1</v>
      </c>
      <c r="C175" s="1">
        <v>1</v>
      </c>
      <c r="D175" s="1">
        <v>3</v>
      </c>
      <c r="E175" s="1">
        <v>1</v>
      </c>
      <c r="F175" s="1">
        <v>1</v>
      </c>
      <c r="G175" s="1">
        <v>2</v>
      </c>
      <c r="H175" s="1">
        <v>4</v>
      </c>
      <c r="I175" s="1">
        <v>1</v>
      </c>
      <c r="J175" s="1">
        <v>1</v>
      </c>
      <c r="K175" s="1">
        <v>1</v>
      </c>
      <c r="L175" s="1">
        <v>0</v>
      </c>
      <c r="M175" s="1">
        <v>1</v>
      </c>
      <c r="N175" s="1">
        <v>1</v>
      </c>
      <c r="O175" s="1">
        <v>1</v>
      </c>
      <c r="P175" s="1">
        <v>0</v>
      </c>
      <c r="Q175" s="1">
        <v>1</v>
      </c>
      <c r="R175" s="1">
        <v>1</v>
      </c>
      <c r="S175" s="1">
        <v>0</v>
      </c>
      <c r="T175" s="1">
        <v>0</v>
      </c>
      <c r="U175" s="1">
        <v>1</v>
      </c>
      <c r="V175" s="1">
        <v>1</v>
      </c>
      <c r="W175" s="1">
        <v>0</v>
      </c>
      <c r="X175" t="s">
        <v>287</v>
      </c>
      <c r="Y175" s="1">
        <v>5</v>
      </c>
      <c r="Z175" s="1">
        <v>3</v>
      </c>
      <c r="AA175" t="s">
        <v>1259</v>
      </c>
      <c r="AB175" s="1">
        <v>1</v>
      </c>
      <c r="AC175" s="1">
        <v>0</v>
      </c>
      <c r="AD175" s="1">
        <v>0</v>
      </c>
      <c r="AE175" s="1">
        <v>0</v>
      </c>
      <c r="AF175" s="1">
        <v>0</v>
      </c>
      <c r="AG175" s="1">
        <v>0</v>
      </c>
      <c r="AH175" t="s">
        <v>287</v>
      </c>
      <c r="AI175" t="s">
        <v>287</v>
      </c>
      <c r="AJ175" t="s">
        <v>287</v>
      </c>
      <c r="AK175" t="s">
        <v>287</v>
      </c>
      <c r="AL175" s="1">
        <v>2</v>
      </c>
      <c r="AM175" s="1">
        <v>1</v>
      </c>
      <c r="AN175" s="1">
        <v>0</v>
      </c>
      <c r="AO175" s="1">
        <v>0</v>
      </c>
      <c r="AP175" s="1">
        <v>0</v>
      </c>
      <c r="AQ175" s="1">
        <v>1</v>
      </c>
      <c r="AR175" s="1">
        <v>0</v>
      </c>
      <c r="AS175" s="1">
        <v>0</v>
      </c>
      <c r="AT175" s="1">
        <v>0</v>
      </c>
      <c r="AU175" s="1">
        <v>0</v>
      </c>
      <c r="AV175" t="s">
        <v>287</v>
      </c>
      <c r="AW175" s="1">
        <v>0</v>
      </c>
      <c r="AX175" s="1">
        <v>0</v>
      </c>
      <c r="AY175" s="1">
        <v>1</v>
      </c>
      <c r="AZ175" s="1">
        <v>0</v>
      </c>
      <c r="BA175" s="1">
        <v>0</v>
      </c>
      <c r="BB175" s="1">
        <v>0</v>
      </c>
      <c r="BC175" s="1">
        <v>0</v>
      </c>
      <c r="BD175" s="1">
        <v>0</v>
      </c>
      <c r="BE175" t="s">
        <v>287</v>
      </c>
      <c r="BF175" t="s">
        <v>287</v>
      </c>
      <c r="BG175" s="1">
        <v>1</v>
      </c>
      <c r="BH175" s="1">
        <v>1</v>
      </c>
      <c r="BI175" s="1">
        <v>2</v>
      </c>
      <c r="BJ175" s="1">
        <v>1</v>
      </c>
      <c r="BK175" s="1">
        <v>1</v>
      </c>
      <c r="BL175" s="1">
        <v>1</v>
      </c>
      <c r="BM175" s="1">
        <v>1</v>
      </c>
      <c r="BN175" s="1">
        <v>1</v>
      </c>
      <c r="BO175" s="1">
        <v>1</v>
      </c>
      <c r="BP175" s="1">
        <v>1</v>
      </c>
      <c r="BQ175" s="1">
        <v>1</v>
      </c>
      <c r="BR175" s="1">
        <v>1</v>
      </c>
      <c r="BS175" s="1">
        <v>0</v>
      </c>
      <c r="BT175" s="1">
        <v>0</v>
      </c>
      <c r="BU175" s="1">
        <v>0</v>
      </c>
      <c r="BV175" s="1">
        <v>1</v>
      </c>
      <c r="BW175" s="1">
        <v>0</v>
      </c>
      <c r="BX175" s="1">
        <v>0</v>
      </c>
      <c r="BY175" t="s">
        <v>287</v>
      </c>
      <c r="BZ175" s="1">
        <v>1</v>
      </c>
      <c r="CA175" s="1">
        <v>1</v>
      </c>
      <c r="CB175" s="1">
        <v>1</v>
      </c>
      <c r="CC175" s="1">
        <v>1</v>
      </c>
      <c r="CD175" s="1">
        <v>1</v>
      </c>
      <c r="CE175" s="1">
        <v>1</v>
      </c>
      <c r="CF175" s="1">
        <v>1</v>
      </c>
      <c r="CG175" s="1">
        <v>1</v>
      </c>
      <c r="CH175" s="1">
        <v>1</v>
      </c>
      <c r="CI175" s="1">
        <v>1</v>
      </c>
      <c r="CJ175" s="1">
        <v>1</v>
      </c>
      <c r="CK175" s="1">
        <v>1</v>
      </c>
      <c r="CL175" s="1">
        <v>0</v>
      </c>
      <c r="CM175" s="1">
        <v>0</v>
      </c>
      <c r="CN175" t="s">
        <v>287</v>
      </c>
      <c r="CO175" s="1">
        <v>2</v>
      </c>
      <c r="CP175" s="1">
        <v>2</v>
      </c>
      <c r="CQ175" s="1">
        <v>1</v>
      </c>
      <c r="CR175" s="1">
        <v>1</v>
      </c>
      <c r="CS175" s="1">
        <v>4</v>
      </c>
      <c r="CT175" s="1">
        <v>2</v>
      </c>
      <c r="CU175" s="1">
        <v>2</v>
      </c>
      <c r="CV175" t="s">
        <v>287</v>
      </c>
      <c r="CW175" s="1">
        <v>3</v>
      </c>
      <c r="CX175" t="s">
        <v>287</v>
      </c>
      <c r="CY175" s="1">
        <v>2</v>
      </c>
      <c r="CZ175" t="s">
        <v>287</v>
      </c>
      <c r="DA175" s="1">
        <v>2</v>
      </c>
      <c r="DB175" s="1">
        <v>2</v>
      </c>
      <c r="DC175" t="s">
        <v>287</v>
      </c>
      <c r="DD175" t="s">
        <v>287</v>
      </c>
      <c r="DE175" t="s">
        <v>287</v>
      </c>
      <c r="DF175" t="s">
        <v>1260</v>
      </c>
      <c r="DG175" t="s">
        <v>1261</v>
      </c>
      <c r="DH175" t="s">
        <v>290</v>
      </c>
      <c r="DI175" t="s">
        <v>302</v>
      </c>
      <c r="DJ175" t="s">
        <v>303</v>
      </c>
      <c r="DK175" t="s">
        <v>647</v>
      </c>
      <c r="DL175" t="s">
        <v>294</v>
      </c>
      <c r="DM175" t="s">
        <v>1262</v>
      </c>
      <c r="DN175" t="s">
        <v>1263</v>
      </c>
      <c r="DO175" s="1">
        <v>0</v>
      </c>
      <c r="DP175" s="1">
        <v>0</v>
      </c>
      <c r="DQ175" s="1">
        <v>0</v>
      </c>
      <c r="DR175" s="1">
        <v>1</v>
      </c>
      <c r="DS175" s="1">
        <v>0</v>
      </c>
    </row>
    <row r="176" spans="1:123" x14ac:dyDescent="0.35">
      <c r="A176" s="1">
        <v>1</v>
      </c>
      <c r="B176" s="1">
        <v>1</v>
      </c>
      <c r="C176" s="1">
        <v>5</v>
      </c>
      <c r="D176" s="1">
        <v>2</v>
      </c>
      <c r="E176" s="1">
        <v>1</v>
      </c>
      <c r="F176" s="1">
        <v>2</v>
      </c>
      <c r="G176" s="1">
        <v>1</v>
      </c>
      <c r="H176" s="1">
        <v>4</v>
      </c>
      <c r="I176" s="1">
        <v>1</v>
      </c>
      <c r="J176" s="1">
        <v>1</v>
      </c>
      <c r="K176" s="1">
        <v>1</v>
      </c>
      <c r="L176" s="1">
        <v>1</v>
      </c>
      <c r="M176" s="1">
        <v>0</v>
      </c>
      <c r="N176" s="1">
        <v>1</v>
      </c>
      <c r="O176" s="1">
        <v>1</v>
      </c>
      <c r="P176" s="1">
        <v>0</v>
      </c>
      <c r="Q176" s="1">
        <v>1</v>
      </c>
      <c r="R176" s="1">
        <v>1</v>
      </c>
      <c r="S176" s="1">
        <v>1</v>
      </c>
      <c r="T176" s="1">
        <v>1</v>
      </c>
      <c r="U176" s="1">
        <v>1</v>
      </c>
      <c r="V176" s="1">
        <v>1</v>
      </c>
      <c r="W176" s="1">
        <v>0</v>
      </c>
      <c r="X176" t="s">
        <v>287</v>
      </c>
      <c r="Y176" s="1">
        <v>6</v>
      </c>
      <c r="Z176" s="1">
        <v>1</v>
      </c>
      <c r="AA176" t="s">
        <v>287</v>
      </c>
      <c r="AB176" s="1">
        <v>2</v>
      </c>
      <c r="AC176" s="1">
        <v>1</v>
      </c>
      <c r="AD176" s="1">
        <v>1</v>
      </c>
      <c r="AE176" s="1">
        <v>1</v>
      </c>
      <c r="AF176" s="1">
        <v>1</v>
      </c>
      <c r="AG176" s="1">
        <v>0</v>
      </c>
      <c r="AH176" t="s">
        <v>287</v>
      </c>
      <c r="AI176" t="s">
        <v>287</v>
      </c>
      <c r="AJ176" t="s">
        <v>287</v>
      </c>
      <c r="AK176" t="s">
        <v>287</v>
      </c>
      <c r="AL176" s="1">
        <v>1</v>
      </c>
      <c r="AM176" s="1">
        <v>1</v>
      </c>
      <c r="AN176" s="1">
        <v>0</v>
      </c>
      <c r="AO176" s="1">
        <v>0</v>
      </c>
      <c r="AP176" s="1">
        <v>1</v>
      </c>
      <c r="AQ176" s="1">
        <v>1</v>
      </c>
      <c r="AR176" s="1">
        <v>0</v>
      </c>
      <c r="AS176" s="1">
        <v>0</v>
      </c>
      <c r="AT176" s="1">
        <v>0</v>
      </c>
      <c r="AU176" s="1">
        <v>0</v>
      </c>
      <c r="AV176" t="s">
        <v>287</v>
      </c>
      <c r="AW176" s="1">
        <v>0</v>
      </c>
      <c r="AX176" s="1">
        <v>0</v>
      </c>
      <c r="AY176" s="1">
        <v>1</v>
      </c>
      <c r="AZ176" s="1">
        <v>1</v>
      </c>
      <c r="BA176" s="1">
        <v>0</v>
      </c>
      <c r="BB176" s="1">
        <v>0</v>
      </c>
      <c r="BC176" s="1">
        <v>0</v>
      </c>
      <c r="BD176" s="1">
        <v>0</v>
      </c>
      <c r="BE176" t="s">
        <v>287</v>
      </c>
      <c r="BF176" t="s">
        <v>287</v>
      </c>
      <c r="BG176" s="1">
        <v>1</v>
      </c>
      <c r="BH176" s="1">
        <v>1</v>
      </c>
      <c r="BI176" s="1">
        <v>1</v>
      </c>
      <c r="BJ176" s="1">
        <v>1</v>
      </c>
      <c r="BK176" s="1">
        <v>1</v>
      </c>
      <c r="BL176" s="1">
        <v>1</v>
      </c>
      <c r="BM176" s="1">
        <v>1</v>
      </c>
      <c r="BN176" s="1">
        <v>1</v>
      </c>
      <c r="BO176" s="1">
        <v>1</v>
      </c>
      <c r="BP176" s="1">
        <v>1</v>
      </c>
      <c r="BQ176" s="1">
        <v>1</v>
      </c>
      <c r="BR176" s="1">
        <v>1</v>
      </c>
      <c r="BS176" s="1">
        <v>1</v>
      </c>
      <c r="BT176" s="1">
        <v>0</v>
      </c>
      <c r="BU176" s="1">
        <v>0</v>
      </c>
      <c r="BV176" s="1">
        <v>1</v>
      </c>
      <c r="BW176" s="1">
        <v>0</v>
      </c>
      <c r="BX176" s="1">
        <v>0</v>
      </c>
      <c r="BY176" t="s">
        <v>287</v>
      </c>
      <c r="BZ176" s="1">
        <v>1</v>
      </c>
      <c r="CA176" s="1">
        <v>1</v>
      </c>
      <c r="CB176" s="1">
        <v>1</v>
      </c>
      <c r="CC176" s="1">
        <v>1</v>
      </c>
      <c r="CD176" s="1">
        <v>1</v>
      </c>
      <c r="CE176" s="1">
        <v>1</v>
      </c>
      <c r="CF176" s="1">
        <v>1</v>
      </c>
      <c r="CG176" s="1">
        <v>1</v>
      </c>
      <c r="CH176" s="1">
        <v>1</v>
      </c>
      <c r="CI176" s="1">
        <v>0</v>
      </c>
      <c r="CJ176" s="1">
        <v>0</v>
      </c>
      <c r="CK176" s="1">
        <v>0</v>
      </c>
      <c r="CL176" s="1">
        <v>0</v>
      </c>
      <c r="CM176" s="1">
        <v>0</v>
      </c>
      <c r="CN176" t="s">
        <v>287</v>
      </c>
      <c r="CO176" s="1">
        <v>1</v>
      </c>
      <c r="CP176" s="1">
        <v>1</v>
      </c>
      <c r="CQ176" s="1">
        <v>1</v>
      </c>
      <c r="CR176" s="1">
        <v>1</v>
      </c>
      <c r="CS176" s="1">
        <v>3</v>
      </c>
      <c r="CT176" s="1">
        <v>2</v>
      </c>
      <c r="CU176" s="1">
        <v>3</v>
      </c>
      <c r="CV176" t="s">
        <v>287</v>
      </c>
      <c r="CW176" s="1">
        <v>1</v>
      </c>
      <c r="CX176" t="s">
        <v>287</v>
      </c>
      <c r="CY176" s="1">
        <v>1</v>
      </c>
      <c r="CZ176" s="1">
        <v>1</v>
      </c>
      <c r="DA176" s="1">
        <v>2</v>
      </c>
      <c r="DB176" s="1">
        <v>2</v>
      </c>
      <c r="DC176" t="s">
        <v>287</v>
      </c>
      <c r="DD176" t="s">
        <v>287</v>
      </c>
      <c r="DE176" t="s">
        <v>287</v>
      </c>
      <c r="DF176" t="s">
        <v>1264</v>
      </c>
      <c r="DG176" t="s">
        <v>1265</v>
      </c>
      <c r="DH176" t="s">
        <v>290</v>
      </c>
      <c r="DI176" t="s">
        <v>315</v>
      </c>
      <c r="DJ176" t="s">
        <v>303</v>
      </c>
      <c r="DK176" t="s">
        <v>316</v>
      </c>
      <c r="DL176" t="s">
        <v>305</v>
      </c>
      <c r="DM176" t="s">
        <v>1266</v>
      </c>
      <c r="DN176" t="s">
        <v>1267</v>
      </c>
      <c r="DO176" s="1">
        <v>0</v>
      </c>
      <c r="DP176" s="1">
        <v>0</v>
      </c>
      <c r="DQ176" s="1">
        <v>0</v>
      </c>
      <c r="DR176" s="1">
        <v>1</v>
      </c>
      <c r="DS176" s="1">
        <v>0</v>
      </c>
    </row>
    <row r="177" spans="1:123" x14ac:dyDescent="0.35">
      <c r="A177" t="s">
        <v>287</v>
      </c>
      <c r="B177" t="s">
        <v>287</v>
      </c>
      <c r="C177" t="s">
        <v>287</v>
      </c>
      <c r="D177" t="s">
        <v>287</v>
      </c>
      <c r="E177" t="s">
        <v>287</v>
      </c>
      <c r="F177" t="s">
        <v>287</v>
      </c>
      <c r="G177" t="s">
        <v>287</v>
      </c>
      <c r="H177" t="s">
        <v>287</v>
      </c>
      <c r="I177" s="1">
        <v>0</v>
      </c>
      <c r="J177" s="1">
        <v>0</v>
      </c>
      <c r="K177" s="1">
        <v>0</v>
      </c>
      <c r="L177" s="1">
        <v>0</v>
      </c>
      <c r="M177" s="1">
        <v>0</v>
      </c>
      <c r="N177" s="1">
        <v>0</v>
      </c>
      <c r="O177" s="1">
        <v>0</v>
      </c>
      <c r="P177" s="1">
        <v>0</v>
      </c>
      <c r="Q177" t="s">
        <v>287</v>
      </c>
      <c r="R177" s="1">
        <v>0</v>
      </c>
      <c r="S177" s="1">
        <v>0</v>
      </c>
      <c r="T177" s="1">
        <v>0</v>
      </c>
      <c r="U177" s="1">
        <v>0</v>
      </c>
      <c r="V177" s="1">
        <v>0</v>
      </c>
      <c r="W177" s="1">
        <v>0</v>
      </c>
      <c r="X177" t="s">
        <v>287</v>
      </c>
      <c r="Y177" t="s">
        <v>287</v>
      </c>
      <c r="Z177" t="s">
        <v>287</v>
      </c>
      <c r="AA177" t="s">
        <v>287</v>
      </c>
      <c r="AB177" t="s">
        <v>287</v>
      </c>
      <c r="AC177" s="1">
        <v>0</v>
      </c>
      <c r="AD177" s="1">
        <v>0</v>
      </c>
      <c r="AE177" s="1">
        <v>0</v>
      </c>
      <c r="AF177" s="1">
        <v>0</v>
      </c>
      <c r="AG177" s="1">
        <v>0</v>
      </c>
      <c r="AH177" t="s">
        <v>287</v>
      </c>
      <c r="AI177" t="s">
        <v>287</v>
      </c>
      <c r="AJ177" t="s">
        <v>287</v>
      </c>
      <c r="AK177" t="s">
        <v>287</v>
      </c>
      <c r="AL177" t="s">
        <v>287</v>
      </c>
      <c r="AM177" t="s">
        <v>287</v>
      </c>
      <c r="AN177" s="1">
        <v>0</v>
      </c>
      <c r="AO177" s="1">
        <v>0</v>
      </c>
      <c r="AP177" s="1">
        <v>0</v>
      </c>
      <c r="AQ177" s="1">
        <v>0</v>
      </c>
      <c r="AR177" s="1">
        <v>0</v>
      </c>
      <c r="AS177" s="1">
        <v>0</v>
      </c>
      <c r="AT177" s="1">
        <v>0</v>
      </c>
      <c r="AU177" s="1">
        <v>0</v>
      </c>
      <c r="AV177" t="s">
        <v>287</v>
      </c>
      <c r="AW177" s="1">
        <v>0</v>
      </c>
      <c r="AX177" s="1">
        <v>0</v>
      </c>
      <c r="AY177" s="1">
        <v>0</v>
      </c>
      <c r="AZ177" s="1">
        <v>0</v>
      </c>
      <c r="BA177" s="1">
        <v>0</v>
      </c>
      <c r="BB177" s="1">
        <v>0</v>
      </c>
      <c r="BC177" s="1">
        <v>0</v>
      </c>
      <c r="BD177" s="1">
        <v>0</v>
      </c>
      <c r="BE177" t="s">
        <v>287</v>
      </c>
      <c r="BF177" t="s">
        <v>287</v>
      </c>
      <c r="BG177" t="s">
        <v>287</v>
      </c>
      <c r="BH177" t="s">
        <v>287</v>
      </c>
      <c r="BI177" t="s">
        <v>287</v>
      </c>
      <c r="BJ177" t="s">
        <v>287</v>
      </c>
      <c r="BK177" s="1">
        <v>0</v>
      </c>
      <c r="BL177" s="1">
        <v>0</v>
      </c>
      <c r="BM177" s="1">
        <v>0</v>
      </c>
      <c r="BN177" s="1">
        <v>0</v>
      </c>
      <c r="BO177" s="1">
        <v>0</v>
      </c>
      <c r="BP177" s="1">
        <v>0</v>
      </c>
      <c r="BQ177" s="1">
        <v>0</v>
      </c>
      <c r="BR177" s="1">
        <v>0</v>
      </c>
      <c r="BS177" s="1">
        <v>0</v>
      </c>
      <c r="BT177" s="1">
        <v>0</v>
      </c>
      <c r="BU177" s="1">
        <v>0</v>
      </c>
      <c r="BV177" s="1">
        <v>0</v>
      </c>
      <c r="BW177" s="1">
        <v>0</v>
      </c>
      <c r="BX177" s="1">
        <v>0</v>
      </c>
      <c r="BY177" t="s">
        <v>287</v>
      </c>
      <c r="BZ177" s="1">
        <v>0</v>
      </c>
      <c r="CA177" s="1">
        <v>0</v>
      </c>
      <c r="CB177" s="1">
        <v>0</v>
      </c>
      <c r="CC177" s="1">
        <v>0</v>
      </c>
      <c r="CD177" s="1">
        <v>0</v>
      </c>
      <c r="CE177" s="1">
        <v>0</v>
      </c>
      <c r="CF177" s="1">
        <v>0</v>
      </c>
      <c r="CG177" s="1">
        <v>0</v>
      </c>
      <c r="CH177" s="1">
        <v>0</v>
      </c>
      <c r="CI177" s="1">
        <v>0</v>
      </c>
      <c r="CJ177" s="1">
        <v>0</v>
      </c>
      <c r="CK177" s="1">
        <v>0</v>
      </c>
      <c r="CL177" s="1">
        <v>0</v>
      </c>
      <c r="CM177" s="1">
        <v>0</v>
      </c>
      <c r="CN177" t="s">
        <v>287</v>
      </c>
      <c r="CO177" t="s">
        <v>287</v>
      </c>
      <c r="CP177" t="s">
        <v>287</v>
      </c>
      <c r="CQ177" t="s">
        <v>287</v>
      </c>
      <c r="CR177" t="s">
        <v>287</v>
      </c>
      <c r="CS177" t="s">
        <v>287</v>
      </c>
      <c r="CT177" t="s">
        <v>287</v>
      </c>
      <c r="CU177" t="s">
        <v>287</v>
      </c>
      <c r="CV177" t="s">
        <v>287</v>
      </c>
      <c r="CW177" t="s">
        <v>287</v>
      </c>
      <c r="CX177" t="s">
        <v>287</v>
      </c>
      <c r="CY177" t="s">
        <v>287</v>
      </c>
      <c r="CZ177" t="s">
        <v>287</v>
      </c>
      <c r="DA177" t="s">
        <v>287</v>
      </c>
      <c r="DB177" t="s">
        <v>287</v>
      </c>
      <c r="DC177" t="s">
        <v>287</v>
      </c>
      <c r="DD177" t="s">
        <v>287</v>
      </c>
      <c r="DE177" t="s">
        <v>287</v>
      </c>
      <c r="DF177" t="s">
        <v>1268</v>
      </c>
      <c r="DG177" t="s">
        <v>1269</v>
      </c>
      <c r="DH177" t="s">
        <v>290</v>
      </c>
      <c r="DI177" t="s">
        <v>315</v>
      </c>
      <c r="DJ177" t="s">
        <v>303</v>
      </c>
      <c r="DK177" t="s">
        <v>795</v>
      </c>
      <c r="DL177" t="s">
        <v>341</v>
      </c>
      <c r="DM177" t="s">
        <v>1270</v>
      </c>
      <c r="DN177" t="s">
        <v>1271</v>
      </c>
      <c r="DO177" s="1">
        <v>0</v>
      </c>
      <c r="DP177" s="1">
        <v>1</v>
      </c>
      <c r="DQ177" s="1">
        <v>0</v>
      </c>
      <c r="DR177" s="1">
        <v>0</v>
      </c>
      <c r="DS177" s="1">
        <v>0</v>
      </c>
    </row>
    <row r="178" spans="1:123" x14ac:dyDescent="0.35">
      <c r="A178" s="1">
        <v>1</v>
      </c>
      <c r="B178" s="1">
        <v>1</v>
      </c>
      <c r="C178" s="1">
        <v>2</v>
      </c>
      <c r="D178" s="1">
        <v>1</v>
      </c>
      <c r="E178" s="1">
        <v>1</v>
      </c>
      <c r="F178" s="1">
        <v>1</v>
      </c>
      <c r="G178" s="1">
        <v>4</v>
      </c>
      <c r="H178" s="1">
        <v>4</v>
      </c>
      <c r="I178" s="1">
        <v>1</v>
      </c>
      <c r="J178" s="1">
        <v>0</v>
      </c>
      <c r="K178" s="1">
        <v>0</v>
      </c>
      <c r="L178" s="1">
        <v>1</v>
      </c>
      <c r="M178" s="1">
        <v>0</v>
      </c>
      <c r="N178" s="1">
        <v>0</v>
      </c>
      <c r="O178" s="1">
        <v>0</v>
      </c>
      <c r="P178" s="1">
        <v>0</v>
      </c>
      <c r="Q178" s="1">
        <v>2</v>
      </c>
      <c r="R178" s="1">
        <v>0</v>
      </c>
      <c r="S178" s="1">
        <v>0</v>
      </c>
      <c r="T178" s="1">
        <v>0</v>
      </c>
      <c r="U178" s="1">
        <v>0</v>
      </c>
      <c r="V178" s="1">
        <v>0</v>
      </c>
      <c r="W178" s="1">
        <v>0</v>
      </c>
      <c r="X178" t="s">
        <v>287</v>
      </c>
      <c r="Y178" s="1">
        <v>5</v>
      </c>
      <c r="Z178" s="1">
        <v>4</v>
      </c>
      <c r="AA178" t="s">
        <v>1272</v>
      </c>
      <c r="AB178" s="1">
        <v>1</v>
      </c>
      <c r="AC178" s="1">
        <v>0</v>
      </c>
      <c r="AD178" s="1">
        <v>0</v>
      </c>
      <c r="AE178" s="1">
        <v>0</v>
      </c>
      <c r="AF178" s="1">
        <v>0</v>
      </c>
      <c r="AG178" s="1">
        <v>0</v>
      </c>
      <c r="AH178" t="s">
        <v>287</v>
      </c>
      <c r="AI178" t="s">
        <v>287</v>
      </c>
      <c r="AJ178" t="s">
        <v>287</v>
      </c>
      <c r="AK178" t="s">
        <v>287</v>
      </c>
      <c r="AL178" s="1">
        <v>2</v>
      </c>
      <c r="AM178" s="1">
        <v>2</v>
      </c>
      <c r="AN178" s="1">
        <v>0</v>
      </c>
      <c r="AO178" s="1">
        <v>1</v>
      </c>
      <c r="AP178" s="1">
        <v>0</v>
      </c>
      <c r="AQ178" s="1">
        <v>0</v>
      </c>
      <c r="AR178" s="1">
        <v>0</v>
      </c>
      <c r="AS178" s="1">
        <v>0</v>
      </c>
      <c r="AT178" s="1">
        <v>0</v>
      </c>
      <c r="AU178" s="1">
        <v>0</v>
      </c>
      <c r="AV178" t="s">
        <v>287</v>
      </c>
      <c r="AW178" s="1">
        <v>0</v>
      </c>
      <c r="AX178" s="1">
        <v>1</v>
      </c>
      <c r="AY178" s="1">
        <v>0</v>
      </c>
      <c r="AZ178" s="1">
        <v>0</v>
      </c>
      <c r="BA178" s="1">
        <v>0</v>
      </c>
      <c r="BB178" s="1">
        <v>0</v>
      </c>
      <c r="BC178" s="1">
        <v>0</v>
      </c>
      <c r="BD178" s="1">
        <v>0</v>
      </c>
      <c r="BE178" t="s">
        <v>287</v>
      </c>
      <c r="BF178" t="s">
        <v>1273</v>
      </c>
      <c r="BG178" s="1">
        <v>1</v>
      </c>
      <c r="BH178" s="1">
        <v>2</v>
      </c>
      <c r="BI178" s="1">
        <v>2</v>
      </c>
      <c r="BJ178" s="1">
        <v>3</v>
      </c>
      <c r="BK178" s="1">
        <v>0</v>
      </c>
      <c r="BL178" s="1">
        <v>1</v>
      </c>
      <c r="BM178" s="1">
        <v>1</v>
      </c>
      <c r="BN178" s="1">
        <v>1</v>
      </c>
      <c r="BO178" s="1">
        <v>1</v>
      </c>
      <c r="BP178" s="1">
        <v>1</v>
      </c>
      <c r="BQ178" s="1">
        <v>1</v>
      </c>
      <c r="BR178" s="1">
        <v>1</v>
      </c>
      <c r="BS178" s="1">
        <v>0</v>
      </c>
      <c r="BT178" s="1">
        <v>0</v>
      </c>
      <c r="BU178" s="1">
        <v>0</v>
      </c>
      <c r="BV178" s="1">
        <v>0</v>
      </c>
      <c r="BW178" s="1">
        <v>0</v>
      </c>
      <c r="BX178" s="1">
        <v>0</v>
      </c>
      <c r="BY178" t="s">
        <v>287</v>
      </c>
      <c r="BZ178" s="1">
        <v>1</v>
      </c>
      <c r="CA178" s="1">
        <v>1</v>
      </c>
      <c r="CB178" s="1">
        <v>1</v>
      </c>
      <c r="CC178" s="1">
        <v>0</v>
      </c>
      <c r="CD178" s="1">
        <v>1</v>
      </c>
      <c r="CE178" s="1">
        <v>0</v>
      </c>
      <c r="CF178" s="1">
        <v>1</v>
      </c>
      <c r="CG178" s="1">
        <v>0</v>
      </c>
      <c r="CH178" s="1">
        <v>1</v>
      </c>
      <c r="CI178" s="1">
        <v>0</v>
      </c>
      <c r="CJ178" s="1">
        <v>0</v>
      </c>
      <c r="CK178" s="1">
        <v>0</v>
      </c>
      <c r="CL178" s="1">
        <v>0</v>
      </c>
      <c r="CM178" s="1">
        <v>0</v>
      </c>
      <c r="CN178" t="s">
        <v>287</v>
      </c>
      <c r="CO178" s="1">
        <v>2</v>
      </c>
      <c r="CP178" s="1">
        <v>2</v>
      </c>
      <c r="CQ178" s="1">
        <v>2</v>
      </c>
      <c r="CR178" t="s">
        <v>287</v>
      </c>
      <c r="CS178" s="1">
        <v>3</v>
      </c>
      <c r="CT178" s="1">
        <v>3</v>
      </c>
      <c r="CU178" s="1">
        <v>3</v>
      </c>
      <c r="CV178" t="s">
        <v>287</v>
      </c>
      <c r="CW178" s="1">
        <v>2</v>
      </c>
      <c r="CX178" t="s">
        <v>1274</v>
      </c>
      <c r="CY178" s="1">
        <v>1</v>
      </c>
      <c r="CZ178" s="1">
        <v>1</v>
      </c>
      <c r="DA178" s="1">
        <v>1</v>
      </c>
      <c r="DB178" t="s">
        <v>287</v>
      </c>
      <c r="DC178" t="s">
        <v>287</v>
      </c>
      <c r="DD178" s="1">
        <v>2</v>
      </c>
      <c r="DE178" t="s">
        <v>287</v>
      </c>
      <c r="DF178" t="s">
        <v>1275</v>
      </c>
      <c r="DG178" t="s">
        <v>1276</v>
      </c>
      <c r="DH178" t="s">
        <v>290</v>
      </c>
      <c r="DI178" t="s">
        <v>315</v>
      </c>
      <c r="DJ178" t="s">
        <v>303</v>
      </c>
      <c r="DK178" t="s">
        <v>420</v>
      </c>
      <c r="DL178" t="s">
        <v>330</v>
      </c>
      <c r="DM178" t="s">
        <v>1277</v>
      </c>
      <c r="DN178" t="s">
        <v>1278</v>
      </c>
      <c r="DO178" s="1">
        <v>0</v>
      </c>
      <c r="DP178" s="1">
        <v>0</v>
      </c>
      <c r="DQ178" s="1">
        <v>0</v>
      </c>
      <c r="DR178" s="1">
        <v>1</v>
      </c>
      <c r="DS178" s="1">
        <v>0</v>
      </c>
    </row>
    <row r="179" spans="1:123" x14ac:dyDescent="0.35">
      <c r="A179" s="1">
        <v>1</v>
      </c>
      <c r="B179" s="1">
        <v>1</v>
      </c>
      <c r="C179" s="1">
        <v>6</v>
      </c>
      <c r="D179" s="1">
        <v>3</v>
      </c>
      <c r="E179" s="1">
        <v>1</v>
      </c>
      <c r="F179" s="1">
        <v>1</v>
      </c>
      <c r="G179" s="1">
        <v>2</v>
      </c>
      <c r="H179" s="1">
        <v>4</v>
      </c>
      <c r="I179" s="1">
        <v>1</v>
      </c>
      <c r="J179" s="1">
        <v>1</v>
      </c>
      <c r="K179" s="1">
        <v>0</v>
      </c>
      <c r="L179" s="1">
        <v>1</v>
      </c>
      <c r="M179" s="1">
        <v>0</v>
      </c>
      <c r="N179" s="1">
        <v>1</v>
      </c>
      <c r="O179" s="1">
        <v>1</v>
      </c>
      <c r="P179" s="1">
        <v>0</v>
      </c>
      <c r="Q179" s="1">
        <v>2</v>
      </c>
      <c r="R179" s="1">
        <v>1</v>
      </c>
      <c r="S179" s="1">
        <v>0</v>
      </c>
      <c r="T179" s="1">
        <v>0</v>
      </c>
      <c r="U179" s="1">
        <v>1</v>
      </c>
      <c r="V179" s="1">
        <v>0</v>
      </c>
      <c r="W179" s="1">
        <v>0</v>
      </c>
      <c r="X179" t="s">
        <v>287</v>
      </c>
      <c r="Y179" s="1">
        <v>5</v>
      </c>
      <c r="Z179" s="1">
        <v>4</v>
      </c>
      <c r="AA179" t="s">
        <v>1279</v>
      </c>
      <c r="AB179" s="1">
        <v>3</v>
      </c>
      <c r="AC179" s="1">
        <v>0</v>
      </c>
      <c r="AD179" s="1">
        <v>0</v>
      </c>
      <c r="AE179" s="1">
        <v>0</v>
      </c>
      <c r="AF179" s="1">
        <v>0</v>
      </c>
      <c r="AG179" s="1">
        <v>0</v>
      </c>
      <c r="AH179" s="1">
        <v>1</v>
      </c>
      <c r="AI179" s="1">
        <v>1</v>
      </c>
      <c r="AJ179" s="1">
        <v>2</v>
      </c>
      <c r="AK179" s="1">
        <v>1</v>
      </c>
      <c r="AL179" s="1">
        <v>1</v>
      </c>
      <c r="AM179" s="1">
        <v>1</v>
      </c>
      <c r="AN179" s="1">
        <v>0</v>
      </c>
      <c r="AO179" s="1">
        <v>0</v>
      </c>
      <c r="AP179" s="1">
        <v>0</v>
      </c>
      <c r="AQ179" s="1">
        <v>0</v>
      </c>
      <c r="AR179" s="1">
        <v>0</v>
      </c>
      <c r="AS179" s="1">
        <v>0</v>
      </c>
      <c r="AT179" s="1">
        <v>0</v>
      </c>
      <c r="AU179" s="1">
        <v>1</v>
      </c>
      <c r="AV179" t="s">
        <v>287</v>
      </c>
      <c r="AW179" s="1">
        <v>0</v>
      </c>
      <c r="AX179" s="1">
        <v>0</v>
      </c>
      <c r="AY179" s="1">
        <v>0</v>
      </c>
      <c r="AZ179" s="1">
        <v>0</v>
      </c>
      <c r="BA179" s="1">
        <v>0</v>
      </c>
      <c r="BB179" s="1">
        <v>0</v>
      </c>
      <c r="BC179" s="1">
        <v>0</v>
      </c>
      <c r="BD179" s="1">
        <v>1</v>
      </c>
      <c r="BE179" t="s">
        <v>287</v>
      </c>
      <c r="BF179" t="s">
        <v>287</v>
      </c>
      <c r="BG179" s="1">
        <v>1</v>
      </c>
      <c r="BH179" s="1">
        <v>2</v>
      </c>
      <c r="BI179" s="1">
        <v>2</v>
      </c>
      <c r="BJ179" s="1">
        <v>1</v>
      </c>
      <c r="BK179" s="1">
        <v>1</v>
      </c>
      <c r="BL179" s="1">
        <v>1</v>
      </c>
      <c r="BM179" s="1">
        <v>1</v>
      </c>
      <c r="BN179" s="1">
        <v>1</v>
      </c>
      <c r="BO179" s="1">
        <v>1</v>
      </c>
      <c r="BP179" s="1">
        <v>1</v>
      </c>
      <c r="BQ179" s="1">
        <v>1</v>
      </c>
      <c r="BR179" s="1">
        <v>0</v>
      </c>
      <c r="BS179" s="1">
        <v>0</v>
      </c>
      <c r="BT179" s="1">
        <v>0</v>
      </c>
      <c r="BU179" s="1">
        <v>0</v>
      </c>
      <c r="BV179" s="1">
        <v>1</v>
      </c>
      <c r="BW179" s="1">
        <v>0</v>
      </c>
      <c r="BX179" s="1">
        <v>0</v>
      </c>
      <c r="BY179" t="s">
        <v>287</v>
      </c>
      <c r="BZ179" s="1">
        <v>1</v>
      </c>
      <c r="CA179" s="1">
        <v>1</v>
      </c>
      <c r="CB179" s="1">
        <v>1</v>
      </c>
      <c r="CC179" s="1">
        <v>1</v>
      </c>
      <c r="CD179" s="1">
        <v>1</v>
      </c>
      <c r="CE179" s="1">
        <v>1</v>
      </c>
      <c r="CF179" s="1">
        <v>1</v>
      </c>
      <c r="CG179" s="1">
        <v>1</v>
      </c>
      <c r="CH179" s="1">
        <v>1</v>
      </c>
      <c r="CI179" s="1">
        <v>1</v>
      </c>
      <c r="CJ179" s="1">
        <v>1</v>
      </c>
      <c r="CK179" s="1">
        <v>1</v>
      </c>
      <c r="CL179" s="1">
        <v>0</v>
      </c>
      <c r="CM179" s="1">
        <v>0</v>
      </c>
      <c r="CN179" t="s">
        <v>287</v>
      </c>
      <c r="CO179" s="1">
        <v>1</v>
      </c>
      <c r="CP179" s="1">
        <v>1</v>
      </c>
      <c r="CQ179" s="1">
        <v>1</v>
      </c>
      <c r="CR179" s="1">
        <v>2</v>
      </c>
      <c r="CS179" s="1">
        <v>4</v>
      </c>
      <c r="CT179" s="1">
        <v>4</v>
      </c>
      <c r="CU179" s="1">
        <v>1</v>
      </c>
      <c r="CV179" t="s">
        <v>287</v>
      </c>
      <c r="CW179" s="1">
        <v>1</v>
      </c>
      <c r="CX179" t="s">
        <v>1280</v>
      </c>
      <c r="CY179" s="1">
        <v>2</v>
      </c>
      <c r="CZ179" t="s">
        <v>287</v>
      </c>
      <c r="DA179" s="1">
        <v>2</v>
      </c>
      <c r="DB179" s="1">
        <v>2</v>
      </c>
      <c r="DC179" t="s">
        <v>287</v>
      </c>
      <c r="DD179" t="s">
        <v>287</v>
      </c>
      <c r="DE179" t="s">
        <v>287</v>
      </c>
      <c r="DF179" t="s">
        <v>1281</v>
      </c>
      <c r="DG179" t="s">
        <v>1282</v>
      </c>
      <c r="DH179" t="s">
        <v>290</v>
      </c>
      <c r="DI179" t="s">
        <v>315</v>
      </c>
      <c r="DJ179" t="s">
        <v>303</v>
      </c>
      <c r="DK179" t="s">
        <v>316</v>
      </c>
      <c r="DL179" t="s">
        <v>305</v>
      </c>
      <c r="DM179" t="s">
        <v>1283</v>
      </c>
      <c r="DN179" t="s">
        <v>1284</v>
      </c>
      <c r="DO179" s="1">
        <v>0</v>
      </c>
      <c r="DP179" s="1">
        <v>0</v>
      </c>
      <c r="DQ179" s="1">
        <v>0</v>
      </c>
      <c r="DR179" s="1">
        <v>1</v>
      </c>
      <c r="DS179" s="1">
        <v>0</v>
      </c>
    </row>
    <row r="180" spans="1:123" x14ac:dyDescent="0.35">
      <c r="A180" s="1">
        <v>1</v>
      </c>
      <c r="B180" s="1">
        <v>1</v>
      </c>
      <c r="C180" s="1">
        <v>5</v>
      </c>
      <c r="D180" s="1">
        <v>1</v>
      </c>
      <c r="E180" s="1">
        <v>1</v>
      </c>
      <c r="F180" s="1">
        <v>1</v>
      </c>
      <c r="G180" s="1">
        <v>2</v>
      </c>
      <c r="H180" s="1">
        <v>2</v>
      </c>
      <c r="I180" s="1">
        <v>1</v>
      </c>
      <c r="J180" s="1">
        <v>1</v>
      </c>
      <c r="K180" s="1">
        <v>0</v>
      </c>
      <c r="L180" s="1">
        <v>1</v>
      </c>
      <c r="M180" s="1">
        <v>1</v>
      </c>
      <c r="N180" s="1">
        <v>1</v>
      </c>
      <c r="O180" s="1">
        <v>1</v>
      </c>
      <c r="P180" s="1">
        <v>0</v>
      </c>
      <c r="Q180" s="1">
        <v>1</v>
      </c>
      <c r="R180" s="1">
        <v>1</v>
      </c>
      <c r="S180" s="1">
        <v>1</v>
      </c>
      <c r="T180" s="1">
        <v>1</v>
      </c>
      <c r="U180" s="1">
        <v>1</v>
      </c>
      <c r="V180" s="1">
        <v>1</v>
      </c>
      <c r="W180" s="1">
        <v>0</v>
      </c>
      <c r="X180" t="s">
        <v>287</v>
      </c>
      <c r="Y180" s="1">
        <v>5</v>
      </c>
      <c r="Z180" s="1">
        <v>1</v>
      </c>
      <c r="AA180" t="s">
        <v>287</v>
      </c>
      <c r="AB180" s="1">
        <v>1</v>
      </c>
      <c r="AC180" s="1">
        <v>0</v>
      </c>
      <c r="AD180" s="1">
        <v>0</v>
      </c>
      <c r="AE180" s="1">
        <v>0</v>
      </c>
      <c r="AF180" s="1">
        <v>0</v>
      </c>
      <c r="AG180" s="1">
        <v>0</v>
      </c>
      <c r="AH180" t="s">
        <v>287</v>
      </c>
      <c r="AI180" t="s">
        <v>287</v>
      </c>
      <c r="AJ180" t="s">
        <v>287</v>
      </c>
      <c r="AK180" t="s">
        <v>287</v>
      </c>
      <c r="AL180" s="1">
        <v>1</v>
      </c>
      <c r="AM180" s="1">
        <v>1</v>
      </c>
      <c r="AN180" s="1">
        <v>0</v>
      </c>
      <c r="AO180" s="1">
        <v>0</v>
      </c>
      <c r="AP180" s="1">
        <v>1</v>
      </c>
      <c r="AQ180" s="1">
        <v>0</v>
      </c>
      <c r="AR180" s="1">
        <v>1</v>
      </c>
      <c r="AS180" s="1">
        <v>0</v>
      </c>
      <c r="AT180" s="1">
        <v>0</v>
      </c>
      <c r="AU180" s="1">
        <v>0</v>
      </c>
      <c r="AV180" t="s">
        <v>287</v>
      </c>
      <c r="AW180" s="1">
        <v>0</v>
      </c>
      <c r="AX180" s="1">
        <v>0</v>
      </c>
      <c r="AY180" s="1">
        <v>1</v>
      </c>
      <c r="AZ180" s="1">
        <v>1</v>
      </c>
      <c r="BA180" s="1">
        <v>1</v>
      </c>
      <c r="BB180" s="1">
        <v>0</v>
      </c>
      <c r="BC180" s="1">
        <v>0</v>
      </c>
      <c r="BD180" s="1">
        <v>0</v>
      </c>
      <c r="BE180" t="s">
        <v>287</v>
      </c>
      <c r="BF180" t="s">
        <v>287</v>
      </c>
      <c r="BG180" s="1">
        <v>1</v>
      </c>
      <c r="BH180" s="1">
        <v>1</v>
      </c>
      <c r="BI180" s="1">
        <v>2</v>
      </c>
      <c r="BJ180" s="1">
        <v>3</v>
      </c>
      <c r="BK180" s="1">
        <v>1</v>
      </c>
      <c r="BL180" s="1">
        <v>1</v>
      </c>
      <c r="BM180" s="1">
        <v>0</v>
      </c>
      <c r="BN180" s="1">
        <v>0</v>
      </c>
      <c r="BO180" s="1">
        <v>0</v>
      </c>
      <c r="BP180" s="1">
        <v>0</v>
      </c>
      <c r="BQ180" s="1">
        <v>1</v>
      </c>
      <c r="BR180" s="1">
        <v>0</v>
      </c>
      <c r="BS180" s="1">
        <v>0</v>
      </c>
      <c r="BT180" s="1">
        <v>0</v>
      </c>
      <c r="BU180" s="1">
        <v>0</v>
      </c>
      <c r="BV180" s="1">
        <v>1</v>
      </c>
      <c r="BW180" s="1">
        <v>0</v>
      </c>
      <c r="BX180" s="1">
        <v>0</v>
      </c>
      <c r="BY180" t="s">
        <v>287</v>
      </c>
      <c r="BZ180" s="1">
        <v>1</v>
      </c>
      <c r="CA180" s="1">
        <v>1</v>
      </c>
      <c r="CB180" s="1">
        <v>1</v>
      </c>
      <c r="CC180" s="1">
        <v>1</v>
      </c>
      <c r="CD180" s="1">
        <v>1</v>
      </c>
      <c r="CE180" s="1">
        <v>1</v>
      </c>
      <c r="CF180" s="1">
        <v>1</v>
      </c>
      <c r="CG180" s="1">
        <v>1</v>
      </c>
      <c r="CH180" s="1">
        <v>1</v>
      </c>
      <c r="CI180" s="1">
        <v>1</v>
      </c>
      <c r="CJ180" s="1">
        <v>0</v>
      </c>
      <c r="CK180" s="1">
        <v>1</v>
      </c>
      <c r="CL180" s="1">
        <v>1</v>
      </c>
      <c r="CM180" s="1">
        <v>0</v>
      </c>
      <c r="CN180" t="s">
        <v>1285</v>
      </c>
      <c r="CO180" s="1">
        <v>1</v>
      </c>
      <c r="CP180" s="1">
        <v>1</v>
      </c>
      <c r="CQ180" s="1">
        <v>1</v>
      </c>
      <c r="CR180" s="1">
        <v>1</v>
      </c>
      <c r="CS180" s="1">
        <v>1</v>
      </c>
      <c r="CT180" s="1">
        <v>3</v>
      </c>
      <c r="CU180" s="1">
        <v>1</v>
      </c>
      <c r="CV180" t="s">
        <v>287</v>
      </c>
      <c r="CW180" s="1">
        <v>1</v>
      </c>
      <c r="CX180" t="s">
        <v>287</v>
      </c>
      <c r="CY180" s="1">
        <v>1</v>
      </c>
      <c r="CZ180" s="1">
        <v>2</v>
      </c>
      <c r="DA180" s="1">
        <v>2</v>
      </c>
      <c r="DB180" s="1">
        <v>2</v>
      </c>
      <c r="DC180" t="s">
        <v>287</v>
      </c>
      <c r="DD180" t="s">
        <v>287</v>
      </c>
      <c r="DE180" t="s">
        <v>287</v>
      </c>
      <c r="DF180" t="s">
        <v>1286</v>
      </c>
      <c r="DG180" t="s">
        <v>1287</v>
      </c>
      <c r="DH180" t="s">
        <v>290</v>
      </c>
      <c r="DI180" t="s">
        <v>315</v>
      </c>
      <c r="DJ180" t="s">
        <v>303</v>
      </c>
      <c r="DK180" t="s">
        <v>304</v>
      </c>
      <c r="DL180" t="s">
        <v>305</v>
      </c>
      <c r="DM180" t="s">
        <v>1288</v>
      </c>
      <c r="DN180" t="s">
        <v>1289</v>
      </c>
      <c r="DO180" s="1">
        <v>0</v>
      </c>
      <c r="DP180" s="1">
        <v>0</v>
      </c>
      <c r="DQ180" s="1">
        <v>0</v>
      </c>
      <c r="DR180" s="1">
        <v>1</v>
      </c>
      <c r="DS180" s="1">
        <v>0</v>
      </c>
    </row>
    <row r="181" spans="1:123" x14ac:dyDescent="0.35">
      <c r="A181" s="1">
        <v>1</v>
      </c>
      <c r="B181" s="1">
        <v>1</v>
      </c>
      <c r="C181" s="1">
        <v>3</v>
      </c>
      <c r="D181" s="1">
        <v>4</v>
      </c>
      <c r="E181" s="1">
        <v>1</v>
      </c>
      <c r="F181" s="1">
        <v>1</v>
      </c>
      <c r="G181" s="1">
        <v>3</v>
      </c>
      <c r="H181" s="1">
        <v>4</v>
      </c>
      <c r="I181" s="1">
        <v>1</v>
      </c>
      <c r="J181" s="1">
        <v>1</v>
      </c>
      <c r="K181" s="1">
        <v>1</v>
      </c>
      <c r="L181" s="1">
        <v>1</v>
      </c>
      <c r="M181" s="1">
        <v>1</v>
      </c>
      <c r="N181" s="1">
        <v>1</v>
      </c>
      <c r="O181" s="1">
        <v>1</v>
      </c>
      <c r="P181" s="1">
        <v>0</v>
      </c>
      <c r="Q181" s="1">
        <v>2</v>
      </c>
      <c r="R181" s="1">
        <v>1</v>
      </c>
      <c r="S181" s="1">
        <v>1</v>
      </c>
      <c r="T181" s="1">
        <v>0</v>
      </c>
      <c r="U181" s="1">
        <v>1</v>
      </c>
      <c r="V181" s="1">
        <v>1</v>
      </c>
      <c r="W181" s="1">
        <v>0</v>
      </c>
      <c r="X181" t="s">
        <v>287</v>
      </c>
      <c r="Y181" s="1">
        <v>4</v>
      </c>
      <c r="Z181" s="1">
        <v>1</v>
      </c>
      <c r="AA181" t="s">
        <v>287</v>
      </c>
      <c r="AB181" s="1">
        <v>3</v>
      </c>
      <c r="AC181" s="1">
        <v>0</v>
      </c>
      <c r="AD181" s="1">
        <v>0</v>
      </c>
      <c r="AE181" s="1">
        <v>0</v>
      </c>
      <c r="AF181" s="1">
        <v>0</v>
      </c>
      <c r="AG181" s="1">
        <v>0</v>
      </c>
      <c r="AH181" s="1">
        <v>1</v>
      </c>
      <c r="AI181" s="1">
        <v>2</v>
      </c>
      <c r="AJ181" s="1">
        <v>1</v>
      </c>
      <c r="AK181" s="1">
        <v>1</v>
      </c>
      <c r="AL181" s="1">
        <v>2</v>
      </c>
      <c r="AM181" s="1">
        <v>1</v>
      </c>
      <c r="AN181" s="1">
        <v>0</v>
      </c>
      <c r="AO181" s="1">
        <v>0</v>
      </c>
      <c r="AP181" s="1">
        <v>1</v>
      </c>
      <c r="AQ181" s="1">
        <v>0</v>
      </c>
      <c r="AR181" s="1">
        <v>0</v>
      </c>
      <c r="AS181" s="1">
        <v>0</v>
      </c>
      <c r="AT181" s="1">
        <v>0</v>
      </c>
      <c r="AU181" s="1">
        <v>0</v>
      </c>
      <c r="AV181" t="s">
        <v>287</v>
      </c>
      <c r="AW181" s="1">
        <v>0</v>
      </c>
      <c r="AX181" s="1">
        <v>0</v>
      </c>
      <c r="AY181" s="1">
        <v>1</v>
      </c>
      <c r="AZ181" s="1">
        <v>0</v>
      </c>
      <c r="BA181" s="1">
        <v>0</v>
      </c>
      <c r="BB181" s="1">
        <v>0</v>
      </c>
      <c r="BC181" s="1">
        <v>0</v>
      </c>
      <c r="BD181" s="1">
        <v>0</v>
      </c>
      <c r="BE181" t="s">
        <v>287</v>
      </c>
      <c r="BF181" t="s">
        <v>287</v>
      </c>
      <c r="BG181" s="1">
        <v>1</v>
      </c>
      <c r="BH181" s="1">
        <v>1</v>
      </c>
      <c r="BI181" s="1">
        <v>2</v>
      </c>
      <c r="BJ181" s="1">
        <v>2</v>
      </c>
      <c r="BK181" s="1">
        <v>1</v>
      </c>
      <c r="BL181" s="1">
        <v>1</v>
      </c>
      <c r="BM181" s="1">
        <v>1</v>
      </c>
      <c r="BN181" s="1">
        <v>1</v>
      </c>
      <c r="BO181" s="1">
        <v>1</v>
      </c>
      <c r="BP181" s="1">
        <v>1</v>
      </c>
      <c r="BQ181" s="1">
        <v>1</v>
      </c>
      <c r="BR181" s="1">
        <v>1</v>
      </c>
      <c r="BS181" s="1">
        <v>0</v>
      </c>
      <c r="BT181" s="1">
        <v>0</v>
      </c>
      <c r="BU181" s="1">
        <v>0</v>
      </c>
      <c r="BV181" s="1">
        <v>1</v>
      </c>
      <c r="BW181" s="1">
        <v>0</v>
      </c>
      <c r="BX181" s="1">
        <v>0</v>
      </c>
      <c r="BY181" t="s">
        <v>287</v>
      </c>
      <c r="BZ181" s="1">
        <v>1</v>
      </c>
      <c r="CA181" s="1">
        <v>1</v>
      </c>
      <c r="CB181" s="1">
        <v>1</v>
      </c>
      <c r="CC181" s="1">
        <v>1</v>
      </c>
      <c r="CD181" s="1">
        <v>1</v>
      </c>
      <c r="CE181" s="1">
        <v>1</v>
      </c>
      <c r="CF181" s="1">
        <v>1</v>
      </c>
      <c r="CG181" s="1">
        <v>1</v>
      </c>
      <c r="CH181" s="1">
        <v>1</v>
      </c>
      <c r="CI181" s="1">
        <v>1</v>
      </c>
      <c r="CJ181" s="1">
        <v>1</v>
      </c>
      <c r="CK181" s="1">
        <v>0</v>
      </c>
      <c r="CL181" s="1">
        <v>0</v>
      </c>
      <c r="CM181" s="1">
        <v>0</v>
      </c>
      <c r="CN181" t="s">
        <v>287</v>
      </c>
      <c r="CO181" s="1">
        <v>1</v>
      </c>
      <c r="CP181" s="1">
        <v>1</v>
      </c>
      <c r="CQ181" s="1">
        <v>1</v>
      </c>
      <c r="CR181" s="1">
        <v>2</v>
      </c>
      <c r="CS181" s="1">
        <v>2</v>
      </c>
      <c r="CT181" s="1">
        <v>2</v>
      </c>
      <c r="CU181" s="1">
        <v>2</v>
      </c>
      <c r="CV181" t="s">
        <v>287</v>
      </c>
      <c r="CW181" s="1">
        <v>2</v>
      </c>
      <c r="CX181" t="s">
        <v>287</v>
      </c>
      <c r="CY181" s="1">
        <v>1</v>
      </c>
      <c r="CZ181" s="1">
        <v>1</v>
      </c>
      <c r="DA181" s="1">
        <v>1</v>
      </c>
      <c r="DB181" t="s">
        <v>287</v>
      </c>
      <c r="DC181" t="s">
        <v>287</v>
      </c>
      <c r="DD181" s="1">
        <v>3</v>
      </c>
      <c r="DE181" t="s">
        <v>287</v>
      </c>
      <c r="DF181" t="s">
        <v>1290</v>
      </c>
      <c r="DG181" t="s">
        <v>1291</v>
      </c>
      <c r="DH181" t="s">
        <v>301</v>
      </c>
      <c r="DI181" t="s">
        <v>302</v>
      </c>
      <c r="DJ181" t="s">
        <v>303</v>
      </c>
      <c r="DK181" t="s">
        <v>355</v>
      </c>
      <c r="DL181" t="s">
        <v>294</v>
      </c>
      <c r="DM181" t="s">
        <v>1292</v>
      </c>
      <c r="DN181" t="s">
        <v>1293</v>
      </c>
      <c r="DO181" s="1">
        <v>0</v>
      </c>
      <c r="DP181" s="1">
        <v>0</v>
      </c>
      <c r="DQ181" s="1">
        <v>0</v>
      </c>
      <c r="DR181" s="1">
        <v>1</v>
      </c>
      <c r="DS181" s="1">
        <v>0</v>
      </c>
    </row>
    <row r="182" spans="1:123" x14ac:dyDescent="0.35">
      <c r="A182" s="1">
        <v>1</v>
      </c>
      <c r="B182" s="1">
        <v>1</v>
      </c>
      <c r="C182" s="1">
        <v>4</v>
      </c>
      <c r="D182" s="1">
        <v>3</v>
      </c>
      <c r="E182" s="1">
        <v>1</v>
      </c>
      <c r="F182" s="1">
        <v>3</v>
      </c>
      <c r="G182" s="1">
        <v>4</v>
      </c>
      <c r="H182" s="1">
        <v>4</v>
      </c>
      <c r="I182" s="1">
        <v>1</v>
      </c>
      <c r="J182" s="1">
        <v>0</v>
      </c>
      <c r="K182" s="1">
        <v>1</v>
      </c>
      <c r="L182" s="1">
        <v>1</v>
      </c>
      <c r="M182" s="1">
        <v>1</v>
      </c>
      <c r="N182" s="1">
        <v>1</v>
      </c>
      <c r="O182" s="1">
        <v>1</v>
      </c>
      <c r="P182" s="1">
        <v>0</v>
      </c>
      <c r="Q182" s="1">
        <v>1</v>
      </c>
      <c r="R182" s="1">
        <v>1</v>
      </c>
      <c r="S182" s="1">
        <v>1</v>
      </c>
      <c r="T182" s="1">
        <v>0</v>
      </c>
      <c r="U182" s="1">
        <v>0</v>
      </c>
      <c r="V182" s="1">
        <v>1</v>
      </c>
      <c r="W182" s="1">
        <v>0</v>
      </c>
      <c r="X182" t="s">
        <v>287</v>
      </c>
      <c r="Y182" s="1">
        <v>4</v>
      </c>
      <c r="Z182" s="1">
        <v>2</v>
      </c>
      <c r="AA182" t="s">
        <v>287</v>
      </c>
      <c r="AB182" s="1">
        <v>4</v>
      </c>
      <c r="AC182" s="1">
        <v>0</v>
      </c>
      <c r="AD182" s="1">
        <v>0</v>
      </c>
      <c r="AE182" s="1">
        <v>0</v>
      </c>
      <c r="AF182" s="1">
        <v>0</v>
      </c>
      <c r="AG182" s="1">
        <v>0</v>
      </c>
      <c r="AH182" t="s">
        <v>287</v>
      </c>
      <c r="AI182" t="s">
        <v>287</v>
      </c>
      <c r="AJ182" t="s">
        <v>287</v>
      </c>
      <c r="AK182" t="s">
        <v>287</v>
      </c>
      <c r="AL182" s="1">
        <v>1</v>
      </c>
      <c r="AM182" s="1">
        <v>1</v>
      </c>
      <c r="AN182" s="1">
        <v>0</v>
      </c>
      <c r="AO182" s="1">
        <v>0</v>
      </c>
      <c r="AP182" s="1">
        <v>1</v>
      </c>
      <c r="AQ182" s="1">
        <v>0</v>
      </c>
      <c r="AR182" s="1">
        <v>1</v>
      </c>
      <c r="AS182" s="1">
        <v>0</v>
      </c>
      <c r="AT182" s="1">
        <v>0</v>
      </c>
      <c r="AU182" s="1">
        <v>0</v>
      </c>
      <c r="AV182" t="s">
        <v>287</v>
      </c>
      <c r="AW182" s="1">
        <v>0</v>
      </c>
      <c r="AX182" s="1">
        <v>0</v>
      </c>
      <c r="AY182" s="1">
        <v>1</v>
      </c>
      <c r="AZ182" s="1">
        <v>0</v>
      </c>
      <c r="BA182" s="1">
        <v>0</v>
      </c>
      <c r="BB182" s="1">
        <v>0</v>
      </c>
      <c r="BC182" s="1">
        <v>0</v>
      </c>
      <c r="BD182" s="1">
        <v>0</v>
      </c>
      <c r="BE182" t="s">
        <v>287</v>
      </c>
      <c r="BF182" t="s">
        <v>287</v>
      </c>
      <c r="BG182" s="1">
        <v>1</v>
      </c>
      <c r="BH182" s="1">
        <v>1</v>
      </c>
      <c r="BI182" s="1">
        <v>3</v>
      </c>
      <c r="BJ182" s="1">
        <v>3</v>
      </c>
      <c r="BK182" s="1">
        <v>1</v>
      </c>
      <c r="BL182" s="1">
        <v>1</v>
      </c>
      <c r="BM182" s="1">
        <v>1</v>
      </c>
      <c r="BN182" s="1">
        <v>1</v>
      </c>
      <c r="BO182" s="1">
        <v>1</v>
      </c>
      <c r="BP182" s="1">
        <v>1</v>
      </c>
      <c r="BQ182" s="1">
        <v>0</v>
      </c>
      <c r="BR182" s="1">
        <v>1</v>
      </c>
      <c r="BS182" s="1">
        <v>1</v>
      </c>
      <c r="BT182" s="1">
        <v>0</v>
      </c>
      <c r="BU182" s="1">
        <v>0</v>
      </c>
      <c r="BV182" s="1">
        <v>1</v>
      </c>
      <c r="BW182" s="1">
        <v>1</v>
      </c>
      <c r="BX182" s="1">
        <v>0</v>
      </c>
      <c r="BY182" t="s">
        <v>1294</v>
      </c>
      <c r="BZ182" s="1">
        <v>0</v>
      </c>
      <c r="CA182" s="1">
        <v>0</v>
      </c>
      <c r="CB182" s="1">
        <v>0</v>
      </c>
      <c r="CC182" s="1">
        <v>0</v>
      </c>
      <c r="CD182" s="1">
        <v>0</v>
      </c>
      <c r="CE182" s="1">
        <v>1</v>
      </c>
      <c r="CF182" s="1">
        <v>1</v>
      </c>
      <c r="CG182" s="1">
        <v>0</v>
      </c>
      <c r="CH182" s="1">
        <v>1</v>
      </c>
      <c r="CI182" s="1">
        <v>1</v>
      </c>
      <c r="CJ182" s="1">
        <v>1</v>
      </c>
      <c r="CK182" s="1">
        <v>1</v>
      </c>
      <c r="CL182" s="1">
        <v>0</v>
      </c>
      <c r="CM182" s="1">
        <v>0</v>
      </c>
      <c r="CN182" t="s">
        <v>287</v>
      </c>
      <c r="CO182" s="1">
        <v>1</v>
      </c>
      <c r="CP182" s="1">
        <v>1</v>
      </c>
      <c r="CQ182" s="1">
        <v>1</v>
      </c>
      <c r="CR182" s="1">
        <v>1</v>
      </c>
      <c r="CS182" s="1">
        <v>2</v>
      </c>
      <c r="CT182" s="1">
        <v>4</v>
      </c>
      <c r="CU182" s="1">
        <v>2</v>
      </c>
      <c r="CV182" t="s">
        <v>287</v>
      </c>
      <c r="CW182" s="1">
        <v>2</v>
      </c>
      <c r="CX182" t="s">
        <v>1295</v>
      </c>
      <c r="CY182" s="1">
        <v>1</v>
      </c>
      <c r="CZ182" s="1">
        <v>1</v>
      </c>
      <c r="DA182" s="1">
        <v>1</v>
      </c>
      <c r="DB182" t="s">
        <v>287</v>
      </c>
      <c r="DC182" t="s">
        <v>287</v>
      </c>
      <c r="DD182" s="1">
        <v>2</v>
      </c>
      <c r="DE182" t="s">
        <v>1296</v>
      </c>
      <c r="DF182" t="s">
        <v>1297</v>
      </c>
      <c r="DG182" t="s">
        <v>1298</v>
      </c>
      <c r="DH182" t="s">
        <v>301</v>
      </c>
      <c r="DI182" t="s">
        <v>302</v>
      </c>
      <c r="DJ182" t="s">
        <v>303</v>
      </c>
      <c r="DK182" t="s">
        <v>1299</v>
      </c>
      <c r="DL182" t="s">
        <v>305</v>
      </c>
      <c r="DM182" t="s">
        <v>1300</v>
      </c>
      <c r="DN182" t="s">
        <v>1301</v>
      </c>
      <c r="DO182" s="1">
        <v>0</v>
      </c>
      <c r="DP182" s="1">
        <v>0</v>
      </c>
      <c r="DQ182" s="1">
        <v>0</v>
      </c>
      <c r="DR182" s="1">
        <v>1</v>
      </c>
      <c r="DS182" s="1">
        <v>0</v>
      </c>
    </row>
    <row r="183" spans="1:123" x14ac:dyDescent="0.35">
      <c r="A183" s="1">
        <v>1</v>
      </c>
      <c r="B183" s="1">
        <v>1</v>
      </c>
      <c r="C183" s="1">
        <v>3</v>
      </c>
      <c r="D183" s="1">
        <v>3</v>
      </c>
      <c r="E183" s="1">
        <v>1</v>
      </c>
      <c r="F183" s="1">
        <v>1</v>
      </c>
      <c r="G183" s="1">
        <v>2</v>
      </c>
      <c r="H183" s="1">
        <v>3</v>
      </c>
      <c r="I183" s="1">
        <v>1</v>
      </c>
      <c r="J183" s="1">
        <v>1</v>
      </c>
      <c r="K183" s="1">
        <v>0</v>
      </c>
      <c r="L183" s="1">
        <v>1</v>
      </c>
      <c r="M183" s="1">
        <v>0</v>
      </c>
      <c r="N183" s="1">
        <v>1</v>
      </c>
      <c r="O183" s="1">
        <v>1</v>
      </c>
      <c r="P183" s="1">
        <v>0</v>
      </c>
      <c r="Q183" s="1">
        <v>1</v>
      </c>
      <c r="R183" s="1">
        <v>1</v>
      </c>
      <c r="S183" s="1">
        <v>0</v>
      </c>
      <c r="T183" s="1">
        <v>1</v>
      </c>
      <c r="U183" s="1">
        <v>1</v>
      </c>
      <c r="V183" s="1">
        <v>0</v>
      </c>
      <c r="W183" s="1">
        <v>0</v>
      </c>
      <c r="X183" t="s">
        <v>287</v>
      </c>
      <c r="Y183" s="1">
        <v>4</v>
      </c>
      <c r="Z183" s="1">
        <v>2</v>
      </c>
      <c r="AA183" t="s">
        <v>287</v>
      </c>
      <c r="AB183" s="1">
        <v>2</v>
      </c>
      <c r="AC183" s="1">
        <v>1</v>
      </c>
      <c r="AD183" s="1">
        <v>1</v>
      </c>
      <c r="AE183" s="1">
        <v>0</v>
      </c>
      <c r="AF183" s="1">
        <v>1</v>
      </c>
      <c r="AG183" s="1">
        <v>0</v>
      </c>
      <c r="AH183" t="s">
        <v>287</v>
      </c>
      <c r="AI183" t="s">
        <v>287</v>
      </c>
      <c r="AJ183" t="s">
        <v>287</v>
      </c>
      <c r="AK183" t="s">
        <v>287</v>
      </c>
      <c r="AL183" s="1">
        <v>1</v>
      </c>
      <c r="AM183" s="1">
        <v>1</v>
      </c>
      <c r="AN183" s="1">
        <v>0</v>
      </c>
      <c r="AO183" s="1">
        <v>0</v>
      </c>
      <c r="AP183" s="1">
        <v>0</v>
      </c>
      <c r="AQ183" s="1">
        <v>0</v>
      </c>
      <c r="AR183" s="1">
        <v>0</v>
      </c>
      <c r="AS183" s="1">
        <v>0</v>
      </c>
      <c r="AT183" s="1">
        <v>0</v>
      </c>
      <c r="AU183" s="1">
        <v>1</v>
      </c>
      <c r="AV183" t="s">
        <v>287</v>
      </c>
      <c r="AW183" s="1">
        <v>0</v>
      </c>
      <c r="AX183" s="1">
        <v>0</v>
      </c>
      <c r="AY183" s="1">
        <v>0</v>
      </c>
      <c r="AZ183" s="1">
        <v>0</v>
      </c>
      <c r="BA183" s="1">
        <v>0</v>
      </c>
      <c r="BB183" s="1">
        <v>0</v>
      </c>
      <c r="BC183" s="1">
        <v>0</v>
      </c>
      <c r="BD183" s="1">
        <v>1</v>
      </c>
      <c r="BE183" t="s">
        <v>287</v>
      </c>
      <c r="BF183" t="s">
        <v>287</v>
      </c>
      <c r="BG183" s="1">
        <v>1</v>
      </c>
      <c r="BH183" s="1">
        <v>1</v>
      </c>
      <c r="BI183" s="1">
        <v>2</v>
      </c>
      <c r="BJ183" s="1">
        <v>3</v>
      </c>
      <c r="BK183" s="1">
        <v>0</v>
      </c>
      <c r="BL183" s="1">
        <v>1</v>
      </c>
      <c r="BM183" s="1">
        <v>1</v>
      </c>
      <c r="BN183" s="1">
        <v>1</v>
      </c>
      <c r="BO183" s="1">
        <v>1</v>
      </c>
      <c r="BP183" s="1">
        <v>1</v>
      </c>
      <c r="BQ183" s="1">
        <v>1</v>
      </c>
      <c r="BR183" s="1">
        <v>0</v>
      </c>
      <c r="BS183" s="1">
        <v>0</v>
      </c>
      <c r="BT183" s="1">
        <v>0</v>
      </c>
      <c r="BU183" s="1">
        <v>0</v>
      </c>
      <c r="BV183" s="1">
        <v>0</v>
      </c>
      <c r="BW183" s="1">
        <v>0</v>
      </c>
      <c r="BX183" s="1">
        <v>0</v>
      </c>
      <c r="BY183" t="s">
        <v>287</v>
      </c>
      <c r="BZ183" s="1">
        <v>1</v>
      </c>
      <c r="CA183" s="1">
        <v>1</v>
      </c>
      <c r="CB183" s="1">
        <v>1</v>
      </c>
      <c r="CC183" s="1">
        <v>1</v>
      </c>
      <c r="CD183" s="1">
        <v>1</v>
      </c>
      <c r="CE183" s="1">
        <v>1</v>
      </c>
      <c r="CF183" s="1">
        <v>1</v>
      </c>
      <c r="CG183" s="1">
        <v>1</v>
      </c>
      <c r="CH183" s="1">
        <v>1</v>
      </c>
      <c r="CI183" s="1">
        <v>1</v>
      </c>
      <c r="CJ183" s="1">
        <v>1</v>
      </c>
      <c r="CK183" s="1">
        <v>1</v>
      </c>
      <c r="CL183" s="1">
        <v>0</v>
      </c>
      <c r="CM183" s="1">
        <v>0</v>
      </c>
      <c r="CN183" t="s">
        <v>287</v>
      </c>
      <c r="CO183" s="1">
        <v>1</v>
      </c>
      <c r="CP183" s="1">
        <v>1</v>
      </c>
      <c r="CQ183" s="1">
        <v>1</v>
      </c>
      <c r="CR183" s="1">
        <v>1</v>
      </c>
      <c r="CS183" s="1">
        <v>2</v>
      </c>
      <c r="CT183" s="1">
        <v>1</v>
      </c>
      <c r="CU183" s="1">
        <v>1</v>
      </c>
      <c r="CV183" t="s">
        <v>287</v>
      </c>
      <c r="CW183" s="1">
        <v>2</v>
      </c>
      <c r="CX183" t="s">
        <v>287</v>
      </c>
      <c r="CY183" s="1">
        <v>2</v>
      </c>
      <c r="CZ183" t="s">
        <v>287</v>
      </c>
      <c r="DA183" s="1">
        <v>2</v>
      </c>
      <c r="DB183" s="1">
        <v>6</v>
      </c>
      <c r="DC183" t="s">
        <v>1302</v>
      </c>
      <c r="DD183" t="s">
        <v>287</v>
      </c>
      <c r="DE183" t="s">
        <v>1303</v>
      </c>
      <c r="DF183" t="s">
        <v>1304</v>
      </c>
      <c r="DG183" t="s">
        <v>1305</v>
      </c>
      <c r="DH183" t="s">
        <v>290</v>
      </c>
      <c r="DI183" t="s">
        <v>315</v>
      </c>
      <c r="DJ183" t="s">
        <v>303</v>
      </c>
      <c r="DK183" t="s">
        <v>485</v>
      </c>
      <c r="DL183" t="s">
        <v>341</v>
      </c>
      <c r="DM183" t="s">
        <v>1306</v>
      </c>
      <c r="DN183" t="s">
        <v>1307</v>
      </c>
      <c r="DO183" s="1">
        <v>0</v>
      </c>
      <c r="DP183" s="1">
        <v>0</v>
      </c>
      <c r="DQ183" s="1">
        <v>0</v>
      </c>
      <c r="DR183" s="1">
        <v>1</v>
      </c>
      <c r="DS183" s="1">
        <v>0</v>
      </c>
    </row>
    <row r="184" spans="1:123" x14ac:dyDescent="0.35">
      <c r="A184" t="s">
        <v>287</v>
      </c>
      <c r="B184" t="s">
        <v>287</v>
      </c>
      <c r="C184" t="s">
        <v>287</v>
      </c>
      <c r="D184" t="s">
        <v>287</v>
      </c>
      <c r="E184" t="s">
        <v>287</v>
      </c>
      <c r="F184" t="s">
        <v>287</v>
      </c>
      <c r="G184" t="s">
        <v>287</v>
      </c>
      <c r="H184" t="s">
        <v>287</v>
      </c>
      <c r="I184" s="1">
        <v>0</v>
      </c>
      <c r="J184" s="1">
        <v>0</v>
      </c>
      <c r="K184" s="1">
        <v>0</v>
      </c>
      <c r="L184" s="1">
        <v>0</v>
      </c>
      <c r="M184" s="1">
        <v>0</v>
      </c>
      <c r="N184" s="1">
        <v>0</v>
      </c>
      <c r="O184" s="1">
        <v>0</v>
      </c>
      <c r="P184" s="1">
        <v>0</v>
      </c>
      <c r="Q184" t="s">
        <v>287</v>
      </c>
      <c r="R184" s="1">
        <v>0</v>
      </c>
      <c r="S184" s="1">
        <v>0</v>
      </c>
      <c r="T184" s="1">
        <v>0</v>
      </c>
      <c r="U184" s="1">
        <v>0</v>
      </c>
      <c r="V184" s="1">
        <v>0</v>
      </c>
      <c r="W184" s="1">
        <v>0</v>
      </c>
      <c r="X184" t="s">
        <v>287</v>
      </c>
      <c r="Y184" t="s">
        <v>287</v>
      </c>
      <c r="Z184" t="s">
        <v>287</v>
      </c>
      <c r="AA184" t="s">
        <v>287</v>
      </c>
      <c r="AB184" t="s">
        <v>287</v>
      </c>
      <c r="AC184" s="1">
        <v>0</v>
      </c>
      <c r="AD184" s="1">
        <v>0</v>
      </c>
      <c r="AE184" s="1">
        <v>0</v>
      </c>
      <c r="AF184" s="1">
        <v>0</v>
      </c>
      <c r="AG184" s="1">
        <v>0</v>
      </c>
      <c r="AH184" t="s">
        <v>287</v>
      </c>
      <c r="AI184" t="s">
        <v>287</v>
      </c>
      <c r="AJ184" t="s">
        <v>287</v>
      </c>
      <c r="AK184" t="s">
        <v>287</v>
      </c>
      <c r="AL184" t="s">
        <v>287</v>
      </c>
      <c r="AM184" t="s">
        <v>287</v>
      </c>
      <c r="AN184" s="1">
        <v>0</v>
      </c>
      <c r="AO184" s="1">
        <v>0</v>
      </c>
      <c r="AP184" s="1">
        <v>0</v>
      </c>
      <c r="AQ184" s="1">
        <v>0</v>
      </c>
      <c r="AR184" s="1">
        <v>0</v>
      </c>
      <c r="AS184" s="1">
        <v>0</v>
      </c>
      <c r="AT184" s="1">
        <v>0</v>
      </c>
      <c r="AU184" s="1">
        <v>0</v>
      </c>
      <c r="AV184" t="s">
        <v>287</v>
      </c>
      <c r="AW184" s="1">
        <v>0</v>
      </c>
      <c r="AX184" s="1">
        <v>0</v>
      </c>
      <c r="AY184" s="1">
        <v>0</v>
      </c>
      <c r="AZ184" s="1">
        <v>0</v>
      </c>
      <c r="BA184" s="1">
        <v>0</v>
      </c>
      <c r="BB184" s="1">
        <v>0</v>
      </c>
      <c r="BC184" s="1">
        <v>0</v>
      </c>
      <c r="BD184" s="1">
        <v>0</v>
      </c>
      <c r="BE184" t="s">
        <v>287</v>
      </c>
      <c r="BF184" t="s">
        <v>287</v>
      </c>
      <c r="BG184" t="s">
        <v>287</v>
      </c>
      <c r="BH184" t="s">
        <v>287</v>
      </c>
      <c r="BI184" t="s">
        <v>287</v>
      </c>
      <c r="BJ184" t="s">
        <v>287</v>
      </c>
      <c r="BK184" s="1">
        <v>0</v>
      </c>
      <c r="BL184" s="1">
        <v>0</v>
      </c>
      <c r="BM184" s="1">
        <v>0</v>
      </c>
      <c r="BN184" s="1">
        <v>0</v>
      </c>
      <c r="BO184" s="1">
        <v>0</v>
      </c>
      <c r="BP184" s="1">
        <v>0</v>
      </c>
      <c r="BQ184" s="1">
        <v>0</v>
      </c>
      <c r="BR184" s="1">
        <v>0</v>
      </c>
      <c r="BS184" s="1">
        <v>0</v>
      </c>
      <c r="BT184" s="1">
        <v>0</v>
      </c>
      <c r="BU184" s="1">
        <v>0</v>
      </c>
      <c r="BV184" s="1">
        <v>0</v>
      </c>
      <c r="BW184" s="1">
        <v>0</v>
      </c>
      <c r="BX184" s="1">
        <v>0</v>
      </c>
      <c r="BY184" t="s">
        <v>287</v>
      </c>
      <c r="BZ184" s="1">
        <v>0</v>
      </c>
      <c r="CA184" s="1">
        <v>0</v>
      </c>
      <c r="CB184" s="1">
        <v>0</v>
      </c>
      <c r="CC184" s="1">
        <v>0</v>
      </c>
      <c r="CD184" s="1">
        <v>0</v>
      </c>
      <c r="CE184" s="1">
        <v>0</v>
      </c>
      <c r="CF184" s="1">
        <v>0</v>
      </c>
      <c r="CG184" s="1">
        <v>0</v>
      </c>
      <c r="CH184" s="1">
        <v>0</v>
      </c>
      <c r="CI184" s="1">
        <v>0</v>
      </c>
      <c r="CJ184" s="1">
        <v>0</v>
      </c>
      <c r="CK184" s="1">
        <v>0</v>
      </c>
      <c r="CL184" s="1">
        <v>0</v>
      </c>
      <c r="CM184" s="1">
        <v>0</v>
      </c>
      <c r="CN184" t="s">
        <v>287</v>
      </c>
      <c r="CO184" t="s">
        <v>287</v>
      </c>
      <c r="CP184" t="s">
        <v>287</v>
      </c>
      <c r="CQ184" t="s">
        <v>287</v>
      </c>
      <c r="CR184" t="s">
        <v>287</v>
      </c>
      <c r="CS184" t="s">
        <v>287</v>
      </c>
      <c r="CT184" t="s">
        <v>287</v>
      </c>
      <c r="CU184" t="s">
        <v>287</v>
      </c>
      <c r="CV184" t="s">
        <v>287</v>
      </c>
      <c r="CW184" t="s">
        <v>287</v>
      </c>
      <c r="CX184" t="s">
        <v>287</v>
      </c>
      <c r="CY184" t="s">
        <v>287</v>
      </c>
      <c r="CZ184" t="s">
        <v>287</v>
      </c>
      <c r="DA184" t="s">
        <v>287</v>
      </c>
      <c r="DB184" t="s">
        <v>287</v>
      </c>
      <c r="DC184" t="s">
        <v>287</v>
      </c>
      <c r="DD184" t="s">
        <v>287</v>
      </c>
      <c r="DE184" t="s">
        <v>287</v>
      </c>
      <c r="DF184" t="s">
        <v>1308</v>
      </c>
      <c r="DG184" t="s">
        <v>1309</v>
      </c>
      <c r="DH184" t="s">
        <v>290</v>
      </c>
      <c r="DI184" t="s">
        <v>419</v>
      </c>
      <c r="DJ184" t="s">
        <v>303</v>
      </c>
      <c r="DK184" t="s">
        <v>1310</v>
      </c>
      <c r="DL184" t="s">
        <v>305</v>
      </c>
      <c r="DM184" t="s">
        <v>1311</v>
      </c>
      <c r="DN184" t="s">
        <v>1312</v>
      </c>
      <c r="DO184" s="1">
        <v>0</v>
      </c>
      <c r="DP184" s="1">
        <v>1</v>
      </c>
      <c r="DQ184" s="1">
        <v>0</v>
      </c>
      <c r="DR184" s="1">
        <v>0</v>
      </c>
      <c r="DS184" s="1">
        <v>0</v>
      </c>
    </row>
    <row r="185" spans="1:123" x14ac:dyDescent="0.35">
      <c r="A185" t="s">
        <v>287</v>
      </c>
      <c r="B185" t="s">
        <v>287</v>
      </c>
      <c r="C185" t="s">
        <v>287</v>
      </c>
      <c r="D185" t="s">
        <v>287</v>
      </c>
      <c r="E185" t="s">
        <v>287</v>
      </c>
      <c r="F185" t="s">
        <v>287</v>
      </c>
      <c r="G185" t="s">
        <v>287</v>
      </c>
      <c r="H185" t="s">
        <v>287</v>
      </c>
      <c r="I185" s="1">
        <v>0</v>
      </c>
      <c r="J185" s="1">
        <v>0</v>
      </c>
      <c r="K185" s="1">
        <v>0</v>
      </c>
      <c r="L185" s="1">
        <v>0</v>
      </c>
      <c r="M185" s="1">
        <v>0</v>
      </c>
      <c r="N185" s="1">
        <v>0</v>
      </c>
      <c r="O185" s="1">
        <v>0</v>
      </c>
      <c r="P185" s="1">
        <v>0</v>
      </c>
      <c r="Q185" t="s">
        <v>287</v>
      </c>
      <c r="R185" s="1">
        <v>0</v>
      </c>
      <c r="S185" s="1">
        <v>0</v>
      </c>
      <c r="T185" s="1">
        <v>0</v>
      </c>
      <c r="U185" s="1">
        <v>0</v>
      </c>
      <c r="V185" s="1">
        <v>0</v>
      </c>
      <c r="W185" s="1">
        <v>0</v>
      </c>
      <c r="X185" t="s">
        <v>287</v>
      </c>
      <c r="Y185" t="s">
        <v>287</v>
      </c>
      <c r="Z185" t="s">
        <v>287</v>
      </c>
      <c r="AA185" t="s">
        <v>287</v>
      </c>
      <c r="AB185" t="s">
        <v>287</v>
      </c>
      <c r="AC185" s="1">
        <v>0</v>
      </c>
      <c r="AD185" s="1">
        <v>0</v>
      </c>
      <c r="AE185" s="1">
        <v>0</v>
      </c>
      <c r="AF185" s="1">
        <v>0</v>
      </c>
      <c r="AG185" s="1">
        <v>0</v>
      </c>
      <c r="AH185" t="s">
        <v>287</v>
      </c>
      <c r="AI185" t="s">
        <v>287</v>
      </c>
      <c r="AJ185" t="s">
        <v>287</v>
      </c>
      <c r="AK185" t="s">
        <v>287</v>
      </c>
      <c r="AL185" t="s">
        <v>287</v>
      </c>
      <c r="AM185" t="s">
        <v>287</v>
      </c>
      <c r="AN185" s="1">
        <v>0</v>
      </c>
      <c r="AO185" s="1">
        <v>0</v>
      </c>
      <c r="AP185" s="1">
        <v>0</v>
      </c>
      <c r="AQ185" s="1">
        <v>0</v>
      </c>
      <c r="AR185" s="1">
        <v>0</v>
      </c>
      <c r="AS185" s="1">
        <v>0</v>
      </c>
      <c r="AT185" s="1">
        <v>0</v>
      </c>
      <c r="AU185" s="1">
        <v>0</v>
      </c>
      <c r="AV185" t="s">
        <v>287</v>
      </c>
      <c r="AW185" s="1">
        <v>0</v>
      </c>
      <c r="AX185" s="1">
        <v>0</v>
      </c>
      <c r="AY185" s="1">
        <v>0</v>
      </c>
      <c r="AZ185" s="1">
        <v>0</v>
      </c>
      <c r="BA185" s="1">
        <v>0</v>
      </c>
      <c r="BB185" s="1">
        <v>0</v>
      </c>
      <c r="BC185" s="1">
        <v>0</v>
      </c>
      <c r="BD185" s="1">
        <v>0</v>
      </c>
      <c r="BE185" t="s">
        <v>287</v>
      </c>
      <c r="BF185" t="s">
        <v>287</v>
      </c>
      <c r="BG185" t="s">
        <v>287</v>
      </c>
      <c r="BH185" t="s">
        <v>287</v>
      </c>
      <c r="BI185" t="s">
        <v>287</v>
      </c>
      <c r="BJ185" t="s">
        <v>287</v>
      </c>
      <c r="BK185" s="1">
        <v>0</v>
      </c>
      <c r="BL185" s="1">
        <v>0</v>
      </c>
      <c r="BM185" s="1">
        <v>0</v>
      </c>
      <c r="BN185" s="1">
        <v>0</v>
      </c>
      <c r="BO185" s="1">
        <v>0</v>
      </c>
      <c r="BP185" s="1">
        <v>0</v>
      </c>
      <c r="BQ185" s="1">
        <v>0</v>
      </c>
      <c r="BR185" s="1">
        <v>0</v>
      </c>
      <c r="BS185" s="1">
        <v>0</v>
      </c>
      <c r="BT185" s="1">
        <v>0</v>
      </c>
      <c r="BU185" s="1">
        <v>0</v>
      </c>
      <c r="BV185" s="1">
        <v>0</v>
      </c>
      <c r="BW185" s="1">
        <v>0</v>
      </c>
      <c r="BX185" s="1">
        <v>0</v>
      </c>
      <c r="BY185" t="s">
        <v>287</v>
      </c>
      <c r="BZ185" s="1">
        <v>0</v>
      </c>
      <c r="CA185" s="1">
        <v>0</v>
      </c>
      <c r="CB185" s="1">
        <v>0</v>
      </c>
      <c r="CC185" s="1">
        <v>0</v>
      </c>
      <c r="CD185" s="1">
        <v>0</v>
      </c>
      <c r="CE185" s="1">
        <v>0</v>
      </c>
      <c r="CF185" s="1">
        <v>0</v>
      </c>
      <c r="CG185" s="1">
        <v>0</v>
      </c>
      <c r="CH185" s="1">
        <v>0</v>
      </c>
      <c r="CI185" s="1">
        <v>0</v>
      </c>
      <c r="CJ185" s="1">
        <v>0</v>
      </c>
      <c r="CK185" s="1">
        <v>0</v>
      </c>
      <c r="CL185" s="1">
        <v>0</v>
      </c>
      <c r="CM185" s="1">
        <v>0</v>
      </c>
      <c r="CN185" t="s">
        <v>287</v>
      </c>
      <c r="CO185" t="s">
        <v>287</v>
      </c>
      <c r="CP185" t="s">
        <v>287</v>
      </c>
      <c r="CQ185" t="s">
        <v>287</v>
      </c>
      <c r="CR185" t="s">
        <v>287</v>
      </c>
      <c r="CS185" t="s">
        <v>287</v>
      </c>
      <c r="CT185" t="s">
        <v>287</v>
      </c>
      <c r="CU185" t="s">
        <v>287</v>
      </c>
      <c r="CV185" t="s">
        <v>287</v>
      </c>
      <c r="CW185" t="s">
        <v>287</v>
      </c>
      <c r="CX185" t="s">
        <v>287</v>
      </c>
      <c r="CY185" t="s">
        <v>287</v>
      </c>
      <c r="CZ185" t="s">
        <v>287</v>
      </c>
      <c r="DA185" t="s">
        <v>287</v>
      </c>
      <c r="DB185" t="s">
        <v>287</v>
      </c>
      <c r="DC185" t="s">
        <v>287</v>
      </c>
      <c r="DD185" t="s">
        <v>287</v>
      </c>
      <c r="DE185" t="s">
        <v>287</v>
      </c>
      <c r="DF185" t="s">
        <v>1313</v>
      </c>
      <c r="DG185" t="s">
        <v>1314</v>
      </c>
      <c r="DH185" t="s">
        <v>290</v>
      </c>
      <c r="DI185" t="s">
        <v>291</v>
      </c>
      <c r="DJ185" t="s">
        <v>292</v>
      </c>
      <c r="DK185" t="s">
        <v>501</v>
      </c>
      <c r="DL185" t="s">
        <v>341</v>
      </c>
      <c r="DM185" t="s">
        <v>1315</v>
      </c>
      <c r="DN185" t="s">
        <v>1316</v>
      </c>
      <c r="DO185" s="1">
        <v>0</v>
      </c>
      <c r="DP185" s="1">
        <v>1</v>
      </c>
      <c r="DQ185" s="1">
        <v>0</v>
      </c>
      <c r="DR185" s="1">
        <v>0</v>
      </c>
      <c r="DS185" s="1">
        <v>0</v>
      </c>
    </row>
    <row r="186" spans="1:123" x14ac:dyDescent="0.35">
      <c r="A186" s="1">
        <v>1</v>
      </c>
      <c r="B186" s="1">
        <v>2</v>
      </c>
      <c r="C186" s="1">
        <v>3</v>
      </c>
      <c r="D186" s="1">
        <v>1</v>
      </c>
      <c r="E186" s="1">
        <v>1</v>
      </c>
      <c r="F186" s="1">
        <v>1</v>
      </c>
      <c r="G186" s="1">
        <v>4</v>
      </c>
      <c r="H186" s="1">
        <v>4</v>
      </c>
      <c r="I186" s="1">
        <v>1</v>
      </c>
      <c r="J186" s="1">
        <v>1</v>
      </c>
      <c r="K186" s="1">
        <v>1</v>
      </c>
      <c r="L186" s="1">
        <v>1</v>
      </c>
      <c r="M186" s="1">
        <v>1</v>
      </c>
      <c r="N186" s="1">
        <v>1</v>
      </c>
      <c r="O186" s="1">
        <v>1</v>
      </c>
      <c r="P186" s="1">
        <v>0</v>
      </c>
      <c r="Q186" s="1">
        <v>1</v>
      </c>
      <c r="R186" s="1">
        <v>1</v>
      </c>
      <c r="S186" s="1">
        <v>0</v>
      </c>
      <c r="T186" s="1">
        <v>1</v>
      </c>
      <c r="U186" s="1">
        <v>1</v>
      </c>
      <c r="V186" s="1">
        <v>1</v>
      </c>
      <c r="W186" s="1">
        <v>0</v>
      </c>
      <c r="X186" t="s">
        <v>287</v>
      </c>
      <c r="Y186" s="1">
        <v>4</v>
      </c>
      <c r="Z186" s="1">
        <v>2</v>
      </c>
      <c r="AA186" t="s">
        <v>1317</v>
      </c>
      <c r="AB186" s="1">
        <v>1</v>
      </c>
      <c r="AC186" s="1">
        <v>0</v>
      </c>
      <c r="AD186" s="1">
        <v>0</v>
      </c>
      <c r="AE186" s="1">
        <v>0</v>
      </c>
      <c r="AF186" s="1">
        <v>0</v>
      </c>
      <c r="AG186" s="1">
        <v>0</v>
      </c>
      <c r="AH186" t="s">
        <v>287</v>
      </c>
      <c r="AI186" t="s">
        <v>287</v>
      </c>
      <c r="AJ186" t="s">
        <v>287</v>
      </c>
      <c r="AK186" t="s">
        <v>287</v>
      </c>
      <c r="AL186" s="1">
        <v>1</v>
      </c>
      <c r="AM186" s="1">
        <v>1</v>
      </c>
      <c r="AN186" s="1">
        <v>0</v>
      </c>
      <c r="AO186" s="1">
        <v>0</v>
      </c>
      <c r="AP186" s="1">
        <v>0</v>
      </c>
      <c r="AQ186" s="1">
        <v>0</v>
      </c>
      <c r="AR186" s="1">
        <v>0</v>
      </c>
      <c r="AS186" s="1">
        <v>0</v>
      </c>
      <c r="AT186" s="1">
        <v>0</v>
      </c>
      <c r="AU186" s="1">
        <v>1</v>
      </c>
      <c r="AV186" t="s">
        <v>287</v>
      </c>
      <c r="AW186" s="1">
        <v>0</v>
      </c>
      <c r="AX186" s="1">
        <v>0</v>
      </c>
      <c r="AY186" s="1">
        <v>0</v>
      </c>
      <c r="AZ186" s="1">
        <v>0</v>
      </c>
      <c r="BA186" s="1">
        <v>0</v>
      </c>
      <c r="BB186" s="1">
        <v>0</v>
      </c>
      <c r="BC186" s="1">
        <v>0</v>
      </c>
      <c r="BD186" s="1">
        <v>1</v>
      </c>
      <c r="BE186" t="s">
        <v>287</v>
      </c>
      <c r="BF186" t="s">
        <v>287</v>
      </c>
      <c r="BG186" s="1">
        <v>1</v>
      </c>
      <c r="BH186" s="1">
        <v>2</v>
      </c>
      <c r="BI186" s="1">
        <v>1</v>
      </c>
      <c r="BJ186" s="1">
        <v>5</v>
      </c>
      <c r="BK186" s="1">
        <v>1</v>
      </c>
      <c r="BL186" s="1">
        <v>1</v>
      </c>
      <c r="BM186" s="1">
        <v>1</v>
      </c>
      <c r="BN186" s="1">
        <v>1</v>
      </c>
      <c r="BO186" s="1">
        <v>1</v>
      </c>
      <c r="BP186" s="1">
        <v>1</v>
      </c>
      <c r="BQ186" s="1">
        <v>1</v>
      </c>
      <c r="BR186" s="1">
        <v>1</v>
      </c>
      <c r="BS186" s="1">
        <v>1</v>
      </c>
      <c r="BT186" s="1">
        <v>1</v>
      </c>
      <c r="BU186" s="1">
        <v>1</v>
      </c>
      <c r="BV186" s="1">
        <v>0</v>
      </c>
      <c r="BW186" s="1">
        <v>0</v>
      </c>
      <c r="BX186" s="1">
        <v>0</v>
      </c>
      <c r="BY186" t="s">
        <v>287</v>
      </c>
      <c r="BZ186" s="1">
        <v>1</v>
      </c>
      <c r="CA186" s="1">
        <v>0</v>
      </c>
      <c r="CB186" s="1">
        <v>1</v>
      </c>
      <c r="CC186" s="1">
        <v>1</v>
      </c>
      <c r="CD186" s="1">
        <v>1</v>
      </c>
      <c r="CE186" s="1">
        <v>1</v>
      </c>
      <c r="CF186" s="1">
        <v>0</v>
      </c>
      <c r="CG186" s="1">
        <v>0</v>
      </c>
      <c r="CH186" s="1">
        <v>1</v>
      </c>
      <c r="CI186" s="1">
        <v>1</v>
      </c>
      <c r="CJ186" s="1">
        <v>0</v>
      </c>
      <c r="CK186" s="1">
        <v>1</v>
      </c>
      <c r="CL186" s="1">
        <v>0</v>
      </c>
      <c r="CM186" s="1">
        <v>0</v>
      </c>
      <c r="CN186" t="s">
        <v>287</v>
      </c>
      <c r="CO186" s="1">
        <v>1</v>
      </c>
      <c r="CP186" s="1">
        <v>1</v>
      </c>
      <c r="CQ186" s="1">
        <v>2</v>
      </c>
      <c r="CR186" t="s">
        <v>287</v>
      </c>
      <c r="CS186" s="1">
        <v>4</v>
      </c>
      <c r="CT186" s="1">
        <v>3</v>
      </c>
      <c r="CU186" s="1">
        <v>4</v>
      </c>
      <c r="CV186" t="s">
        <v>287</v>
      </c>
      <c r="CW186" s="1">
        <v>4</v>
      </c>
      <c r="CX186" t="s">
        <v>1318</v>
      </c>
      <c r="CY186" s="1">
        <v>1</v>
      </c>
      <c r="CZ186" s="1">
        <v>2</v>
      </c>
      <c r="DA186" s="1">
        <v>2</v>
      </c>
      <c r="DB186" s="1">
        <v>6</v>
      </c>
      <c r="DC186" t="s">
        <v>1319</v>
      </c>
      <c r="DD186" t="s">
        <v>287</v>
      </c>
      <c r="DE186" t="s">
        <v>287</v>
      </c>
      <c r="DF186" t="s">
        <v>1320</v>
      </c>
      <c r="DG186" t="s">
        <v>1321</v>
      </c>
      <c r="DH186" t="s">
        <v>290</v>
      </c>
      <c r="DI186" t="s">
        <v>419</v>
      </c>
      <c r="DJ186" t="s">
        <v>687</v>
      </c>
      <c r="DK186" t="s">
        <v>397</v>
      </c>
      <c r="DL186" t="s">
        <v>305</v>
      </c>
      <c r="DM186" t="s">
        <v>1322</v>
      </c>
      <c r="DN186" t="s">
        <v>1323</v>
      </c>
      <c r="DO186" s="1">
        <v>0</v>
      </c>
      <c r="DP186" s="1">
        <v>0</v>
      </c>
      <c r="DQ186" s="1">
        <v>0</v>
      </c>
      <c r="DR186" s="1">
        <v>1</v>
      </c>
      <c r="DS186" s="1">
        <v>0</v>
      </c>
    </row>
    <row r="187" spans="1:123" x14ac:dyDescent="0.35">
      <c r="A187" s="1">
        <v>1</v>
      </c>
      <c r="B187" s="1">
        <v>1</v>
      </c>
      <c r="C187" s="1">
        <v>4</v>
      </c>
      <c r="D187" s="1">
        <v>4</v>
      </c>
      <c r="E187" s="1">
        <v>1</v>
      </c>
      <c r="F187" s="1">
        <v>3</v>
      </c>
      <c r="G187" s="1">
        <v>3</v>
      </c>
      <c r="H187" s="1">
        <v>4</v>
      </c>
      <c r="I187" s="1">
        <v>1</v>
      </c>
      <c r="J187" s="1">
        <v>1</v>
      </c>
      <c r="K187" s="1">
        <v>1</v>
      </c>
      <c r="L187" s="1">
        <v>1</v>
      </c>
      <c r="M187" s="1">
        <v>1</v>
      </c>
      <c r="N187" s="1">
        <v>1</v>
      </c>
      <c r="O187" s="1">
        <v>1</v>
      </c>
      <c r="P187" s="1">
        <v>0</v>
      </c>
      <c r="Q187" s="1">
        <v>1</v>
      </c>
      <c r="R187" s="1">
        <v>1</v>
      </c>
      <c r="S187" s="1">
        <v>0</v>
      </c>
      <c r="T187" s="1">
        <v>1</v>
      </c>
      <c r="U187" s="1">
        <v>1</v>
      </c>
      <c r="V187" s="1">
        <v>1</v>
      </c>
      <c r="W187" s="1">
        <v>0</v>
      </c>
      <c r="X187" t="s">
        <v>287</v>
      </c>
      <c r="Y187" s="1">
        <v>5</v>
      </c>
      <c r="Z187" s="1">
        <v>3</v>
      </c>
      <c r="AA187" t="s">
        <v>287</v>
      </c>
      <c r="AB187" s="1">
        <v>4</v>
      </c>
      <c r="AC187" s="1">
        <v>0</v>
      </c>
      <c r="AD187" s="1">
        <v>0</v>
      </c>
      <c r="AE187" s="1">
        <v>0</v>
      </c>
      <c r="AF187" s="1">
        <v>0</v>
      </c>
      <c r="AG187" s="1">
        <v>0</v>
      </c>
      <c r="AH187" t="s">
        <v>287</v>
      </c>
      <c r="AI187" t="s">
        <v>287</v>
      </c>
      <c r="AJ187" t="s">
        <v>287</v>
      </c>
      <c r="AK187" t="s">
        <v>287</v>
      </c>
      <c r="AL187" s="1">
        <v>2</v>
      </c>
      <c r="AM187" s="1">
        <v>2</v>
      </c>
      <c r="AN187" s="1">
        <v>0</v>
      </c>
      <c r="AO187" s="1">
        <v>0</v>
      </c>
      <c r="AP187" s="1">
        <v>1</v>
      </c>
      <c r="AQ187" s="1">
        <v>1</v>
      </c>
      <c r="AR187" s="1">
        <v>1</v>
      </c>
      <c r="AS187" s="1">
        <v>0</v>
      </c>
      <c r="AT187" s="1">
        <v>1</v>
      </c>
      <c r="AU187" s="1">
        <v>0</v>
      </c>
      <c r="AV187" t="s">
        <v>1324</v>
      </c>
      <c r="AW187" s="1">
        <v>0</v>
      </c>
      <c r="AX187" s="1">
        <v>0</v>
      </c>
      <c r="AY187" s="1">
        <v>1</v>
      </c>
      <c r="AZ187" s="1">
        <v>1</v>
      </c>
      <c r="BA187" s="1">
        <v>1</v>
      </c>
      <c r="BB187" s="1">
        <v>0</v>
      </c>
      <c r="BC187" s="1">
        <v>0</v>
      </c>
      <c r="BD187" s="1">
        <v>0</v>
      </c>
      <c r="BE187" t="s">
        <v>287</v>
      </c>
      <c r="BF187" t="s">
        <v>287</v>
      </c>
      <c r="BG187" s="1">
        <v>1</v>
      </c>
      <c r="BH187" s="1">
        <v>1</v>
      </c>
      <c r="BI187" s="1">
        <v>2</v>
      </c>
      <c r="BJ187" s="1">
        <v>3</v>
      </c>
      <c r="BK187" s="1">
        <v>1</v>
      </c>
      <c r="BL187" s="1">
        <v>1</v>
      </c>
      <c r="BM187" s="1">
        <v>1</v>
      </c>
      <c r="BN187" s="1">
        <v>1</v>
      </c>
      <c r="BO187" s="1">
        <v>1</v>
      </c>
      <c r="BP187" s="1">
        <v>1</v>
      </c>
      <c r="BQ187" s="1">
        <v>1</v>
      </c>
      <c r="BR187" s="1">
        <v>1</v>
      </c>
      <c r="BS187" s="1">
        <v>1</v>
      </c>
      <c r="BT187" s="1">
        <v>1</v>
      </c>
      <c r="BU187" s="1">
        <v>1</v>
      </c>
      <c r="BV187" s="1">
        <v>1</v>
      </c>
      <c r="BW187" s="1">
        <v>0</v>
      </c>
      <c r="BX187" s="1">
        <v>0</v>
      </c>
      <c r="BY187" t="s">
        <v>287</v>
      </c>
      <c r="BZ187" s="1">
        <v>1</v>
      </c>
      <c r="CA187" s="1">
        <v>1</v>
      </c>
      <c r="CB187" s="1">
        <v>1</v>
      </c>
      <c r="CC187" s="1">
        <v>1</v>
      </c>
      <c r="CD187" s="1">
        <v>0</v>
      </c>
      <c r="CE187" s="1">
        <v>1</v>
      </c>
      <c r="CF187" s="1">
        <v>0</v>
      </c>
      <c r="CG187" s="1">
        <v>1</v>
      </c>
      <c r="CH187" s="1">
        <v>1</v>
      </c>
      <c r="CI187" s="1">
        <v>1</v>
      </c>
      <c r="CJ187" s="1">
        <v>0</v>
      </c>
      <c r="CK187" s="1">
        <v>0</v>
      </c>
      <c r="CL187" s="1">
        <v>0</v>
      </c>
      <c r="CM187" s="1">
        <v>0</v>
      </c>
      <c r="CN187" t="s">
        <v>287</v>
      </c>
      <c r="CO187" s="1">
        <v>1</v>
      </c>
      <c r="CP187" s="1">
        <v>3</v>
      </c>
      <c r="CQ187" s="1">
        <v>2</v>
      </c>
      <c r="CR187" t="s">
        <v>287</v>
      </c>
      <c r="CS187" s="1">
        <v>2</v>
      </c>
      <c r="CT187" s="1">
        <v>3</v>
      </c>
      <c r="CU187" s="1">
        <v>2</v>
      </c>
      <c r="CV187" t="s">
        <v>287</v>
      </c>
      <c r="CW187" s="1">
        <v>2</v>
      </c>
      <c r="CX187" t="s">
        <v>1325</v>
      </c>
      <c r="CY187" s="1">
        <v>2</v>
      </c>
      <c r="CZ187" t="s">
        <v>287</v>
      </c>
      <c r="DA187" s="1">
        <v>2</v>
      </c>
      <c r="DB187" s="1">
        <v>2</v>
      </c>
      <c r="DC187" t="s">
        <v>287</v>
      </c>
      <c r="DD187" t="s">
        <v>287</v>
      </c>
      <c r="DE187" t="s">
        <v>287</v>
      </c>
      <c r="DF187" t="s">
        <v>1326</v>
      </c>
      <c r="DG187" t="s">
        <v>1327</v>
      </c>
      <c r="DH187" t="s">
        <v>290</v>
      </c>
      <c r="DI187" t="s">
        <v>315</v>
      </c>
      <c r="DJ187" t="s">
        <v>303</v>
      </c>
      <c r="DK187" t="s">
        <v>445</v>
      </c>
      <c r="DL187" t="s">
        <v>370</v>
      </c>
      <c r="DM187" t="s">
        <v>1328</v>
      </c>
      <c r="DN187" t="s">
        <v>1329</v>
      </c>
      <c r="DO187" s="1">
        <v>0</v>
      </c>
      <c r="DP187" s="1">
        <v>0</v>
      </c>
      <c r="DQ187" s="1">
        <v>0</v>
      </c>
      <c r="DR187" s="1">
        <v>1</v>
      </c>
      <c r="DS187" s="1">
        <v>0</v>
      </c>
    </row>
    <row r="188" spans="1:123" x14ac:dyDescent="0.35">
      <c r="A188" s="1">
        <v>1</v>
      </c>
      <c r="B188" s="1">
        <v>1</v>
      </c>
      <c r="C188" s="1">
        <v>5</v>
      </c>
      <c r="D188" s="1">
        <v>2</v>
      </c>
      <c r="E188" s="1">
        <v>1</v>
      </c>
      <c r="F188" s="1">
        <v>1</v>
      </c>
      <c r="G188" s="1">
        <v>5</v>
      </c>
      <c r="H188" s="1">
        <v>5</v>
      </c>
      <c r="I188" s="1">
        <v>1</v>
      </c>
      <c r="J188" s="1">
        <v>0</v>
      </c>
      <c r="K188" s="1">
        <v>0</v>
      </c>
      <c r="L188" s="1">
        <v>1</v>
      </c>
      <c r="M188" s="1">
        <v>0</v>
      </c>
      <c r="N188" s="1">
        <v>0</v>
      </c>
      <c r="O188" s="1">
        <v>1</v>
      </c>
      <c r="P188" s="1">
        <v>0</v>
      </c>
      <c r="Q188" s="1">
        <v>2</v>
      </c>
      <c r="R188" s="1">
        <v>1</v>
      </c>
      <c r="S188" s="1">
        <v>1</v>
      </c>
      <c r="T188" s="1">
        <v>0</v>
      </c>
      <c r="U188" s="1">
        <v>0</v>
      </c>
      <c r="V188" s="1">
        <v>0</v>
      </c>
      <c r="W188" s="1">
        <v>0</v>
      </c>
      <c r="X188" t="s">
        <v>287</v>
      </c>
      <c r="Y188" s="1">
        <v>4</v>
      </c>
      <c r="Z188" s="1">
        <v>2</v>
      </c>
      <c r="AA188" t="s">
        <v>287</v>
      </c>
      <c r="AB188" s="1">
        <v>3</v>
      </c>
      <c r="AC188" s="1">
        <v>0</v>
      </c>
      <c r="AD188" s="1">
        <v>0</v>
      </c>
      <c r="AE188" s="1">
        <v>0</v>
      </c>
      <c r="AF188" s="1">
        <v>0</v>
      </c>
      <c r="AG188" s="1">
        <v>0</v>
      </c>
      <c r="AH188" t="s">
        <v>287</v>
      </c>
      <c r="AI188" t="s">
        <v>287</v>
      </c>
      <c r="AJ188" t="s">
        <v>287</v>
      </c>
      <c r="AK188" t="s">
        <v>287</v>
      </c>
      <c r="AL188" s="1">
        <v>2</v>
      </c>
      <c r="AM188" s="1">
        <v>2</v>
      </c>
      <c r="AN188" s="1">
        <v>0</v>
      </c>
      <c r="AO188" s="1">
        <v>1</v>
      </c>
      <c r="AP188" s="1">
        <v>1</v>
      </c>
      <c r="AQ188" s="1">
        <v>1</v>
      </c>
      <c r="AR188" s="1">
        <v>1</v>
      </c>
      <c r="AS188" s="1">
        <v>1</v>
      </c>
      <c r="AT188" s="1">
        <v>0</v>
      </c>
      <c r="AU188" s="1">
        <v>0</v>
      </c>
      <c r="AV188" t="s">
        <v>287</v>
      </c>
      <c r="AW188" s="1">
        <v>0</v>
      </c>
      <c r="AX188" s="1">
        <v>1</v>
      </c>
      <c r="AY188" s="1">
        <v>1</v>
      </c>
      <c r="AZ188" s="1">
        <v>1</v>
      </c>
      <c r="BA188" s="1">
        <v>1</v>
      </c>
      <c r="BB188" s="1">
        <v>1</v>
      </c>
      <c r="BC188" s="1">
        <v>0</v>
      </c>
      <c r="BD188" s="1">
        <v>0</v>
      </c>
      <c r="BE188" t="s">
        <v>287</v>
      </c>
      <c r="BF188" t="s">
        <v>287</v>
      </c>
      <c r="BG188" s="1">
        <v>1</v>
      </c>
      <c r="BH188" s="1">
        <v>1</v>
      </c>
      <c r="BI188" s="1">
        <v>2</v>
      </c>
      <c r="BJ188" s="1">
        <v>3</v>
      </c>
      <c r="BK188" s="1">
        <v>1</v>
      </c>
      <c r="BL188" s="1">
        <v>1</v>
      </c>
      <c r="BM188" s="1">
        <v>0</v>
      </c>
      <c r="BN188" s="1">
        <v>0</v>
      </c>
      <c r="BO188" s="1">
        <v>1</v>
      </c>
      <c r="BP188" s="1">
        <v>1</v>
      </c>
      <c r="BQ188" s="1">
        <v>1</v>
      </c>
      <c r="BR188" s="1">
        <v>0</v>
      </c>
      <c r="BS188" s="1">
        <v>1</v>
      </c>
      <c r="BT188" s="1">
        <v>0</v>
      </c>
      <c r="BU188" s="1">
        <v>1</v>
      </c>
      <c r="BV188" s="1">
        <v>0</v>
      </c>
      <c r="BW188" s="1">
        <v>0</v>
      </c>
      <c r="BX188" s="1">
        <v>0</v>
      </c>
      <c r="BY188" t="s">
        <v>287</v>
      </c>
      <c r="BZ188" s="1">
        <v>0</v>
      </c>
      <c r="CA188" s="1">
        <v>0</v>
      </c>
      <c r="CB188" s="1">
        <v>0</v>
      </c>
      <c r="CC188" s="1">
        <v>0</v>
      </c>
      <c r="CD188" s="1">
        <v>0</v>
      </c>
      <c r="CE188" s="1">
        <v>0</v>
      </c>
      <c r="CF188" s="1">
        <v>0</v>
      </c>
      <c r="CG188" s="1">
        <v>0</v>
      </c>
      <c r="CH188" s="1">
        <v>0</v>
      </c>
      <c r="CI188" s="1">
        <v>0</v>
      </c>
      <c r="CJ188" s="1">
        <v>0</v>
      </c>
      <c r="CK188" s="1">
        <v>0</v>
      </c>
      <c r="CL188" s="1">
        <v>0</v>
      </c>
      <c r="CM188" s="1">
        <v>1</v>
      </c>
      <c r="CN188" t="s">
        <v>287</v>
      </c>
      <c r="CO188" s="1">
        <v>1</v>
      </c>
      <c r="CP188" s="1">
        <v>1</v>
      </c>
      <c r="CQ188" s="1">
        <v>3</v>
      </c>
      <c r="CR188" t="s">
        <v>287</v>
      </c>
      <c r="CS188" s="1">
        <v>3</v>
      </c>
      <c r="CT188" s="1">
        <v>2</v>
      </c>
      <c r="CU188" s="1">
        <v>2</v>
      </c>
      <c r="CV188" t="s">
        <v>287</v>
      </c>
      <c r="CW188" s="1">
        <v>3</v>
      </c>
      <c r="CX188" t="s">
        <v>287</v>
      </c>
      <c r="CY188" s="1">
        <v>1</v>
      </c>
      <c r="CZ188" s="1">
        <v>1</v>
      </c>
      <c r="DA188" s="1">
        <v>3</v>
      </c>
      <c r="DB188" t="s">
        <v>287</v>
      </c>
      <c r="DC188" t="s">
        <v>287</v>
      </c>
      <c r="DD188" t="s">
        <v>287</v>
      </c>
      <c r="DE188" t="s">
        <v>287</v>
      </c>
      <c r="DF188" t="s">
        <v>1330</v>
      </c>
      <c r="DG188" t="s">
        <v>1331</v>
      </c>
      <c r="DH188" t="s">
        <v>301</v>
      </c>
      <c r="DI188" t="s">
        <v>302</v>
      </c>
      <c r="DJ188" t="s">
        <v>303</v>
      </c>
      <c r="DK188" t="s">
        <v>501</v>
      </c>
      <c r="DL188" t="s">
        <v>341</v>
      </c>
      <c r="DM188" t="s">
        <v>1332</v>
      </c>
      <c r="DN188" t="s">
        <v>1333</v>
      </c>
      <c r="DO188" s="1">
        <v>0</v>
      </c>
      <c r="DP188" s="1">
        <v>0</v>
      </c>
      <c r="DQ188" s="1">
        <v>0</v>
      </c>
      <c r="DR188" s="1">
        <v>1</v>
      </c>
      <c r="DS188" s="1">
        <v>0</v>
      </c>
    </row>
    <row r="189" spans="1:123" x14ac:dyDescent="0.35">
      <c r="A189" s="1">
        <v>1</v>
      </c>
      <c r="B189" s="1">
        <v>1</v>
      </c>
      <c r="C189" s="1">
        <v>1</v>
      </c>
      <c r="D189" s="1">
        <v>3</v>
      </c>
      <c r="E189" s="1">
        <v>1</v>
      </c>
      <c r="F189" s="1">
        <v>2</v>
      </c>
      <c r="G189" s="1">
        <v>3</v>
      </c>
      <c r="H189" s="1">
        <v>4</v>
      </c>
      <c r="I189" s="1">
        <v>1</v>
      </c>
      <c r="J189" s="1">
        <v>1</v>
      </c>
      <c r="K189" s="1">
        <v>1</v>
      </c>
      <c r="L189" s="1">
        <v>1</v>
      </c>
      <c r="M189" s="1">
        <v>1</v>
      </c>
      <c r="N189" s="1">
        <v>1</v>
      </c>
      <c r="O189" s="1">
        <v>1</v>
      </c>
      <c r="P189" s="1">
        <v>0</v>
      </c>
      <c r="Q189" s="1">
        <v>1</v>
      </c>
      <c r="R189" s="1">
        <v>1</v>
      </c>
      <c r="S189" s="1">
        <v>1</v>
      </c>
      <c r="T189" s="1">
        <v>1</v>
      </c>
      <c r="U189" s="1">
        <v>1</v>
      </c>
      <c r="V189" s="1">
        <v>1</v>
      </c>
      <c r="W189" s="1">
        <v>0</v>
      </c>
      <c r="X189" t="s">
        <v>287</v>
      </c>
      <c r="Y189" s="1">
        <v>5</v>
      </c>
      <c r="Z189" s="1">
        <v>1</v>
      </c>
      <c r="AA189" t="s">
        <v>1334</v>
      </c>
      <c r="AB189" s="1">
        <v>4</v>
      </c>
      <c r="AC189" s="1">
        <v>0</v>
      </c>
      <c r="AD189" s="1">
        <v>0</v>
      </c>
      <c r="AE189" s="1">
        <v>0</v>
      </c>
      <c r="AF189" s="1">
        <v>0</v>
      </c>
      <c r="AG189" s="1">
        <v>0</v>
      </c>
      <c r="AH189" t="s">
        <v>287</v>
      </c>
      <c r="AI189" t="s">
        <v>287</v>
      </c>
      <c r="AJ189" t="s">
        <v>287</v>
      </c>
      <c r="AK189" t="s">
        <v>287</v>
      </c>
      <c r="AL189" s="1">
        <v>1</v>
      </c>
      <c r="AM189" s="1">
        <v>2</v>
      </c>
      <c r="AN189" s="1">
        <v>0</v>
      </c>
      <c r="AO189" s="1">
        <v>1</v>
      </c>
      <c r="AP189" s="1">
        <v>0</v>
      </c>
      <c r="AQ189" s="1">
        <v>0</v>
      </c>
      <c r="AR189" s="1">
        <v>0</v>
      </c>
      <c r="AS189" s="1">
        <v>0</v>
      </c>
      <c r="AT189" s="1">
        <v>0</v>
      </c>
      <c r="AU189" s="1">
        <v>0</v>
      </c>
      <c r="AV189" t="s">
        <v>287</v>
      </c>
      <c r="AW189" s="1">
        <v>0</v>
      </c>
      <c r="AX189" s="1">
        <v>0</v>
      </c>
      <c r="AY189" s="1">
        <v>0</v>
      </c>
      <c r="AZ189" s="1">
        <v>1</v>
      </c>
      <c r="BA189" s="1">
        <v>0</v>
      </c>
      <c r="BB189" s="1">
        <v>0</v>
      </c>
      <c r="BC189" s="1">
        <v>0</v>
      </c>
      <c r="BD189" s="1">
        <v>0</v>
      </c>
      <c r="BE189" t="s">
        <v>287</v>
      </c>
      <c r="BF189" t="s">
        <v>287</v>
      </c>
      <c r="BG189" s="1">
        <v>1</v>
      </c>
      <c r="BH189" s="1">
        <v>1</v>
      </c>
      <c r="BI189" s="1">
        <v>3</v>
      </c>
      <c r="BJ189" s="1">
        <v>2</v>
      </c>
      <c r="BK189" s="1">
        <v>0</v>
      </c>
      <c r="BL189" s="1">
        <v>1</v>
      </c>
      <c r="BM189" s="1">
        <v>1</v>
      </c>
      <c r="BN189" s="1">
        <v>1</v>
      </c>
      <c r="BO189" s="1">
        <v>1</v>
      </c>
      <c r="BP189" s="1">
        <v>1</v>
      </c>
      <c r="BQ189" s="1">
        <v>0</v>
      </c>
      <c r="BR189" s="1">
        <v>1</v>
      </c>
      <c r="BS189" s="1">
        <v>0</v>
      </c>
      <c r="BT189" s="1">
        <v>0</v>
      </c>
      <c r="BU189" s="1">
        <v>0</v>
      </c>
      <c r="BV189" s="1">
        <v>1</v>
      </c>
      <c r="BW189" s="1">
        <v>1</v>
      </c>
      <c r="BX189" s="1">
        <v>0</v>
      </c>
      <c r="BY189" t="s">
        <v>1335</v>
      </c>
      <c r="BZ189" s="1">
        <v>1</v>
      </c>
      <c r="CA189" s="1">
        <v>1</v>
      </c>
      <c r="CB189" s="1">
        <v>1</v>
      </c>
      <c r="CC189" s="1">
        <v>1</v>
      </c>
      <c r="CD189" s="1">
        <v>1</v>
      </c>
      <c r="CE189" s="1">
        <v>1</v>
      </c>
      <c r="CF189" s="1">
        <v>1</v>
      </c>
      <c r="CG189" s="1">
        <v>0</v>
      </c>
      <c r="CH189" s="1">
        <v>1</v>
      </c>
      <c r="CI189" s="1">
        <v>1</v>
      </c>
      <c r="CJ189" s="1">
        <v>0</v>
      </c>
      <c r="CK189" s="1">
        <v>0</v>
      </c>
      <c r="CL189" s="1">
        <v>1</v>
      </c>
      <c r="CM189" s="1">
        <v>0</v>
      </c>
      <c r="CN189" t="s">
        <v>1336</v>
      </c>
      <c r="CO189" s="1">
        <v>1</v>
      </c>
      <c r="CP189" s="1">
        <v>1</v>
      </c>
      <c r="CQ189" s="1">
        <v>1</v>
      </c>
      <c r="CR189" s="1">
        <v>1</v>
      </c>
      <c r="CS189" s="1">
        <v>3</v>
      </c>
      <c r="CT189" s="1">
        <v>3</v>
      </c>
      <c r="CU189" s="1">
        <v>2</v>
      </c>
      <c r="CV189" t="s">
        <v>287</v>
      </c>
      <c r="CW189" s="1">
        <v>1</v>
      </c>
      <c r="CX189" t="s">
        <v>287</v>
      </c>
      <c r="CY189" s="1">
        <v>1</v>
      </c>
      <c r="CZ189" s="1">
        <v>1</v>
      </c>
      <c r="DA189" s="1">
        <v>1</v>
      </c>
      <c r="DB189" t="s">
        <v>287</v>
      </c>
      <c r="DC189" t="s">
        <v>287</v>
      </c>
      <c r="DD189" s="1">
        <v>1</v>
      </c>
      <c r="DE189" t="s">
        <v>287</v>
      </c>
      <c r="DF189" t="s">
        <v>1337</v>
      </c>
      <c r="DG189" t="s">
        <v>1338</v>
      </c>
      <c r="DH189" t="s">
        <v>301</v>
      </c>
      <c r="DI189" t="s">
        <v>302</v>
      </c>
      <c r="DJ189" t="s">
        <v>303</v>
      </c>
      <c r="DK189" t="s">
        <v>676</v>
      </c>
      <c r="DL189" t="s">
        <v>305</v>
      </c>
      <c r="DM189" t="s">
        <v>1339</v>
      </c>
      <c r="DN189" t="s">
        <v>1340</v>
      </c>
      <c r="DO189" s="1">
        <v>0</v>
      </c>
      <c r="DP189" s="1">
        <v>0</v>
      </c>
      <c r="DQ189" s="1">
        <v>0</v>
      </c>
      <c r="DR189" s="1">
        <v>1</v>
      </c>
      <c r="DS189" s="1">
        <v>0</v>
      </c>
    </row>
    <row r="190" spans="1:123" x14ac:dyDescent="0.35">
      <c r="A190" s="1">
        <v>1</v>
      </c>
      <c r="B190" s="1">
        <v>1</v>
      </c>
      <c r="C190" s="1">
        <v>3</v>
      </c>
      <c r="D190" s="1">
        <v>5</v>
      </c>
      <c r="E190" s="1">
        <v>1</v>
      </c>
      <c r="F190" s="1">
        <v>2</v>
      </c>
      <c r="G190" s="1">
        <v>2</v>
      </c>
      <c r="H190" s="1">
        <v>4</v>
      </c>
      <c r="I190" s="1">
        <v>1</v>
      </c>
      <c r="J190" s="1">
        <v>1</v>
      </c>
      <c r="K190" s="1">
        <v>1</v>
      </c>
      <c r="L190" s="1">
        <v>0</v>
      </c>
      <c r="M190" s="1">
        <v>0</v>
      </c>
      <c r="N190" s="1">
        <v>0</v>
      </c>
      <c r="O190" s="1">
        <v>1</v>
      </c>
      <c r="P190" s="1">
        <v>0</v>
      </c>
      <c r="Q190" s="1">
        <v>1</v>
      </c>
      <c r="R190" s="1">
        <v>1</v>
      </c>
      <c r="S190" s="1">
        <v>1</v>
      </c>
      <c r="T190" s="1">
        <v>1</v>
      </c>
      <c r="U190" s="1">
        <v>1</v>
      </c>
      <c r="V190" s="1">
        <v>1</v>
      </c>
      <c r="W190" s="1">
        <v>0</v>
      </c>
      <c r="X190" t="s">
        <v>287</v>
      </c>
      <c r="Y190" s="1">
        <v>6</v>
      </c>
      <c r="Z190" s="1">
        <v>2</v>
      </c>
      <c r="AA190" t="s">
        <v>287</v>
      </c>
      <c r="AB190" s="1">
        <v>3</v>
      </c>
      <c r="AC190" s="1">
        <v>0</v>
      </c>
      <c r="AD190" s="1">
        <v>0</v>
      </c>
      <c r="AE190" s="1">
        <v>0</v>
      </c>
      <c r="AF190" s="1">
        <v>0</v>
      </c>
      <c r="AG190" s="1">
        <v>0</v>
      </c>
      <c r="AH190" s="1">
        <v>1</v>
      </c>
      <c r="AI190" s="1">
        <v>1</v>
      </c>
      <c r="AJ190" s="1">
        <v>5</v>
      </c>
      <c r="AK190" s="1">
        <v>1</v>
      </c>
      <c r="AL190" s="1">
        <v>1</v>
      </c>
      <c r="AM190" s="1">
        <v>1</v>
      </c>
      <c r="AN190" s="1">
        <v>0</v>
      </c>
      <c r="AO190" s="1">
        <v>1</v>
      </c>
      <c r="AP190" s="1">
        <v>0</v>
      </c>
      <c r="AQ190" s="1">
        <v>1</v>
      </c>
      <c r="AR190" s="1">
        <v>0</v>
      </c>
      <c r="AS190" s="1">
        <v>0</v>
      </c>
      <c r="AT190" s="1">
        <v>0</v>
      </c>
      <c r="AU190" s="1">
        <v>0</v>
      </c>
      <c r="AV190" t="s">
        <v>287</v>
      </c>
      <c r="AW190" s="1">
        <v>0</v>
      </c>
      <c r="AX190" s="1">
        <v>0</v>
      </c>
      <c r="AY190" s="1">
        <v>0</v>
      </c>
      <c r="AZ190" s="1">
        <v>1</v>
      </c>
      <c r="BA190" s="1">
        <v>1</v>
      </c>
      <c r="BB190" s="1">
        <v>0</v>
      </c>
      <c r="BC190" s="1">
        <v>0</v>
      </c>
      <c r="BD190" s="1">
        <v>0</v>
      </c>
      <c r="BE190" t="s">
        <v>287</v>
      </c>
      <c r="BF190" t="s">
        <v>287</v>
      </c>
      <c r="BG190" s="1">
        <v>1</v>
      </c>
      <c r="BH190" s="1">
        <v>1</v>
      </c>
      <c r="BI190" s="1">
        <v>2</v>
      </c>
      <c r="BJ190" s="1">
        <v>3</v>
      </c>
      <c r="BK190" s="1">
        <v>0</v>
      </c>
      <c r="BL190" s="1">
        <v>1</v>
      </c>
      <c r="BM190" s="1">
        <v>1</v>
      </c>
      <c r="BN190" s="1">
        <v>1</v>
      </c>
      <c r="BO190" s="1">
        <v>1</v>
      </c>
      <c r="BP190" s="1">
        <v>1</v>
      </c>
      <c r="BQ190" s="1">
        <v>1</v>
      </c>
      <c r="BR190" s="1">
        <v>1</v>
      </c>
      <c r="BS190" s="1">
        <v>1</v>
      </c>
      <c r="BT190" s="1">
        <v>0</v>
      </c>
      <c r="BU190" s="1">
        <v>0</v>
      </c>
      <c r="BV190" s="1">
        <v>1</v>
      </c>
      <c r="BW190" s="1">
        <v>0</v>
      </c>
      <c r="BX190" s="1">
        <v>0</v>
      </c>
      <c r="BY190" t="s">
        <v>287</v>
      </c>
      <c r="BZ190" s="1">
        <v>0</v>
      </c>
      <c r="CA190" s="1">
        <v>0</v>
      </c>
      <c r="CB190" s="1">
        <v>0</v>
      </c>
      <c r="CC190" s="1">
        <v>1</v>
      </c>
      <c r="CD190" s="1">
        <v>0</v>
      </c>
      <c r="CE190" s="1">
        <v>1</v>
      </c>
      <c r="CF190" s="1">
        <v>1</v>
      </c>
      <c r="CG190" s="1">
        <v>0</v>
      </c>
      <c r="CH190" s="1">
        <v>0</v>
      </c>
      <c r="CI190" s="1">
        <v>0</v>
      </c>
      <c r="CJ190" s="1">
        <v>0</v>
      </c>
      <c r="CK190" s="1">
        <v>0</v>
      </c>
      <c r="CL190" s="1">
        <v>0</v>
      </c>
      <c r="CM190" s="1">
        <v>0</v>
      </c>
      <c r="CN190" t="s">
        <v>287</v>
      </c>
      <c r="CO190" s="1">
        <v>1</v>
      </c>
      <c r="CP190" s="1">
        <v>1</v>
      </c>
      <c r="CQ190" s="1">
        <v>1</v>
      </c>
      <c r="CR190" s="1">
        <v>1</v>
      </c>
      <c r="CS190" s="1">
        <v>3</v>
      </c>
      <c r="CT190" s="1">
        <v>1</v>
      </c>
      <c r="CU190" s="1">
        <v>2</v>
      </c>
      <c r="CV190" t="s">
        <v>287</v>
      </c>
      <c r="CW190" s="1">
        <v>2</v>
      </c>
      <c r="CX190" t="s">
        <v>287</v>
      </c>
      <c r="CY190" s="1">
        <v>1</v>
      </c>
      <c r="CZ190" s="1">
        <v>2</v>
      </c>
      <c r="DA190" s="1">
        <v>2</v>
      </c>
      <c r="DB190" s="1">
        <v>2</v>
      </c>
      <c r="DC190" t="s">
        <v>287</v>
      </c>
      <c r="DD190" t="s">
        <v>287</v>
      </c>
      <c r="DE190" t="s">
        <v>287</v>
      </c>
      <c r="DF190" t="s">
        <v>1341</v>
      </c>
      <c r="DG190" t="s">
        <v>1342</v>
      </c>
      <c r="DH190" t="s">
        <v>301</v>
      </c>
      <c r="DI190" t="s">
        <v>302</v>
      </c>
      <c r="DJ190" t="s">
        <v>303</v>
      </c>
      <c r="DK190" t="s">
        <v>321</v>
      </c>
      <c r="DL190" t="s">
        <v>294</v>
      </c>
      <c r="DM190" t="s">
        <v>1343</v>
      </c>
      <c r="DN190" t="s">
        <v>1344</v>
      </c>
      <c r="DO190" s="1">
        <v>0</v>
      </c>
      <c r="DP190" s="1">
        <v>0</v>
      </c>
      <c r="DQ190" s="1">
        <v>0</v>
      </c>
      <c r="DR190" s="1">
        <v>1</v>
      </c>
      <c r="DS190" s="1">
        <v>0</v>
      </c>
    </row>
    <row r="191" spans="1:123" x14ac:dyDescent="0.35">
      <c r="A191" s="1">
        <v>1</v>
      </c>
      <c r="B191" s="1">
        <v>1</v>
      </c>
      <c r="C191" s="1">
        <v>3</v>
      </c>
      <c r="D191" s="1">
        <v>3</v>
      </c>
      <c r="E191" s="1">
        <v>1</v>
      </c>
      <c r="F191" s="1">
        <v>2</v>
      </c>
      <c r="G191" s="1">
        <v>4</v>
      </c>
      <c r="H191" s="1">
        <v>4</v>
      </c>
      <c r="I191" s="1">
        <v>1</v>
      </c>
      <c r="J191" s="1">
        <v>0</v>
      </c>
      <c r="K191" s="1">
        <v>0</v>
      </c>
      <c r="L191" s="1">
        <v>0</v>
      </c>
      <c r="M191" s="1">
        <v>1</v>
      </c>
      <c r="N191" s="1">
        <v>1</v>
      </c>
      <c r="O191" s="1">
        <v>1</v>
      </c>
      <c r="P191" s="1">
        <v>0</v>
      </c>
      <c r="Q191" s="1">
        <v>2</v>
      </c>
      <c r="R191" s="1">
        <v>0</v>
      </c>
      <c r="S191" s="1">
        <v>0</v>
      </c>
      <c r="T191" s="1">
        <v>1</v>
      </c>
      <c r="U191" s="1">
        <v>1</v>
      </c>
      <c r="V191" s="1">
        <v>0</v>
      </c>
      <c r="W191" s="1">
        <v>0</v>
      </c>
      <c r="X191" t="s">
        <v>287</v>
      </c>
      <c r="Y191" s="1">
        <v>5</v>
      </c>
      <c r="Z191" s="1">
        <v>2</v>
      </c>
      <c r="AA191" t="s">
        <v>287</v>
      </c>
      <c r="AB191" s="1">
        <v>3</v>
      </c>
      <c r="AC191" s="1">
        <v>0</v>
      </c>
      <c r="AD191" s="1">
        <v>0</v>
      </c>
      <c r="AE191" s="1">
        <v>0</v>
      </c>
      <c r="AF191" s="1">
        <v>0</v>
      </c>
      <c r="AG191" s="1">
        <v>0</v>
      </c>
      <c r="AH191" s="1">
        <v>1</v>
      </c>
      <c r="AI191" s="1">
        <v>2</v>
      </c>
      <c r="AJ191" s="1">
        <v>2</v>
      </c>
      <c r="AK191" s="1">
        <v>1</v>
      </c>
      <c r="AL191" s="1">
        <v>1</v>
      </c>
      <c r="AM191" s="1">
        <v>1</v>
      </c>
      <c r="AN191" s="1">
        <v>0</v>
      </c>
      <c r="AO191" s="1">
        <v>1</v>
      </c>
      <c r="AP191" s="1">
        <v>0</v>
      </c>
      <c r="AQ191" s="1">
        <v>0</v>
      </c>
      <c r="AR191" s="1">
        <v>1</v>
      </c>
      <c r="AS191" s="1">
        <v>0</v>
      </c>
      <c r="AT191" s="1">
        <v>0</v>
      </c>
      <c r="AU191" s="1">
        <v>0</v>
      </c>
      <c r="AV191" t="s">
        <v>287</v>
      </c>
      <c r="AW191" s="1">
        <v>0</v>
      </c>
      <c r="AX191" s="1">
        <v>0</v>
      </c>
      <c r="AY191" s="1">
        <v>0</v>
      </c>
      <c r="AZ191" s="1">
        <v>1</v>
      </c>
      <c r="BA191" s="1">
        <v>1</v>
      </c>
      <c r="BB191" s="1">
        <v>0</v>
      </c>
      <c r="BC191" s="1">
        <v>0</v>
      </c>
      <c r="BD191" s="1">
        <v>0</v>
      </c>
      <c r="BE191" t="s">
        <v>287</v>
      </c>
      <c r="BF191" t="s">
        <v>287</v>
      </c>
      <c r="BG191" s="1">
        <v>1</v>
      </c>
      <c r="BH191" s="1">
        <v>2</v>
      </c>
      <c r="BI191" s="1">
        <v>2</v>
      </c>
      <c r="BJ191" s="1">
        <v>3</v>
      </c>
      <c r="BK191" s="1">
        <v>1</v>
      </c>
      <c r="BL191" s="1">
        <v>1</v>
      </c>
      <c r="BM191" s="1">
        <v>1</v>
      </c>
      <c r="BN191" s="1">
        <v>1</v>
      </c>
      <c r="BO191" s="1">
        <v>1</v>
      </c>
      <c r="BP191" s="1">
        <v>1</v>
      </c>
      <c r="BQ191" s="1">
        <v>1</v>
      </c>
      <c r="BR191" s="1">
        <v>0</v>
      </c>
      <c r="BS191" s="1">
        <v>0</v>
      </c>
      <c r="BT191" s="1">
        <v>0</v>
      </c>
      <c r="BU191" s="1">
        <v>0</v>
      </c>
      <c r="BV191" s="1">
        <v>1</v>
      </c>
      <c r="BW191" s="1">
        <v>0</v>
      </c>
      <c r="BX191" s="1">
        <v>0</v>
      </c>
      <c r="BY191" t="s">
        <v>287</v>
      </c>
      <c r="BZ191" s="1">
        <v>1</v>
      </c>
      <c r="CA191" s="1">
        <v>1</v>
      </c>
      <c r="CB191" s="1">
        <v>1</v>
      </c>
      <c r="CC191" s="1">
        <v>1</v>
      </c>
      <c r="CD191" s="1">
        <v>1</v>
      </c>
      <c r="CE191" s="1">
        <v>0</v>
      </c>
      <c r="CF191" s="1">
        <v>1</v>
      </c>
      <c r="CG191" s="1">
        <v>0</v>
      </c>
      <c r="CH191" s="1">
        <v>1</v>
      </c>
      <c r="CI191" s="1">
        <v>1</v>
      </c>
      <c r="CJ191" s="1">
        <v>0</v>
      </c>
      <c r="CK191" s="1">
        <v>0</v>
      </c>
      <c r="CL191" s="1">
        <v>0</v>
      </c>
      <c r="CM191" s="1">
        <v>0</v>
      </c>
      <c r="CN191" t="s">
        <v>287</v>
      </c>
      <c r="CO191" s="1">
        <v>1</v>
      </c>
      <c r="CP191" s="1">
        <v>1</v>
      </c>
      <c r="CQ191" s="1">
        <v>1</v>
      </c>
      <c r="CR191" s="1">
        <v>1</v>
      </c>
      <c r="CS191" s="1">
        <v>3</v>
      </c>
      <c r="CT191" s="1">
        <v>3</v>
      </c>
      <c r="CU191" s="1">
        <v>1</v>
      </c>
      <c r="CV191" t="s">
        <v>287</v>
      </c>
      <c r="CW191" s="1">
        <v>2</v>
      </c>
      <c r="CX191" t="s">
        <v>287</v>
      </c>
      <c r="CY191" s="1">
        <v>2</v>
      </c>
      <c r="CZ191" t="s">
        <v>287</v>
      </c>
      <c r="DA191" s="1">
        <v>2</v>
      </c>
      <c r="DB191" s="1">
        <v>2</v>
      </c>
      <c r="DC191" t="s">
        <v>287</v>
      </c>
      <c r="DD191" t="s">
        <v>287</v>
      </c>
      <c r="DE191" t="s">
        <v>287</v>
      </c>
      <c r="DF191" t="s">
        <v>1345</v>
      </c>
      <c r="DG191" t="s">
        <v>1346</v>
      </c>
      <c r="DH191" t="s">
        <v>290</v>
      </c>
      <c r="DI191" t="s">
        <v>315</v>
      </c>
      <c r="DJ191" t="s">
        <v>303</v>
      </c>
      <c r="DK191" t="s">
        <v>1347</v>
      </c>
      <c r="DL191" t="s">
        <v>330</v>
      </c>
      <c r="DM191" t="s">
        <v>1348</v>
      </c>
      <c r="DN191" t="s">
        <v>1349</v>
      </c>
      <c r="DO191" s="1">
        <v>0</v>
      </c>
      <c r="DP191" s="1">
        <v>0</v>
      </c>
      <c r="DQ191" s="1">
        <v>0</v>
      </c>
      <c r="DR191" s="1">
        <v>1</v>
      </c>
      <c r="DS191" s="1">
        <v>0</v>
      </c>
    </row>
    <row r="192" spans="1:123" x14ac:dyDescent="0.35">
      <c r="A192" s="1">
        <v>1</v>
      </c>
      <c r="B192" s="1">
        <v>1</v>
      </c>
      <c r="C192" s="1">
        <v>5</v>
      </c>
      <c r="D192" s="1">
        <v>1</v>
      </c>
      <c r="E192" s="1">
        <v>1</v>
      </c>
      <c r="F192" s="1">
        <v>1</v>
      </c>
      <c r="G192" s="1">
        <v>1</v>
      </c>
      <c r="H192" s="1">
        <v>3</v>
      </c>
      <c r="I192" s="1">
        <v>1</v>
      </c>
      <c r="J192" s="1">
        <v>0</v>
      </c>
      <c r="K192" s="1">
        <v>1</v>
      </c>
      <c r="L192" s="1">
        <v>1</v>
      </c>
      <c r="M192" s="1">
        <v>0</v>
      </c>
      <c r="N192" s="1">
        <v>1</v>
      </c>
      <c r="O192" s="1">
        <v>1</v>
      </c>
      <c r="P192" s="1">
        <v>0</v>
      </c>
      <c r="Q192" s="1">
        <v>2</v>
      </c>
      <c r="R192" s="1">
        <v>1</v>
      </c>
      <c r="S192" s="1">
        <v>0</v>
      </c>
      <c r="T192" s="1">
        <v>0</v>
      </c>
      <c r="U192" s="1">
        <v>1</v>
      </c>
      <c r="V192" s="1">
        <v>1</v>
      </c>
      <c r="W192" s="1">
        <v>0</v>
      </c>
      <c r="X192" t="s">
        <v>287</v>
      </c>
      <c r="Y192" s="1">
        <v>4</v>
      </c>
      <c r="Z192" s="1">
        <v>2</v>
      </c>
      <c r="AA192" t="s">
        <v>287</v>
      </c>
      <c r="AB192" s="1">
        <v>3</v>
      </c>
      <c r="AC192" s="1">
        <v>0</v>
      </c>
      <c r="AD192" s="1">
        <v>0</v>
      </c>
      <c r="AE192" s="1">
        <v>0</v>
      </c>
      <c r="AF192" s="1">
        <v>0</v>
      </c>
      <c r="AG192" s="1">
        <v>0</v>
      </c>
      <c r="AH192" s="1">
        <v>2</v>
      </c>
      <c r="AI192" s="1">
        <v>4</v>
      </c>
      <c r="AJ192" s="1">
        <v>2</v>
      </c>
      <c r="AK192" s="1">
        <v>1</v>
      </c>
      <c r="AL192" s="1">
        <v>1</v>
      </c>
      <c r="AM192" s="1">
        <v>1</v>
      </c>
      <c r="AN192" s="1">
        <v>0</v>
      </c>
      <c r="AO192" s="1">
        <v>0</v>
      </c>
      <c r="AP192" s="1">
        <v>0</v>
      </c>
      <c r="AQ192" s="1">
        <v>0</v>
      </c>
      <c r="AR192" s="1">
        <v>1</v>
      </c>
      <c r="AS192" s="1">
        <v>0</v>
      </c>
      <c r="AT192" s="1">
        <v>0</v>
      </c>
      <c r="AU192" s="1">
        <v>0</v>
      </c>
      <c r="AV192" t="s">
        <v>287</v>
      </c>
      <c r="AW192" s="1">
        <v>0</v>
      </c>
      <c r="AX192" s="1">
        <v>0</v>
      </c>
      <c r="AY192" s="1">
        <v>0</v>
      </c>
      <c r="AZ192" s="1">
        <v>0</v>
      </c>
      <c r="BA192" s="1">
        <v>1</v>
      </c>
      <c r="BB192" s="1">
        <v>0</v>
      </c>
      <c r="BC192" s="1">
        <v>0</v>
      </c>
      <c r="BD192" s="1">
        <v>0</v>
      </c>
      <c r="BE192" t="s">
        <v>287</v>
      </c>
      <c r="BF192" t="s">
        <v>287</v>
      </c>
      <c r="BG192" s="1">
        <v>1</v>
      </c>
      <c r="BH192" s="1">
        <v>1</v>
      </c>
      <c r="BI192" s="1">
        <v>2</v>
      </c>
      <c r="BJ192" s="1">
        <v>1</v>
      </c>
      <c r="BK192" s="1">
        <v>1</v>
      </c>
      <c r="BL192" s="1">
        <v>1</v>
      </c>
      <c r="BM192" s="1">
        <v>1</v>
      </c>
      <c r="BN192" s="1">
        <v>1</v>
      </c>
      <c r="BO192" s="1">
        <v>1</v>
      </c>
      <c r="BP192" s="1">
        <v>1</v>
      </c>
      <c r="BQ192" s="1">
        <v>1</v>
      </c>
      <c r="BR192" s="1">
        <v>0</v>
      </c>
      <c r="BS192" s="1">
        <v>1</v>
      </c>
      <c r="BT192" s="1">
        <v>0</v>
      </c>
      <c r="BU192" s="1">
        <v>1</v>
      </c>
      <c r="BV192" s="1">
        <v>0</v>
      </c>
      <c r="BW192" s="1">
        <v>0</v>
      </c>
      <c r="BX192" s="1">
        <v>0</v>
      </c>
      <c r="BY192" t="s">
        <v>287</v>
      </c>
      <c r="BZ192" s="1">
        <v>1</v>
      </c>
      <c r="CA192" s="1">
        <v>1</v>
      </c>
      <c r="CB192" s="1">
        <v>1</v>
      </c>
      <c r="CC192" s="1">
        <v>1</v>
      </c>
      <c r="CD192" s="1">
        <v>1</v>
      </c>
      <c r="CE192" s="1">
        <v>1</v>
      </c>
      <c r="CF192" s="1">
        <v>1</v>
      </c>
      <c r="CG192" s="1">
        <v>1</v>
      </c>
      <c r="CH192" s="1">
        <v>1</v>
      </c>
      <c r="CI192" s="1">
        <v>1</v>
      </c>
      <c r="CJ192" s="1">
        <v>1</v>
      </c>
      <c r="CK192" s="1">
        <v>1</v>
      </c>
      <c r="CL192" s="1">
        <v>0</v>
      </c>
      <c r="CM192" s="1">
        <v>0</v>
      </c>
      <c r="CN192" t="s">
        <v>287</v>
      </c>
      <c r="CO192" s="1">
        <v>1</v>
      </c>
      <c r="CP192" s="1">
        <v>1</v>
      </c>
      <c r="CQ192" s="1">
        <v>1</v>
      </c>
      <c r="CR192" s="1">
        <v>1</v>
      </c>
      <c r="CS192" s="1">
        <v>1</v>
      </c>
      <c r="CT192" s="1">
        <v>1</v>
      </c>
      <c r="CU192" s="1">
        <v>1</v>
      </c>
      <c r="CV192" t="s">
        <v>287</v>
      </c>
      <c r="CW192" s="1">
        <v>1</v>
      </c>
      <c r="CX192" t="s">
        <v>287</v>
      </c>
      <c r="CY192" s="1">
        <v>1</v>
      </c>
      <c r="CZ192" s="1">
        <v>1</v>
      </c>
      <c r="DA192" s="1">
        <v>1</v>
      </c>
      <c r="DB192" t="s">
        <v>287</v>
      </c>
      <c r="DC192" t="s">
        <v>287</v>
      </c>
      <c r="DD192" s="1">
        <v>1</v>
      </c>
      <c r="DE192" t="s">
        <v>287</v>
      </c>
      <c r="DF192" t="s">
        <v>1350</v>
      </c>
      <c r="DG192" t="s">
        <v>1351</v>
      </c>
      <c r="DH192" t="s">
        <v>290</v>
      </c>
      <c r="DI192" t="s">
        <v>315</v>
      </c>
      <c r="DJ192" t="s">
        <v>303</v>
      </c>
      <c r="DK192" t="s">
        <v>414</v>
      </c>
      <c r="DL192" t="s">
        <v>370</v>
      </c>
      <c r="DM192" t="s">
        <v>1352</v>
      </c>
      <c r="DN192" t="s">
        <v>1353</v>
      </c>
      <c r="DO192" s="1">
        <v>0</v>
      </c>
      <c r="DP192" s="1">
        <v>0</v>
      </c>
      <c r="DQ192" s="1">
        <v>0</v>
      </c>
      <c r="DR192" s="1">
        <v>1</v>
      </c>
      <c r="DS192" s="1">
        <v>0</v>
      </c>
    </row>
    <row r="193" spans="1:123" x14ac:dyDescent="0.35">
      <c r="A193" s="1">
        <v>1</v>
      </c>
      <c r="B193" s="1">
        <v>1</v>
      </c>
      <c r="C193" s="1">
        <v>1</v>
      </c>
      <c r="D193" s="1">
        <v>3</v>
      </c>
      <c r="E193" s="1">
        <v>1</v>
      </c>
      <c r="F193" s="1">
        <v>1</v>
      </c>
      <c r="G193" s="1">
        <v>3</v>
      </c>
      <c r="H193" s="1">
        <v>4</v>
      </c>
      <c r="I193" s="1">
        <v>1</v>
      </c>
      <c r="J193" s="1">
        <v>1</v>
      </c>
      <c r="K193" s="1">
        <v>1</v>
      </c>
      <c r="L193" s="1">
        <v>0</v>
      </c>
      <c r="M193" s="1">
        <v>1</v>
      </c>
      <c r="N193" s="1">
        <v>0</v>
      </c>
      <c r="O193" s="1">
        <v>1</v>
      </c>
      <c r="P193" s="1">
        <v>0</v>
      </c>
      <c r="Q193" s="1">
        <v>1</v>
      </c>
      <c r="R193" s="1">
        <v>1</v>
      </c>
      <c r="S193" s="1">
        <v>0</v>
      </c>
      <c r="T193" s="1">
        <v>1</v>
      </c>
      <c r="U193" s="1">
        <v>1</v>
      </c>
      <c r="V193" s="1">
        <v>0</v>
      </c>
      <c r="W193" s="1">
        <v>0</v>
      </c>
      <c r="X193" t="s">
        <v>287</v>
      </c>
      <c r="Y193" s="1">
        <v>6</v>
      </c>
      <c r="Z193" s="1">
        <v>2</v>
      </c>
      <c r="AA193" t="s">
        <v>287</v>
      </c>
      <c r="AB193" s="1">
        <v>3</v>
      </c>
      <c r="AC193" s="1">
        <v>0</v>
      </c>
      <c r="AD193" s="1">
        <v>0</v>
      </c>
      <c r="AE193" s="1">
        <v>0</v>
      </c>
      <c r="AF193" s="1">
        <v>0</v>
      </c>
      <c r="AG193" s="1">
        <v>0</v>
      </c>
      <c r="AH193" s="1">
        <v>1</v>
      </c>
      <c r="AI193" s="1">
        <v>1</v>
      </c>
      <c r="AJ193" s="1">
        <v>2</v>
      </c>
      <c r="AK193" s="1">
        <v>1</v>
      </c>
      <c r="AL193" s="1">
        <v>1</v>
      </c>
      <c r="AM193" s="1">
        <v>2</v>
      </c>
      <c r="AN193" s="1">
        <v>0</v>
      </c>
      <c r="AO193" s="1">
        <v>0</v>
      </c>
      <c r="AP193" s="1">
        <v>1</v>
      </c>
      <c r="AQ193" s="1">
        <v>1</v>
      </c>
      <c r="AR193" s="1">
        <v>1</v>
      </c>
      <c r="AS193" s="1">
        <v>0</v>
      </c>
      <c r="AT193" s="1">
        <v>0</v>
      </c>
      <c r="AU193" s="1">
        <v>0</v>
      </c>
      <c r="AV193" t="s">
        <v>287</v>
      </c>
      <c r="AW193" s="1">
        <v>0</v>
      </c>
      <c r="AX193" s="1">
        <v>0</v>
      </c>
      <c r="AY193" s="1">
        <v>1</v>
      </c>
      <c r="AZ193" s="1">
        <v>1</v>
      </c>
      <c r="BA193" s="1">
        <v>1</v>
      </c>
      <c r="BB193" s="1">
        <v>0</v>
      </c>
      <c r="BC193" s="1">
        <v>0</v>
      </c>
      <c r="BD193" s="1">
        <v>0</v>
      </c>
      <c r="BE193" t="s">
        <v>287</v>
      </c>
      <c r="BF193" t="s">
        <v>287</v>
      </c>
      <c r="BG193" s="1">
        <v>1</v>
      </c>
      <c r="BH193" s="1">
        <v>3</v>
      </c>
      <c r="BI193" s="1">
        <v>3</v>
      </c>
      <c r="BJ193" s="1">
        <v>1</v>
      </c>
      <c r="BK193" s="1">
        <v>1</v>
      </c>
      <c r="BL193" s="1">
        <v>1</v>
      </c>
      <c r="BM193" s="1">
        <v>1</v>
      </c>
      <c r="BN193" s="1">
        <v>1</v>
      </c>
      <c r="BO193" s="1">
        <v>0</v>
      </c>
      <c r="BP193" s="1">
        <v>1</v>
      </c>
      <c r="BQ193" s="1">
        <v>0</v>
      </c>
      <c r="BR193" s="1">
        <v>0</v>
      </c>
      <c r="BS193" s="1">
        <v>0</v>
      </c>
      <c r="BT193" s="1">
        <v>0</v>
      </c>
      <c r="BU193" s="1">
        <v>0</v>
      </c>
      <c r="BV193" s="1">
        <v>0</v>
      </c>
      <c r="BW193" s="1">
        <v>0</v>
      </c>
      <c r="BX193" s="1">
        <v>0</v>
      </c>
      <c r="BY193" t="s">
        <v>287</v>
      </c>
      <c r="BZ193" s="1">
        <v>1</v>
      </c>
      <c r="CA193" s="1">
        <v>0</v>
      </c>
      <c r="CB193" s="1">
        <v>1</v>
      </c>
      <c r="CC193" s="1">
        <v>1</v>
      </c>
      <c r="CD193" s="1">
        <v>1</v>
      </c>
      <c r="CE193" s="1">
        <v>0</v>
      </c>
      <c r="CF193" s="1">
        <v>0</v>
      </c>
      <c r="CG193" s="1">
        <v>0</v>
      </c>
      <c r="CH193" s="1">
        <v>0</v>
      </c>
      <c r="CI193" s="1">
        <v>0</v>
      </c>
      <c r="CJ193" s="1">
        <v>0</v>
      </c>
      <c r="CK193" s="1">
        <v>0</v>
      </c>
      <c r="CL193" s="1">
        <v>0</v>
      </c>
      <c r="CM193" s="1">
        <v>0</v>
      </c>
      <c r="CN193" t="s">
        <v>287</v>
      </c>
      <c r="CO193" s="1">
        <v>1</v>
      </c>
      <c r="CP193" s="1">
        <v>1</v>
      </c>
      <c r="CQ193" s="1">
        <v>1</v>
      </c>
      <c r="CR193" s="1">
        <v>3</v>
      </c>
      <c r="CS193" t="s">
        <v>287</v>
      </c>
      <c r="CT193" t="s">
        <v>287</v>
      </c>
      <c r="CU193" t="s">
        <v>287</v>
      </c>
      <c r="CV193" t="s">
        <v>287</v>
      </c>
      <c r="CW193" t="s">
        <v>287</v>
      </c>
      <c r="CX193" t="s">
        <v>287</v>
      </c>
      <c r="CY193" t="s">
        <v>287</v>
      </c>
      <c r="CZ193" t="s">
        <v>287</v>
      </c>
      <c r="DA193" t="s">
        <v>287</v>
      </c>
      <c r="DB193" t="s">
        <v>287</v>
      </c>
      <c r="DC193" t="s">
        <v>287</v>
      </c>
      <c r="DD193" t="s">
        <v>287</v>
      </c>
      <c r="DE193" t="s">
        <v>287</v>
      </c>
      <c r="DF193" t="s">
        <v>1354</v>
      </c>
      <c r="DG193" t="s">
        <v>1355</v>
      </c>
      <c r="DH193" t="s">
        <v>290</v>
      </c>
      <c r="DI193" t="s">
        <v>315</v>
      </c>
      <c r="DJ193" t="s">
        <v>303</v>
      </c>
      <c r="DK193" t="s">
        <v>701</v>
      </c>
      <c r="DL193" t="s">
        <v>294</v>
      </c>
      <c r="DM193" t="s">
        <v>1356</v>
      </c>
      <c r="DN193" t="s">
        <v>1357</v>
      </c>
      <c r="DO193" s="1">
        <v>0</v>
      </c>
      <c r="DP193" s="1">
        <v>0</v>
      </c>
      <c r="DQ193" s="1">
        <v>1</v>
      </c>
      <c r="DR193" s="1">
        <v>0</v>
      </c>
      <c r="DS193" s="1">
        <v>0</v>
      </c>
    </row>
    <row r="194" spans="1:123" x14ac:dyDescent="0.35">
      <c r="A194" s="1">
        <v>1</v>
      </c>
      <c r="B194" s="1">
        <v>1</v>
      </c>
      <c r="C194" s="1">
        <v>3</v>
      </c>
      <c r="D194" s="1">
        <v>4</v>
      </c>
      <c r="E194" s="1">
        <v>1</v>
      </c>
      <c r="F194" s="1">
        <v>4</v>
      </c>
      <c r="G194" s="1">
        <v>4</v>
      </c>
      <c r="H194" s="1">
        <v>4</v>
      </c>
      <c r="I194" s="1">
        <v>1</v>
      </c>
      <c r="J194" s="1">
        <v>1</v>
      </c>
      <c r="K194" s="1">
        <v>1</v>
      </c>
      <c r="L194" s="1">
        <v>0</v>
      </c>
      <c r="M194" s="1">
        <v>0</v>
      </c>
      <c r="N194" s="1">
        <v>0</v>
      </c>
      <c r="O194" s="1">
        <v>1</v>
      </c>
      <c r="P194" s="1">
        <v>0</v>
      </c>
      <c r="Q194" s="1">
        <v>1</v>
      </c>
      <c r="R194" s="1">
        <v>1</v>
      </c>
      <c r="S194" s="1">
        <v>0</v>
      </c>
      <c r="T194" s="1">
        <v>0</v>
      </c>
      <c r="U194" s="1">
        <v>1</v>
      </c>
      <c r="V194" s="1">
        <v>0</v>
      </c>
      <c r="W194" s="1">
        <v>0</v>
      </c>
      <c r="X194" t="s">
        <v>287</v>
      </c>
      <c r="Y194" s="1">
        <v>6</v>
      </c>
      <c r="Z194" s="1">
        <v>1</v>
      </c>
      <c r="AA194" t="s">
        <v>287</v>
      </c>
      <c r="AB194" s="1">
        <v>4</v>
      </c>
      <c r="AC194" s="1">
        <v>0</v>
      </c>
      <c r="AD194" s="1">
        <v>0</v>
      </c>
      <c r="AE194" s="1">
        <v>0</v>
      </c>
      <c r="AF194" s="1">
        <v>0</v>
      </c>
      <c r="AG194" s="1">
        <v>0</v>
      </c>
      <c r="AH194" t="s">
        <v>287</v>
      </c>
      <c r="AI194" t="s">
        <v>287</v>
      </c>
      <c r="AJ194" t="s">
        <v>287</v>
      </c>
      <c r="AK194" t="s">
        <v>287</v>
      </c>
      <c r="AL194" s="1">
        <v>1</v>
      </c>
      <c r="AM194" s="1">
        <v>1</v>
      </c>
      <c r="AN194" s="1">
        <v>0</v>
      </c>
      <c r="AO194" s="1">
        <v>0</v>
      </c>
      <c r="AP194" s="1">
        <v>0</v>
      </c>
      <c r="AQ194" s="1">
        <v>1</v>
      </c>
      <c r="AR194" s="1">
        <v>1</v>
      </c>
      <c r="AS194" s="1">
        <v>0</v>
      </c>
      <c r="AT194" s="1">
        <v>0</v>
      </c>
      <c r="AU194" s="1">
        <v>0</v>
      </c>
      <c r="AV194" t="s">
        <v>287</v>
      </c>
      <c r="AW194" s="1">
        <v>0</v>
      </c>
      <c r="AX194" s="1">
        <v>0</v>
      </c>
      <c r="AY194" s="1">
        <v>0</v>
      </c>
      <c r="AZ194" s="1">
        <v>1</v>
      </c>
      <c r="BA194" s="1">
        <v>1</v>
      </c>
      <c r="BB194" s="1">
        <v>0</v>
      </c>
      <c r="BC194" s="1">
        <v>0</v>
      </c>
      <c r="BD194" s="1">
        <v>0</v>
      </c>
      <c r="BE194" t="s">
        <v>287</v>
      </c>
      <c r="BF194" t="s">
        <v>287</v>
      </c>
      <c r="BG194" s="1">
        <v>1</v>
      </c>
      <c r="BH194" s="1">
        <v>1</v>
      </c>
      <c r="BI194" s="1">
        <v>3</v>
      </c>
      <c r="BJ194" s="1">
        <v>3</v>
      </c>
      <c r="BK194" s="1">
        <v>1</v>
      </c>
      <c r="BL194" s="1">
        <v>1</v>
      </c>
      <c r="BM194" s="1">
        <v>1</v>
      </c>
      <c r="BN194" s="1">
        <v>1</v>
      </c>
      <c r="BO194" s="1">
        <v>1</v>
      </c>
      <c r="BP194" s="1">
        <v>1</v>
      </c>
      <c r="BQ194" s="1">
        <v>1</v>
      </c>
      <c r="BR194" s="1">
        <v>1</v>
      </c>
      <c r="BS194" s="1">
        <v>1</v>
      </c>
      <c r="BT194" s="1">
        <v>0</v>
      </c>
      <c r="BU194" s="1">
        <v>1</v>
      </c>
      <c r="BV194" s="1">
        <v>1</v>
      </c>
      <c r="BW194" s="1">
        <v>0</v>
      </c>
      <c r="BX194" s="1">
        <v>0</v>
      </c>
      <c r="BY194" t="s">
        <v>287</v>
      </c>
      <c r="BZ194" s="1">
        <v>1</v>
      </c>
      <c r="CA194" s="1">
        <v>1</v>
      </c>
      <c r="CB194" s="1">
        <v>1</v>
      </c>
      <c r="CC194" s="1">
        <v>1</v>
      </c>
      <c r="CD194" s="1">
        <v>1</v>
      </c>
      <c r="CE194" s="1">
        <v>1</v>
      </c>
      <c r="CF194" s="1">
        <v>1</v>
      </c>
      <c r="CG194" s="1">
        <v>1</v>
      </c>
      <c r="CH194" s="1">
        <v>1</v>
      </c>
      <c r="CI194" s="1">
        <v>1</v>
      </c>
      <c r="CJ194" s="1">
        <v>1</v>
      </c>
      <c r="CK194" s="1">
        <v>1</v>
      </c>
      <c r="CL194" s="1">
        <v>0</v>
      </c>
      <c r="CM194" s="1">
        <v>0</v>
      </c>
      <c r="CN194" t="s">
        <v>287</v>
      </c>
      <c r="CO194" s="1">
        <v>1</v>
      </c>
      <c r="CP194" s="1">
        <v>1</v>
      </c>
      <c r="CQ194" s="1">
        <v>1</v>
      </c>
      <c r="CR194" s="1">
        <v>1</v>
      </c>
      <c r="CS194" s="1">
        <v>2</v>
      </c>
      <c r="CT194" s="1">
        <v>4</v>
      </c>
      <c r="CU194" s="1">
        <v>2</v>
      </c>
      <c r="CV194" t="s">
        <v>287</v>
      </c>
      <c r="CW194" s="1">
        <v>1</v>
      </c>
      <c r="CX194" t="s">
        <v>287</v>
      </c>
      <c r="CY194" s="1">
        <v>1</v>
      </c>
      <c r="CZ194" s="1">
        <v>1</v>
      </c>
      <c r="DA194" s="1">
        <v>1</v>
      </c>
      <c r="DB194" t="s">
        <v>287</v>
      </c>
      <c r="DC194" t="s">
        <v>287</v>
      </c>
      <c r="DD194" s="1">
        <v>1</v>
      </c>
      <c r="DE194" t="s">
        <v>287</v>
      </c>
      <c r="DF194" t="s">
        <v>1358</v>
      </c>
      <c r="DG194" t="s">
        <v>1359</v>
      </c>
      <c r="DH194" t="s">
        <v>290</v>
      </c>
      <c r="DI194" t="s">
        <v>291</v>
      </c>
      <c r="DJ194" t="s">
        <v>292</v>
      </c>
      <c r="DK194" t="s">
        <v>501</v>
      </c>
      <c r="DL194" t="s">
        <v>341</v>
      </c>
      <c r="DM194" t="s">
        <v>1360</v>
      </c>
      <c r="DN194" t="s">
        <v>1361</v>
      </c>
      <c r="DO194" s="1">
        <v>0</v>
      </c>
      <c r="DP194" s="1">
        <v>0</v>
      </c>
      <c r="DQ194" s="1">
        <v>0</v>
      </c>
      <c r="DR194" s="1">
        <v>1</v>
      </c>
      <c r="DS194" s="1">
        <v>0</v>
      </c>
    </row>
    <row r="195" spans="1:123" x14ac:dyDescent="0.35">
      <c r="A195" s="1">
        <v>1</v>
      </c>
      <c r="B195" s="1">
        <v>1</v>
      </c>
      <c r="C195" s="1">
        <v>1</v>
      </c>
      <c r="D195" s="1">
        <v>2</v>
      </c>
      <c r="E195" s="1">
        <v>1</v>
      </c>
      <c r="F195" s="1">
        <v>3</v>
      </c>
      <c r="G195" s="1">
        <v>4</v>
      </c>
      <c r="H195" s="1">
        <v>4</v>
      </c>
      <c r="I195" s="1">
        <v>1</v>
      </c>
      <c r="J195" s="1">
        <v>1</v>
      </c>
      <c r="K195" s="1">
        <v>1</v>
      </c>
      <c r="L195" s="1">
        <v>0</v>
      </c>
      <c r="M195" s="1">
        <v>1</v>
      </c>
      <c r="N195" s="1">
        <v>1</v>
      </c>
      <c r="O195" s="1">
        <v>1</v>
      </c>
      <c r="P195" s="1">
        <v>0</v>
      </c>
      <c r="Q195" s="1">
        <v>1</v>
      </c>
      <c r="R195" s="1">
        <v>0</v>
      </c>
      <c r="S195" s="1">
        <v>0</v>
      </c>
      <c r="T195" s="1">
        <v>1</v>
      </c>
      <c r="U195" s="1">
        <v>1</v>
      </c>
      <c r="V195" s="1">
        <v>0</v>
      </c>
      <c r="W195" s="1">
        <v>0</v>
      </c>
      <c r="X195" t="s">
        <v>287</v>
      </c>
      <c r="Y195" s="1">
        <v>6</v>
      </c>
      <c r="Z195" s="1">
        <v>2</v>
      </c>
      <c r="AA195" t="s">
        <v>287</v>
      </c>
      <c r="AB195" s="1">
        <v>2</v>
      </c>
      <c r="AC195" s="1">
        <v>1</v>
      </c>
      <c r="AD195" s="1">
        <v>0</v>
      </c>
      <c r="AE195" s="1">
        <v>0</v>
      </c>
      <c r="AF195" s="1">
        <v>1</v>
      </c>
      <c r="AG195" s="1">
        <v>0</v>
      </c>
      <c r="AH195" t="s">
        <v>287</v>
      </c>
      <c r="AI195" t="s">
        <v>287</v>
      </c>
      <c r="AJ195" t="s">
        <v>287</v>
      </c>
      <c r="AK195" t="s">
        <v>287</v>
      </c>
      <c r="AL195" s="1">
        <v>2</v>
      </c>
      <c r="AM195" s="1">
        <v>2</v>
      </c>
      <c r="AN195" s="1">
        <v>0</v>
      </c>
      <c r="AO195" s="1">
        <v>0</v>
      </c>
      <c r="AP195" s="1">
        <v>1</v>
      </c>
      <c r="AQ195" s="1">
        <v>0</v>
      </c>
      <c r="AR195" s="1">
        <v>1</v>
      </c>
      <c r="AS195" s="1">
        <v>0</v>
      </c>
      <c r="AT195" s="1">
        <v>0</v>
      </c>
      <c r="AU195" s="1">
        <v>0</v>
      </c>
      <c r="AV195" t="s">
        <v>287</v>
      </c>
      <c r="AW195" s="1">
        <v>0</v>
      </c>
      <c r="AX195" s="1">
        <v>0</v>
      </c>
      <c r="AY195" s="1">
        <v>1</v>
      </c>
      <c r="AZ195" s="1">
        <v>1</v>
      </c>
      <c r="BA195" s="1">
        <v>1</v>
      </c>
      <c r="BB195" s="1">
        <v>0</v>
      </c>
      <c r="BC195" s="1">
        <v>0</v>
      </c>
      <c r="BD195" s="1">
        <v>0</v>
      </c>
      <c r="BE195" t="s">
        <v>287</v>
      </c>
      <c r="BF195" t="s">
        <v>287</v>
      </c>
      <c r="BG195" s="1">
        <v>1</v>
      </c>
      <c r="BH195" s="1">
        <v>1</v>
      </c>
      <c r="BI195" s="1">
        <v>2</v>
      </c>
      <c r="BJ195" s="1">
        <v>4</v>
      </c>
      <c r="BK195" s="1">
        <v>1</v>
      </c>
      <c r="BL195" s="1">
        <v>1</v>
      </c>
      <c r="BM195" s="1">
        <v>1</v>
      </c>
      <c r="BN195" s="1">
        <v>1</v>
      </c>
      <c r="BO195" s="1">
        <v>1</v>
      </c>
      <c r="BP195" s="1">
        <v>1</v>
      </c>
      <c r="BQ195" s="1">
        <v>1</v>
      </c>
      <c r="BR195" s="1">
        <v>0</v>
      </c>
      <c r="BS195" s="1">
        <v>0</v>
      </c>
      <c r="BT195" s="1">
        <v>0</v>
      </c>
      <c r="BU195" s="1">
        <v>0</v>
      </c>
      <c r="BV195" s="1">
        <v>0</v>
      </c>
      <c r="BW195" s="1">
        <v>0</v>
      </c>
      <c r="BX195" s="1">
        <v>0</v>
      </c>
      <c r="BY195" t="s">
        <v>287</v>
      </c>
      <c r="BZ195" s="1">
        <v>1</v>
      </c>
      <c r="CA195" s="1">
        <v>1</v>
      </c>
      <c r="CB195" s="1">
        <v>0</v>
      </c>
      <c r="CC195" s="1">
        <v>1</v>
      </c>
      <c r="CD195" s="1">
        <v>0</v>
      </c>
      <c r="CE195" s="1">
        <v>1</v>
      </c>
      <c r="CF195" s="1">
        <v>1</v>
      </c>
      <c r="CG195" s="1">
        <v>1</v>
      </c>
      <c r="CH195" s="1">
        <v>1</v>
      </c>
      <c r="CI195" s="1">
        <v>1</v>
      </c>
      <c r="CJ195" s="1">
        <v>0</v>
      </c>
      <c r="CK195" s="1">
        <v>0</v>
      </c>
      <c r="CL195" s="1">
        <v>0</v>
      </c>
      <c r="CM195" s="1">
        <v>0</v>
      </c>
      <c r="CN195" t="s">
        <v>287</v>
      </c>
      <c r="CO195" s="1">
        <v>1</v>
      </c>
      <c r="CP195" s="1">
        <v>2</v>
      </c>
      <c r="CQ195" s="1">
        <v>2</v>
      </c>
      <c r="CR195" t="s">
        <v>287</v>
      </c>
      <c r="CS195" s="1">
        <v>2</v>
      </c>
      <c r="CT195" s="1">
        <v>2</v>
      </c>
      <c r="CU195" s="1">
        <v>3</v>
      </c>
      <c r="CV195" t="s">
        <v>287</v>
      </c>
      <c r="CW195" s="1">
        <v>1</v>
      </c>
      <c r="CX195" t="s">
        <v>287</v>
      </c>
      <c r="CY195" s="1">
        <v>2</v>
      </c>
      <c r="CZ195" t="s">
        <v>287</v>
      </c>
      <c r="DA195" s="1">
        <v>2</v>
      </c>
      <c r="DB195" s="1">
        <v>2</v>
      </c>
      <c r="DC195" t="s">
        <v>287</v>
      </c>
      <c r="DD195" t="s">
        <v>287</v>
      </c>
      <c r="DE195" t="s">
        <v>287</v>
      </c>
      <c r="DF195" t="s">
        <v>1362</v>
      </c>
      <c r="DG195" t="s">
        <v>1363</v>
      </c>
      <c r="DH195" t="s">
        <v>290</v>
      </c>
      <c r="DI195" t="s">
        <v>315</v>
      </c>
      <c r="DJ195" t="s">
        <v>303</v>
      </c>
      <c r="DK195" t="s">
        <v>455</v>
      </c>
      <c r="DL195" t="s">
        <v>330</v>
      </c>
      <c r="DM195" t="s">
        <v>1364</v>
      </c>
      <c r="DN195" t="s">
        <v>1365</v>
      </c>
      <c r="DO195" s="1">
        <v>0</v>
      </c>
      <c r="DP195" s="1">
        <v>0</v>
      </c>
      <c r="DQ195" s="1">
        <v>0</v>
      </c>
      <c r="DR195" s="1">
        <v>1</v>
      </c>
      <c r="DS195" s="1">
        <v>0</v>
      </c>
    </row>
    <row r="196" spans="1:123" x14ac:dyDescent="0.35">
      <c r="A196" s="1">
        <v>1</v>
      </c>
      <c r="B196" s="1">
        <v>1</v>
      </c>
      <c r="C196" s="1">
        <v>5</v>
      </c>
      <c r="D196" s="1">
        <v>3</v>
      </c>
      <c r="E196" s="1">
        <v>2</v>
      </c>
      <c r="F196" s="1">
        <v>3</v>
      </c>
      <c r="G196" s="1">
        <v>2</v>
      </c>
      <c r="H196" s="1">
        <v>5</v>
      </c>
      <c r="I196" s="1">
        <v>1</v>
      </c>
      <c r="J196" s="1">
        <v>1</v>
      </c>
      <c r="K196" s="1">
        <v>1</v>
      </c>
      <c r="L196" s="1">
        <v>1</v>
      </c>
      <c r="M196" s="1">
        <v>0</v>
      </c>
      <c r="N196" s="1">
        <v>1</v>
      </c>
      <c r="O196" s="1">
        <v>1</v>
      </c>
      <c r="P196" s="1">
        <v>0</v>
      </c>
      <c r="Q196" s="1">
        <v>3</v>
      </c>
      <c r="R196" s="1">
        <v>0</v>
      </c>
      <c r="S196" s="1">
        <v>0</v>
      </c>
      <c r="T196" s="1">
        <v>0</v>
      </c>
      <c r="U196" s="1">
        <v>0</v>
      </c>
      <c r="V196" s="1">
        <v>0</v>
      </c>
      <c r="W196" s="1">
        <v>1</v>
      </c>
      <c r="X196" t="s">
        <v>287</v>
      </c>
      <c r="Y196" s="1">
        <v>4</v>
      </c>
      <c r="Z196" s="1">
        <v>3</v>
      </c>
      <c r="AA196" t="s">
        <v>287</v>
      </c>
      <c r="AB196" s="1">
        <v>2</v>
      </c>
      <c r="AC196" s="1">
        <v>1</v>
      </c>
      <c r="AD196" s="1">
        <v>1</v>
      </c>
      <c r="AE196" s="1">
        <v>0</v>
      </c>
      <c r="AF196" s="1">
        <v>0</v>
      </c>
      <c r="AG196" s="1">
        <v>0</v>
      </c>
      <c r="AH196" t="s">
        <v>287</v>
      </c>
      <c r="AI196" t="s">
        <v>287</v>
      </c>
      <c r="AJ196" t="s">
        <v>287</v>
      </c>
      <c r="AK196" t="s">
        <v>287</v>
      </c>
      <c r="AL196" s="1">
        <v>2</v>
      </c>
      <c r="AM196" s="1">
        <v>2</v>
      </c>
      <c r="AN196" s="1">
        <v>0</v>
      </c>
      <c r="AO196" s="1">
        <v>0</v>
      </c>
      <c r="AP196" s="1">
        <v>0</v>
      </c>
      <c r="AQ196" s="1">
        <v>0</v>
      </c>
      <c r="AR196" s="1">
        <v>0</v>
      </c>
      <c r="AS196" s="1">
        <v>0</v>
      </c>
      <c r="AT196" s="1">
        <v>0</v>
      </c>
      <c r="AU196" s="1">
        <v>1</v>
      </c>
      <c r="AV196" t="s">
        <v>287</v>
      </c>
      <c r="AW196" s="1">
        <v>0</v>
      </c>
      <c r="AX196" s="1">
        <v>0</v>
      </c>
      <c r="AY196" s="1">
        <v>0</v>
      </c>
      <c r="AZ196" s="1">
        <v>0</v>
      </c>
      <c r="BA196" s="1">
        <v>0</v>
      </c>
      <c r="BB196" s="1">
        <v>0</v>
      </c>
      <c r="BC196" s="1">
        <v>0</v>
      </c>
      <c r="BD196" s="1">
        <v>1</v>
      </c>
      <c r="BE196" t="s">
        <v>287</v>
      </c>
      <c r="BF196" t="s">
        <v>287</v>
      </c>
      <c r="BG196" s="1">
        <v>1</v>
      </c>
      <c r="BH196" s="1">
        <v>1</v>
      </c>
      <c r="BI196" s="1">
        <v>1</v>
      </c>
      <c r="BJ196" s="1">
        <v>3</v>
      </c>
      <c r="BK196" s="1">
        <v>0</v>
      </c>
      <c r="BL196" s="1">
        <v>0</v>
      </c>
      <c r="BM196" s="1">
        <v>1</v>
      </c>
      <c r="BN196" s="1">
        <v>1</v>
      </c>
      <c r="BO196" s="1">
        <v>1</v>
      </c>
      <c r="BP196" s="1">
        <v>1</v>
      </c>
      <c r="BQ196" s="1">
        <v>1</v>
      </c>
      <c r="BR196" s="1">
        <v>0</v>
      </c>
      <c r="BS196" s="1">
        <v>0</v>
      </c>
      <c r="BT196" s="1">
        <v>0</v>
      </c>
      <c r="BU196" s="1">
        <v>0</v>
      </c>
      <c r="BV196" s="1">
        <v>0</v>
      </c>
      <c r="BW196" s="1">
        <v>0</v>
      </c>
      <c r="BX196" s="1">
        <v>0</v>
      </c>
      <c r="BY196" t="s">
        <v>287</v>
      </c>
      <c r="BZ196" s="1">
        <v>1</v>
      </c>
      <c r="CA196" s="1">
        <v>0</v>
      </c>
      <c r="CB196" s="1">
        <v>1</v>
      </c>
      <c r="CC196" s="1">
        <v>1</v>
      </c>
      <c r="CD196" s="1">
        <v>1</v>
      </c>
      <c r="CE196" s="1">
        <v>1</v>
      </c>
      <c r="CF196" s="1">
        <v>1</v>
      </c>
      <c r="CG196" s="1">
        <v>1</v>
      </c>
      <c r="CH196" s="1">
        <v>1</v>
      </c>
      <c r="CI196" s="1">
        <v>1</v>
      </c>
      <c r="CJ196" s="1">
        <v>0</v>
      </c>
      <c r="CK196" s="1">
        <v>0</v>
      </c>
      <c r="CL196" s="1">
        <v>0</v>
      </c>
      <c r="CM196" s="1">
        <v>0</v>
      </c>
      <c r="CN196" t="s">
        <v>287</v>
      </c>
      <c r="CO196" s="1">
        <v>3</v>
      </c>
      <c r="CP196" s="1">
        <v>3</v>
      </c>
      <c r="CQ196" s="1">
        <v>3</v>
      </c>
      <c r="CR196" t="s">
        <v>287</v>
      </c>
      <c r="CS196" s="1">
        <v>2</v>
      </c>
      <c r="CT196" s="1">
        <v>2</v>
      </c>
      <c r="CU196" s="1">
        <v>2</v>
      </c>
      <c r="CV196" t="s">
        <v>287</v>
      </c>
      <c r="CW196" s="1">
        <v>3</v>
      </c>
      <c r="CX196" t="s">
        <v>287</v>
      </c>
      <c r="CY196" s="1">
        <v>1</v>
      </c>
      <c r="CZ196" s="1">
        <v>1</v>
      </c>
      <c r="DA196" s="1">
        <v>1</v>
      </c>
      <c r="DB196" t="s">
        <v>287</v>
      </c>
      <c r="DC196" t="s">
        <v>287</v>
      </c>
      <c r="DD196" s="1">
        <v>2</v>
      </c>
      <c r="DE196" t="s">
        <v>287</v>
      </c>
      <c r="DF196" t="s">
        <v>1366</v>
      </c>
      <c r="DG196" t="s">
        <v>1367</v>
      </c>
      <c r="DH196" t="s">
        <v>290</v>
      </c>
      <c r="DI196" t="s">
        <v>315</v>
      </c>
      <c r="DJ196" t="s">
        <v>303</v>
      </c>
      <c r="DK196" t="s">
        <v>1299</v>
      </c>
      <c r="DL196" t="s">
        <v>305</v>
      </c>
      <c r="DM196" t="s">
        <v>1368</v>
      </c>
      <c r="DN196" t="s">
        <v>1369</v>
      </c>
      <c r="DO196" s="1">
        <v>0</v>
      </c>
      <c r="DP196" s="1">
        <v>0</v>
      </c>
      <c r="DQ196" s="1">
        <v>0</v>
      </c>
      <c r="DR196" s="1">
        <v>1</v>
      </c>
      <c r="DS196" s="1">
        <v>0</v>
      </c>
    </row>
    <row r="197" spans="1:123" x14ac:dyDescent="0.35">
      <c r="A197" s="1">
        <v>1</v>
      </c>
      <c r="B197" s="1">
        <v>1</v>
      </c>
      <c r="C197" s="1">
        <v>5</v>
      </c>
      <c r="D197" s="1">
        <v>1</v>
      </c>
      <c r="E197" s="1">
        <v>1</v>
      </c>
      <c r="F197" s="1">
        <v>1</v>
      </c>
      <c r="G197" s="1">
        <v>1</v>
      </c>
      <c r="H197" s="1">
        <v>4</v>
      </c>
      <c r="I197" s="1">
        <v>1</v>
      </c>
      <c r="J197" s="1">
        <v>1</v>
      </c>
      <c r="K197" s="1">
        <v>0</v>
      </c>
      <c r="L197" s="1">
        <v>0</v>
      </c>
      <c r="M197" s="1">
        <v>1</v>
      </c>
      <c r="N197" s="1">
        <v>1</v>
      </c>
      <c r="O197" s="1">
        <v>1</v>
      </c>
      <c r="P197" s="1">
        <v>0</v>
      </c>
      <c r="Q197" s="1">
        <v>1</v>
      </c>
      <c r="R197" s="1">
        <v>1</v>
      </c>
      <c r="S197" s="1">
        <v>1</v>
      </c>
      <c r="T197" s="1">
        <v>1</v>
      </c>
      <c r="U197" s="1">
        <v>1</v>
      </c>
      <c r="V197" s="1">
        <v>1</v>
      </c>
      <c r="W197" s="1">
        <v>0</v>
      </c>
      <c r="X197" t="s">
        <v>287</v>
      </c>
      <c r="Y197" s="1">
        <v>5</v>
      </c>
      <c r="Z197" s="1">
        <v>1</v>
      </c>
      <c r="AA197" t="s">
        <v>287</v>
      </c>
      <c r="AB197" s="1">
        <v>4</v>
      </c>
      <c r="AC197" s="1">
        <v>0</v>
      </c>
      <c r="AD197" s="1">
        <v>0</v>
      </c>
      <c r="AE197" s="1">
        <v>0</v>
      </c>
      <c r="AF197" s="1">
        <v>0</v>
      </c>
      <c r="AG197" s="1">
        <v>0</v>
      </c>
      <c r="AH197" t="s">
        <v>287</v>
      </c>
      <c r="AI197" t="s">
        <v>287</v>
      </c>
      <c r="AJ197" t="s">
        <v>287</v>
      </c>
      <c r="AK197" t="s">
        <v>287</v>
      </c>
      <c r="AL197" s="1">
        <v>1</v>
      </c>
      <c r="AM197" s="1">
        <v>1</v>
      </c>
      <c r="AN197" s="1">
        <v>0</v>
      </c>
      <c r="AO197" s="1">
        <v>0</v>
      </c>
      <c r="AP197" s="1">
        <v>1</v>
      </c>
      <c r="AQ197" s="1">
        <v>0</v>
      </c>
      <c r="AR197" s="1">
        <v>0</v>
      </c>
      <c r="AS197" s="1">
        <v>0</v>
      </c>
      <c r="AT197" s="1">
        <v>0</v>
      </c>
      <c r="AU197" s="1">
        <v>0</v>
      </c>
      <c r="AV197" t="s">
        <v>287</v>
      </c>
      <c r="AW197" s="1">
        <v>0</v>
      </c>
      <c r="AX197" s="1">
        <v>0</v>
      </c>
      <c r="AY197" s="1">
        <v>1</v>
      </c>
      <c r="AZ197" s="1">
        <v>0</v>
      </c>
      <c r="BA197" s="1">
        <v>0</v>
      </c>
      <c r="BB197" s="1">
        <v>0</v>
      </c>
      <c r="BC197" s="1">
        <v>0</v>
      </c>
      <c r="BD197" s="1">
        <v>1</v>
      </c>
      <c r="BE197" t="s">
        <v>287</v>
      </c>
      <c r="BF197" t="s">
        <v>287</v>
      </c>
      <c r="BG197" s="1">
        <v>3</v>
      </c>
      <c r="BH197" t="s">
        <v>287</v>
      </c>
      <c r="BI197" t="s">
        <v>287</v>
      </c>
      <c r="BJ197" t="s">
        <v>287</v>
      </c>
      <c r="BK197" s="1">
        <v>0</v>
      </c>
      <c r="BL197" s="1">
        <v>0</v>
      </c>
      <c r="BM197" s="1">
        <v>0</v>
      </c>
      <c r="BN197" s="1">
        <v>0</v>
      </c>
      <c r="BO197" s="1">
        <v>0</v>
      </c>
      <c r="BP197" s="1">
        <v>0</v>
      </c>
      <c r="BQ197" s="1">
        <v>0</v>
      </c>
      <c r="BR197" s="1">
        <v>0</v>
      </c>
      <c r="BS197" s="1">
        <v>0</v>
      </c>
      <c r="BT197" s="1">
        <v>0</v>
      </c>
      <c r="BU197" s="1">
        <v>0</v>
      </c>
      <c r="BV197" s="1">
        <v>0</v>
      </c>
      <c r="BW197" s="1">
        <v>0</v>
      </c>
      <c r="BX197" s="1">
        <v>0</v>
      </c>
      <c r="BY197" t="s">
        <v>287</v>
      </c>
      <c r="BZ197" s="1">
        <v>0</v>
      </c>
      <c r="CA197" s="1">
        <v>0</v>
      </c>
      <c r="CB197" s="1">
        <v>0</v>
      </c>
      <c r="CC197" s="1">
        <v>0</v>
      </c>
      <c r="CD197" s="1">
        <v>0</v>
      </c>
      <c r="CE197" s="1">
        <v>0</v>
      </c>
      <c r="CF197" s="1">
        <v>0</v>
      </c>
      <c r="CG197" s="1">
        <v>0</v>
      </c>
      <c r="CH197" s="1">
        <v>0</v>
      </c>
      <c r="CI197" s="1">
        <v>0</v>
      </c>
      <c r="CJ197" s="1">
        <v>0</v>
      </c>
      <c r="CK197" s="1">
        <v>0</v>
      </c>
      <c r="CL197" s="1">
        <v>0</v>
      </c>
      <c r="CM197" s="1">
        <v>0</v>
      </c>
      <c r="CN197" t="s">
        <v>287</v>
      </c>
      <c r="CO197" t="s">
        <v>287</v>
      </c>
      <c r="CP197" t="s">
        <v>287</v>
      </c>
      <c r="CQ197" t="s">
        <v>287</v>
      </c>
      <c r="CR197" t="s">
        <v>287</v>
      </c>
      <c r="CS197" t="s">
        <v>287</v>
      </c>
      <c r="CT197" t="s">
        <v>287</v>
      </c>
      <c r="CU197" t="s">
        <v>287</v>
      </c>
      <c r="CV197" t="s">
        <v>287</v>
      </c>
      <c r="CW197" s="1">
        <v>3</v>
      </c>
      <c r="CX197" t="s">
        <v>287</v>
      </c>
      <c r="CY197" s="1">
        <v>2</v>
      </c>
      <c r="CZ197" t="s">
        <v>287</v>
      </c>
      <c r="DA197" s="1">
        <v>2</v>
      </c>
      <c r="DB197" s="1">
        <v>2</v>
      </c>
      <c r="DC197" t="s">
        <v>287</v>
      </c>
      <c r="DD197" t="s">
        <v>287</v>
      </c>
      <c r="DE197" t="s">
        <v>287</v>
      </c>
      <c r="DF197" t="s">
        <v>1370</v>
      </c>
      <c r="DG197" t="s">
        <v>1371</v>
      </c>
      <c r="DH197" t="s">
        <v>290</v>
      </c>
      <c r="DI197" t="s">
        <v>315</v>
      </c>
      <c r="DJ197" t="s">
        <v>303</v>
      </c>
      <c r="DK197" t="s">
        <v>701</v>
      </c>
      <c r="DL197" t="s">
        <v>294</v>
      </c>
      <c r="DM197" t="s">
        <v>1372</v>
      </c>
      <c r="DN197" t="s">
        <v>1373</v>
      </c>
      <c r="DO197" s="1">
        <v>0</v>
      </c>
      <c r="DP197" s="1">
        <v>0</v>
      </c>
      <c r="DQ197" s="1">
        <v>0</v>
      </c>
      <c r="DR197" s="1">
        <v>1</v>
      </c>
      <c r="DS197" s="1">
        <v>0</v>
      </c>
    </row>
    <row r="198" spans="1:123" x14ac:dyDescent="0.35">
      <c r="A198" s="1">
        <v>1</v>
      </c>
      <c r="B198" s="1">
        <v>1</v>
      </c>
      <c r="C198" s="1">
        <v>5</v>
      </c>
      <c r="D198" s="1">
        <v>1</v>
      </c>
      <c r="E198" s="1">
        <v>1</v>
      </c>
      <c r="F198" s="1">
        <v>3</v>
      </c>
      <c r="G198" s="1">
        <v>2</v>
      </c>
      <c r="H198" s="1">
        <v>4</v>
      </c>
      <c r="I198" s="1">
        <v>1</v>
      </c>
      <c r="J198" s="1">
        <v>0</v>
      </c>
      <c r="K198" s="1">
        <v>1</v>
      </c>
      <c r="L198" s="1">
        <v>1</v>
      </c>
      <c r="M198" s="1">
        <v>0</v>
      </c>
      <c r="N198" s="1">
        <v>1</v>
      </c>
      <c r="O198" s="1">
        <v>1</v>
      </c>
      <c r="P198" s="1">
        <v>0</v>
      </c>
      <c r="Q198" s="1">
        <v>1</v>
      </c>
      <c r="R198" s="1">
        <v>1</v>
      </c>
      <c r="S198" s="1">
        <v>1</v>
      </c>
      <c r="T198" s="1">
        <v>1</v>
      </c>
      <c r="U198" s="1">
        <v>1</v>
      </c>
      <c r="V198" s="1">
        <v>1</v>
      </c>
      <c r="W198" s="1">
        <v>0</v>
      </c>
      <c r="X198" t="s">
        <v>287</v>
      </c>
      <c r="Y198" s="1">
        <v>4</v>
      </c>
      <c r="Z198" s="1">
        <v>2</v>
      </c>
      <c r="AA198" t="s">
        <v>1374</v>
      </c>
      <c r="AB198" s="1">
        <v>2</v>
      </c>
      <c r="AC198" s="1">
        <v>1</v>
      </c>
      <c r="AD198" s="1">
        <v>1</v>
      </c>
      <c r="AE198" s="1">
        <v>1</v>
      </c>
      <c r="AF198" s="1">
        <v>1</v>
      </c>
      <c r="AG198" s="1">
        <v>0</v>
      </c>
      <c r="AH198" t="s">
        <v>287</v>
      </c>
      <c r="AI198" t="s">
        <v>287</v>
      </c>
      <c r="AJ198" t="s">
        <v>287</v>
      </c>
      <c r="AK198" t="s">
        <v>287</v>
      </c>
      <c r="AL198" s="1">
        <v>2</v>
      </c>
      <c r="AM198" s="1">
        <v>2</v>
      </c>
      <c r="AN198" s="1">
        <v>0</v>
      </c>
      <c r="AO198" s="1">
        <v>1</v>
      </c>
      <c r="AP198" s="1">
        <v>1</v>
      </c>
      <c r="AQ198" s="1">
        <v>1</v>
      </c>
      <c r="AR198" s="1">
        <v>1</v>
      </c>
      <c r="AS198" s="1">
        <v>0</v>
      </c>
      <c r="AT198" s="1">
        <v>0</v>
      </c>
      <c r="AU198" s="1">
        <v>0</v>
      </c>
      <c r="AV198" t="s">
        <v>287</v>
      </c>
      <c r="AW198" s="1">
        <v>0</v>
      </c>
      <c r="AX198" s="1">
        <v>1</v>
      </c>
      <c r="AY198" s="1">
        <v>1</v>
      </c>
      <c r="AZ198" s="1">
        <v>1</v>
      </c>
      <c r="BA198" s="1">
        <v>1</v>
      </c>
      <c r="BB198" s="1">
        <v>0</v>
      </c>
      <c r="BC198" s="1">
        <v>0</v>
      </c>
      <c r="BD198" s="1">
        <v>0</v>
      </c>
      <c r="BE198" t="s">
        <v>287</v>
      </c>
      <c r="BF198" t="s">
        <v>287</v>
      </c>
      <c r="BG198" s="1">
        <v>1</v>
      </c>
      <c r="BH198" s="1">
        <v>2</v>
      </c>
      <c r="BI198" s="1">
        <v>2</v>
      </c>
      <c r="BJ198" s="1">
        <v>3</v>
      </c>
      <c r="BK198" s="1">
        <v>1</v>
      </c>
      <c r="BL198" s="1">
        <v>0</v>
      </c>
      <c r="BM198" s="1">
        <v>1</v>
      </c>
      <c r="BN198" s="1">
        <v>1</v>
      </c>
      <c r="BO198" s="1">
        <v>1</v>
      </c>
      <c r="BP198" s="1">
        <v>1</v>
      </c>
      <c r="BQ198" s="1">
        <v>1</v>
      </c>
      <c r="BR198" s="1">
        <v>0</v>
      </c>
      <c r="BS198" s="1">
        <v>0</v>
      </c>
      <c r="BT198" s="1">
        <v>0</v>
      </c>
      <c r="BU198" s="1">
        <v>0</v>
      </c>
      <c r="BV198" s="1">
        <v>1</v>
      </c>
      <c r="BW198" s="1">
        <v>1</v>
      </c>
      <c r="BX198" s="1">
        <v>0</v>
      </c>
      <c r="BY198" t="s">
        <v>1375</v>
      </c>
      <c r="BZ198" s="1">
        <v>1</v>
      </c>
      <c r="CA198" s="1">
        <v>1</v>
      </c>
      <c r="CB198" s="1">
        <v>0</v>
      </c>
      <c r="CC198" s="1">
        <v>1</v>
      </c>
      <c r="CD198" s="1">
        <v>1</v>
      </c>
      <c r="CE198" s="1">
        <v>0</v>
      </c>
      <c r="CF198" s="1">
        <v>1</v>
      </c>
      <c r="CG198" s="1">
        <v>0</v>
      </c>
      <c r="CH198" s="1">
        <v>1</v>
      </c>
      <c r="CI198" s="1">
        <v>1</v>
      </c>
      <c r="CJ198" s="1">
        <v>1</v>
      </c>
      <c r="CK198" s="1">
        <v>1</v>
      </c>
      <c r="CL198" s="1">
        <v>0</v>
      </c>
      <c r="CM198" s="1">
        <v>0</v>
      </c>
      <c r="CN198" t="s">
        <v>287</v>
      </c>
      <c r="CO198" s="1">
        <v>1</v>
      </c>
      <c r="CP198" s="1">
        <v>1</v>
      </c>
      <c r="CQ198" s="1">
        <v>1</v>
      </c>
      <c r="CR198" s="1">
        <v>2</v>
      </c>
      <c r="CS198" s="1">
        <v>1</v>
      </c>
      <c r="CT198" s="1">
        <v>1</v>
      </c>
      <c r="CU198" s="1">
        <v>3</v>
      </c>
      <c r="CV198" t="s">
        <v>287</v>
      </c>
      <c r="CW198" s="1">
        <v>5</v>
      </c>
      <c r="CX198" t="s">
        <v>1376</v>
      </c>
      <c r="CY198" s="1">
        <v>1</v>
      </c>
      <c r="CZ198" s="1">
        <v>1</v>
      </c>
      <c r="DA198" s="1">
        <v>1</v>
      </c>
      <c r="DB198" t="s">
        <v>287</v>
      </c>
      <c r="DC198" t="s">
        <v>287</v>
      </c>
      <c r="DD198" s="1">
        <v>2</v>
      </c>
      <c r="DE198" t="s">
        <v>287</v>
      </c>
      <c r="DF198" t="s">
        <v>1377</v>
      </c>
      <c r="DG198" t="s">
        <v>1378</v>
      </c>
      <c r="DH198" t="s">
        <v>290</v>
      </c>
      <c r="DI198" t="s">
        <v>315</v>
      </c>
      <c r="DJ198" t="s">
        <v>303</v>
      </c>
      <c r="DK198" t="s">
        <v>655</v>
      </c>
      <c r="DL198" t="s">
        <v>294</v>
      </c>
      <c r="DM198" t="s">
        <v>1372</v>
      </c>
      <c r="DN198" t="s">
        <v>1379</v>
      </c>
      <c r="DO198" s="1">
        <v>0</v>
      </c>
      <c r="DP198" s="1">
        <v>0</v>
      </c>
      <c r="DQ198" s="1">
        <v>0</v>
      </c>
      <c r="DR198" s="1">
        <v>1</v>
      </c>
      <c r="DS198" s="1">
        <v>0</v>
      </c>
    </row>
    <row r="199" spans="1:123" x14ac:dyDescent="0.35">
      <c r="A199" s="1">
        <v>1</v>
      </c>
      <c r="B199" s="1">
        <v>1</v>
      </c>
      <c r="C199" s="1">
        <v>3</v>
      </c>
      <c r="D199" s="1">
        <v>2</v>
      </c>
      <c r="E199" s="1">
        <v>1</v>
      </c>
      <c r="F199" s="1">
        <v>3</v>
      </c>
      <c r="G199" s="1">
        <v>1</v>
      </c>
      <c r="H199" s="1">
        <v>4</v>
      </c>
      <c r="I199" s="1">
        <v>1</v>
      </c>
      <c r="J199" s="1">
        <v>0</v>
      </c>
      <c r="K199" s="1">
        <v>1</v>
      </c>
      <c r="L199" s="1">
        <v>0</v>
      </c>
      <c r="M199" s="1">
        <v>0</v>
      </c>
      <c r="N199" s="1">
        <v>0</v>
      </c>
      <c r="O199" s="1">
        <v>1</v>
      </c>
      <c r="P199" s="1">
        <v>0</v>
      </c>
      <c r="Q199" s="1">
        <v>2</v>
      </c>
      <c r="R199" s="1">
        <v>1</v>
      </c>
      <c r="S199" s="1">
        <v>0</v>
      </c>
      <c r="T199" s="1">
        <v>0</v>
      </c>
      <c r="U199" s="1">
        <v>0</v>
      </c>
      <c r="V199" s="1">
        <v>1</v>
      </c>
      <c r="W199" s="1">
        <v>0</v>
      </c>
      <c r="X199" t="s">
        <v>287</v>
      </c>
      <c r="Y199" s="1">
        <v>6</v>
      </c>
      <c r="Z199" s="1">
        <v>2</v>
      </c>
      <c r="AA199" t="s">
        <v>287</v>
      </c>
      <c r="AB199" s="1">
        <v>2</v>
      </c>
      <c r="AC199" s="1">
        <v>1</v>
      </c>
      <c r="AD199" s="1">
        <v>0</v>
      </c>
      <c r="AE199" s="1">
        <v>0</v>
      </c>
      <c r="AF199" s="1">
        <v>1</v>
      </c>
      <c r="AG199" s="1">
        <v>0</v>
      </c>
      <c r="AH199" t="s">
        <v>287</v>
      </c>
      <c r="AI199" t="s">
        <v>287</v>
      </c>
      <c r="AJ199" t="s">
        <v>287</v>
      </c>
      <c r="AK199" t="s">
        <v>287</v>
      </c>
      <c r="AL199" s="1">
        <v>2</v>
      </c>
      <c r="AM199" s="1">
        <v>2</v>
      </c>
      <c r="AN199" s="1">
        <v>0</v>
      </c>
      <c r="AO199" s="1">
        <v>0</v>
      </c>
      <c r="AP199" s="1">
        <v>0</v>
      </c>
      <c r="AQ199" s="1">
        <v>0</v>
      </c>
      <c r="AR199" s="1">
        <v>0</v>
      </c>
      <c r="AS199" s="1">
        <v>0</v>
      </c>
      <c r="AT199" s="1">
        <v>0</v>
      </c>
      <c r="AU199" s="1">
        <v>1</v>
      </c>
      <c r="AV199" t="s">
        <v>287</v>
      </c>
      <c r="AW199" s="1">
        <v>0</v>
      </c>
      <c r="AX199" s="1">
        <v>0</v>
      </c>
      <c r="AY199" s="1">
        <v>0</v>
      </c>
      <c r="AZ199" s="1">
        <v>0</v>
      </c>
      <c r="BA199" s="1">
        <v>0</v>
      </c>
      <c r="BB199" s="1">
        <v>0</v>
      </c>
      <c r="BC199" s="1">
        <v>0</v>
      </c>
      <c r="BD199" s="1">
        <v>1</v>
      </c>
      <c r="BE199" t="s">
        <v>287</v>
      </c>
      <c r="BF199" t="s">
        <v>287</v>
      </c>
      <c r="BG199" s="1">
        <v>1</v>
      </c>
      <c r="BH199" s="1">
        <v>2</v>
      </c>
      <c r="BI199" s="1">
        <v>2</v>
      </c>
      <c r="BJ199" s="1">
        <v>3</v>
      </c>
      <c r="BK199" s="1">
        <v>0</v>
      </c>
      <c r="BL199" s="1">
        <v>0</v>
      </c>
      <c r="BM199" s="1">
        <v>0</v>
      </c>
      <c r="BN199" s="1">
        <v>0</v>
      </c>
      <c r="BO199" s="1">
        <v>0</v>
      </c>
      <c r="BP199" s="1">
        <v>0</v>
      </c>
      <c r="BQ199" s="1">
        <v>0</v>
      </c>
      <c r="BR199" s="1">
        <v>0</v>
      </c>
      <c r="BS199" s="1">
        <v>0</v>
      </c>
      <c r="BT199" s="1">
        <v>0</v>
      </c>
      <c r="BU199" s="1">
        <v>0</v>
      </c>
      <c r="BV199" s="1">
        <v>0</v>
      </c>
      <c r="BW199" s="1">
        <v>1</v>
      </c>
      <c r="BX199" s="1">
        <v>1</v>
      </c>
      <c r="BY199" t="s">
        <v>1380</v>
      </c>
      <c r="BZ199" s="1">
        <v>1</v>
      </c>
      <c r="CA199" s="1">
        <v>1</v>
      </c>
      <c r="CB199" s="1">
        <v>1</v>
      </c>
      <c r="CC199" s="1">
        <v>1</v>
      </c>
      <c r="CD199" s="1">
        <v>0</v>
      </c>
      <c r="CE199" s="1">
        <v>0</v>
      </c>
      <c r="CF199" s="1">
        <v>0</v>
      </c>
      <c r="CG199" s="1">
        <v>0</v>
      </c>
      <c r="CH199" s="1">
        <v>0</v>
      </c>
      <c r="CI199" s="1">
        <v>0</v>
      </c>
      <c r="CJ199" s="1">
        <v>0</v>
      </c>
      <c r="CK199" s="1">
        <v>0</v>
      </c>
      <c r="CL199" s="1">
        <v>0</v>
      </c>
      <c r="CM199" s="1">
        <v>0</v>
      </c>
      <c r="CN199" t="s">
        <v>287</v>
      </c>
      <c r="CO199" s="1">
        <v>3</v>
      </c>
      <c r="CP199" s="1">
        <v>3</v>
      </c>
      <c r="CQ199" s="1">
        <v>1</v>
      </c>
      <c r="CR199" s="1">
        <v>2</v>
      </c>
      <c r="CS199" s="1">
        <v>4</v>
      </c>
      <c r="CT199" s="1">
        <v>4</v>
      </c>
      <c r="CU199" s="1">
        <v>2</v>
      </c>
      <c r="CV199" t="s">
        <v>287</v>
      </c>
      <c r="CW199" s="1">
        <v>3</v>
      </c>
      <c r="CX199" t="s">
        <v>287</v>
      </c>
      <c r="CY199" s="1">
        <v>1</v>
      </c>
      <c r="CZ199" s="1">
        <v>1</v>
      </c>
      <c r="DA199" s="1">
        <v>1</v>
      </c>
      <c r="DB199" t="s">
        <v>287</v>
      </c>
      <c r="DC199" t="s">
        <v>287</v>
      </c>
      <c r="DD199" s="1">
        <v>2</v>
      </c>
      <c r="DE199" t="s">
        <v>287</v>
      </c>
      <c r="DF199" t="s">
        <v>1381</v>
      </c>
      <c r="DG199" t="s">
        <v>1382</v>
      </c>
      <c r="DH199" t="s">
        <v>290</v>
      </c>
      <c r="DI199" t="s">
        <v>315</v>
      </c>
      <c r="DJ199" t="s">
        <v>303</v>
      </c>
      <c r="DK199" t="s">
        <v>1383</v>
      </c>
      <c r="DL199" t="s">
        <v>341</v>
      </c>
      <c r="DM199" t="s">
        <v>1384</v>
      </c>
      <c r="DN199" t="s">
        <v>1385</v>
      </c>
      <c r="DO199" s="1">
        <v>0</v>
      </c>
      <c r="DP199" s="1">
        <v>0</v>
      </c>
      <c r="DQ199" s="1">
        <v>0</v>
      </c>
      <c r="DR199" s="1">
        <v>1</v>
      </c>
      <c r="DS199" s="1">
        <v>0</v>
      </c>
    </row>
    <row r="200" spans="1:123" x14ac:dyDescent="0.35">
      <c r="A200" s="1">
        <v>1</v>
      </c>
      <c r="B200" s="1">
        <v>1</v>
      </c>
      <c r="C200" s="1">
        <v>5</v>
      </c>
      <c r="D200" s="1">
        <v>2</v>
      </c>
      <c r="E200" s="1">
        <v>1</v>
      </c>
      <c r="F200" s="1">
        <v>2</v>
      </c>
      <c r="G200" s="1">
        <v>3</v>
      </c>
      <c r="H200" s="1">
        <v>4</v>
      </c>
      <c r="I200" s="1">
        <v>1</v>
      </c>
      <c r="J200" s="1">
        <v>1</v>
      </c>
      <c r="K200" s="1">
        <v>1</v>
      </c>
      <c r="L200" s="1">
        <v>1</v>
      </c>
      <c r="M200" s="1">
        <v>1</v>
      </c>
      <c r="N200" s="1">
        <v>1</v>
      </c>
      <c r="O200" s="1">
        <v>1</v>
      </c>
      <c r="P200" s="1">
        <v>0</v>
      </c>
      <c r="Q200" s="1">
        <v>1</v>
      </c>
      <c r="R200" s="1">
        <v>1</v>
      </c>
      <c r="S200" s="1">
        <v>1</v>
      </c>
      <c r="T200" s="1">
        <v>1</v>
      </c>
      <c r="U200" s="1">
        <v>1</v>
      </c>
      <c r="V200" s="1">
        <v>1</v>
      </c>
      <c r="W200" s="1">
        <v>0</v>
      </c>
      <c r="X200" t="s">
        <v>287</v>
      </c>
      <c r="Y200" s="1">
        <v>6</v>
      </c>
      <c r="Z200" s="1">
        <v>1</v>
      </c>
      <c r="AA200" t="s">
        <v>287</v>
      </c>
      <c r="AB200" s="1">
        <v>4</v>
      </c>
      <c r="AC200" s="1">
        <v>0</v>
      </c>
      <c r="AD200" s="1">
        <v>0</v>
      </c>
      <c r="AE200" s="1">
        <v>0</v>
      </c>
      <c r="AF200" s="1">
        <v>0</v>
      </c>
      <c r="AG200" s="1">
        <v>0</v>
      </c>
      <c r="AH200" t="s">
        <v>287</v>
      </c>
      <c r="AI200" t="s">
        <v>287</v>
      </c>
      <c r="AJ200" t="s">
        <v>287</v>
      </c>
      <c r="AK200" t="s">
        <v>287</v>
      </c>
      <c r="AL200" s="1">
        <v>2</v>
      </c>
      <c r="AM200" s="1">
        <v>2</v>
      </c>
      <c r="AN200" s="1">
        <v>0</v>
      </c>
      <c r="AO200" s="1">
        <v>0</v>
      </c>
      <c r="AP200" s="1">
        <v>1</v>
      </c>
      <c r="AQ200" s="1">
        <v>1</v>
      </c>
      <c r="AR200" s="1">
        <v>0</v>
      </c>
      <c r="AS200" s="1">
        <v>0</v>
      </c>
      <c r="AT200" s="1">
        <v>0</v>
      </c>
      <c r="AU200" s="1">
        <v>0</v>
      </c>
      <c r="AV200" t="s">
        <v>287</v>
      </c>
      <c r="AW200" s="1">
        <v>0</v>
      </c>
      <c r="AX200" s="1">
        <v>0</v>
      </c>
      <c r="AY200" s="1">
        <v>1</v>
      </c>
      <c r="AZ200" s="1">
        <v>1</v>
      </c>
      <c r="BA200" s="1">
        <v>1</v>
      </c>
      <c r="BB200" s="1">
        <v>0</v>
      </c>
      <c r="BC200" s="1">
        <v>0</v>
      </c>
      <c r="BD200" s="1">
        <v>0</v>
      </c>
      <c r="BE200" t="s">
        <v>287</v>
      </c>
      <c r="BF200" t="s">
        <v>287</v>
      </c>
      <c r="BG200" s="1">
        <v>3</v>
      </c>
      <c r="BH200" t="s">
        <v>287</v>
      </c>
      <c r="BI200" t="s">
        <v>287</v>
      </c>
      <c r="BJ200" t="s">
        <v>287</v>
      </c>
      <c r="BK200" s="1">
        <v>0</v>
      </c>
      <c r="BL200" s="1">
        <v>0</v>
      </c>
      <c r="BM200" s="1">
        <v>0</v>
      </c>
      <c r="BN200" s="1">
        <v>0</v>
      </c>
      <c r="BO200" s="1">
        <v>0</v>
      </c>
      <c r="BP200" s="1">
        <v>0</v>
      </c>
      <c r="BQ200" s="1">
        <v>0</v>
      </c>
      <c r="BR200" s="1">
        <v>0</v>
      </c>
      <c r="BS200" s="1">
        <v>0</v>
      </c>
      <c r="BT200" s="1">
        <v>0</v>
      </c>
      <c r="BU200" s="1">
        <v>0</v>
      </c>
      <c r="BV200" s="1">
        <v>0</v>
      </c>
      <c r="BW200" s="1">
        <v>0</v>
      </c>
      <c r="BX200" s="1">
        <v>0</v>
      </c>
      <c r="BY200" t="s">
        <v>287</v>
      </c>
      <c r="BZ200" s="1">
        <v>0</v>
      </c>
      <c r="CA200" s="1">
        <v>0</v>
      </c>
      <c r="CB200" s="1">
        <v>0</v>
      </c>
      <c r="CC200" s="1">
        <v>0</v>
      </c>
      <c r="CD200" s="1">
        <v>0</v>
      </c>
      <c r="CE200" s="1">
        <v>0</v>
      </c>
      <c r="CF200" s="1">
        <v>0</v>
      </c>
      <c r="CG200" s="1">
        <v>0</v>
      </c>
      <c r="CH200" s="1">
        <v>0</v>
      </c>
      <c r="CI200" s="1">
        <v>0</v>
      </c>
      <c r="CJ200" s="1">
        <v>0</v>
      </c>
      <c r="CK200" s="1">
        <v>0</v>
      </c>
      <c r="CL200" s="1">
        <v>0</v>
      </c>
      <c r="CM200" s="1">
        <v>0</v>
      </c>
      <c r="CN200" t="s">
        <v>287</v>
      </c>
      <c r="CO200" t="s">
        <v>287</v>
      </c>
      <c r="CP200" t="s">
        <v>287</v>
      </c>
      <c r="CQ200" t="s">
        <v>287</v>
      </c>
      <c r="CR200" t="s">
        <v>287</v>
      </c>
      <c r="CS200" t="s">
        <v>287</v>
      </c>
      <c r="CT200" t="s">
        <v>287</v>
      </c>
      <c r="CU200" t="s">
        <v>287</v>
      </c>
      <c r="CV200" t="s">
        <v>287</v>
      </c>
      <c r="CW200" s="1">
        <v>3</v>
      </c>
      <c r="CX200" t="s">
        <v>287</v>
      </c>
      <c r="CY200" s="1">
        <v>3</v>
      </c>
      <c r="CZ200" s="1">
        <v>1</v>
      </c>
      <c r="DA200" s="1">
        <v>1</v>
      </c>
      <c r="DB200" t="s">
        <v>287</v>
      </c>
      <c r="DC200" t="s">
        <v>287</v>
      </c>
      <c r="DD200" s="1">
        <v>2</v>
      </c>
      <c r="DE200" t="s">
        <v>287</v>
      </c>
      <c r="DF200" t="s">
        <v>1386</v>
      </c>
      <c r="DG200" t="s">
        <v>1387</v>
      </c>
      <c r="DH200" t="s">
        <v>301</v>
      </c>
      <c r="DI200" t="s">
        <v>315</v>
      </c>
      <c r="DJ200" t="s">
        <v>303</v>
      </c>
      <c r="DK200" t="s">
        <v>630</v>
      </c>
      <c r="DL200" t="s">
        <v>330</v>
      </c>
      <c r="DM200" t="s">
        <v>1388</v>
      </c>
      <c r="DN200" t="s">
        <v>1389</v>
      </c>
      <c r="DO200" s="1">
        <v>0</v>
      </c>
      <c r="DP200" s="1">
        <v>0</v>
      </c>
      <c r="DQ200" s="1">
        <v>0</v>
      </c>
      <c r="DR200" s="1">
        <v>1</v>
      </c>
      <c r="DS200" s="1">
        <v>0</v>
      </c>
    </row>
    <row r="201" spans="1:123" x14ac:dyDescent="0.35">
      <c r="A201" s="1">
        <v>1</v>
      </c>
      <c r="B201" s="1">
        <v>2</v>
      </c>
      <c r="C201" s="1">
        <v>6</v>
      </c>
      <c r="D201" s="1">
        <v>4</v>
      </c>
      <c r="E201" s="1">
        <v>1</v>
      </c>
      <c r="F201" s="1">
        <v>1</v>
      </c>
      <c r="G201" s="1">
        <v>3</v>
      </c>
      <c r="H201" s="1">
        <v>4</v>
      </c>
      <c r="I201" s="1">
        <v>1</v>
      </c>
      <c r="J201" s="1">
        <v>1</v>
      </c>
      <c r="K201" s="1">
        <v>1</v>
      </c>
      <c r="L201" s="1">
        <v>1</v>
      </c>
      <c r="M201" s="1">
        <v>1</v>
      </c>
      <c r="N201" s="1">
        <v>1</v>
      </c>
      <c r="O201" s="1">
        <v>1</v>
      </c>
      <c r="P201" s="1">
        <v>0</v>
      </c>
      <c r="Q201" s="1">
        <v>1</v>
      </c>
      <c r="R201" s="1">
        <v>1</v>
      </c>
      <c r="S201" s="1">
        <v>0</v>
      </c>
      <c r="T201" s="1">
        <v>1</v>
      </c>
      <c r="U201" s="1">
        <v>1</v>
      </c>
      <c r="V201" s="1">
        <v>1</v>
      </c>
      <c r="W201" s="1">
        <v>0</v>
      </c>
      <c r="X201" t="s">
        <v>287</v>
      </c>
      <c r="Y201" s="1">
        <v>3</v>
      </c>
      <c r="Z201" s="1">
        <v>1</v>
      </c>
      <c r="AA201" t="s">
        <v>287</v>
      </c>
      <c r="AB201" s="1">
        <v>2</v>
      </c>
      <c r="AC201" s="1">
        <v>1</v>
      </c>
      <c r="AD201" s="1">
        <v>0</v>
      </c>
      <c r="AE201" s="1">
        <v>0</v>
      </c>
      <c r="AF201" s="1">
        <v>0</v>
      </c>
      <c r="AG201" s="1">
        <v>0</v>
      </c>
      <c r="AH201" t="s">
        <v>287</v>
      </c>
      <c r="AI201" t="s">
        <v>287</v>
      </c>
      <c r="AJ201" t="s">
        <v>287</v>
      </c>
      <c r="AK201" t="s">
        <v>287</v>
      </c>
      <c r="AL201" s="1">
        <v>1</v>
      </c>
      <c r="AM201" s="1">
        <v>1</v>
      </c>
      <c r="AN201" s="1">
        <v>0</v>
      </c>
      <c r="AO201" s="1">
        <v>0</v>
      </c>
      <c r="AP201" s="1">
        <v>1</v>
      </c>
      <c r="AQ201" s="1">
        <v>0</v>
      </c>
      <c r="AR201" s="1">
        <v>0</v>
      </c>
      <c r="AS201" s="1">
        <v>0</v>
      </c>
      <c r="AT201" s="1">
        <v>0</v>
      </c>
      <c r="AU201" s="1">
        <v>0</v>
      </c>
      <c r="AV201" t="s">
        <v>287</v>
      </c>
      <c r="AW201" s="1">
        <v>0</v>
      </c>
      <c r="AX201" s="1">
        <v>0</v>
      </c>
      <c r="AY201" s="1">
        <v>1</v>
      </c>
      <c r="AZ201" s="1">
        <v>0</v>
      </c>
      <c r="BA201" s="1">
        <v>0</v>
      </c>
      <c r="BB201" s="1">
        <v>0</v>
      </c>
      <c r="BC201" s="1">
        <v>0</v>
      </c>
      <c r="BD201" s="1">
        <v>0</v>
      </c>
      <c r="BE201" t="s">
        <v>287</v>
      </c>
      <c r="BF201" t="s">
        <v>287</v>
      </c>
      <c r="BG201" s="1">
        <v>1</v>
      </c>
      <c r="BH201" s="1">
        <v>1</v>
      </c>
      <c r="BI201" s="1">
        <v>1</v>
      </c>
      <c r="BJ201" s="1">
        <v>1</v>
      </c>
      <c r="BK201" s="1">
        <v>0</v>
      </c>
      <c r="BL201" s="1">
        <v>0</v>
      </c>
      <c r="BM201" s="1">
        <v>1</v>
      </c>
      <c r="BN201" s="1">
        <v>1</v>
      </c>
      <c r="BO201" s="1">
        <v>1</v>
      </c>
      <c r="BP201" s="1">
        <v>1</v>
      </c>
      <c r="BQ201" s="1">
        <v>1</v>
      </c>
      <c r="BR201" s="1">
        <v>1</v>
      </c>
      <c r="BS201" s="1">
        <v>1</v>
      </c>
      <c r="BT201" s="1">
        <v>0</v>
      </c>
      <c r="BU201" s="1">
        <v>0</v>
      </c>
      <c r="BV201" s="1">
        <v>0</v>
      </c>
      <c r="BW201" s="1">
        <v>0</v>
      </c>
      <c r="BX201" s="1">
        <v>0</v>
      </c>
      <c r="BY201" t="s">
        <v>287</v>
      </c>
      <c r="BZ201" s="1">
        <v>1</v>
      </c>
      <c r="CA201" s="1">
        <v>0</v>
      </c>
      <c r="CB201" s="1">
        <v>0</v>
      </c>
      <c r="CC201" s="1">
        <v>0</v>
      </c>
      <c r="CD201" s="1">
        <v>1</v>
      </c>
      <c r="CE201" s="1">
        <v>1</v>
      </c>
      <c r="CF201" s="1">
        <v>0</v>
      </c>
      <c r="CG201" s="1">
        <v>0</v>
      </c>
      <c r="CH201" s="1">
        <v>1</v>
      </c>
      <c r="CI201" s="1">
        <v>0</v>
      </c>
      <c r="CJ201" s="1">
        <v>0</v>
      </c>
      <c r="CK201" s="1">
        <v>0</v>
      </c>
      <c r="CL201" s="1">
        <v>0</v>
      </c>
      <c r="CM201" s="1">
        <v>0</v>
      </c>
      <c r="CN201" t="s">
        <v>287</v>
      </c>
      <c r="CO201" s="1">
        <v>1</v>
      </c>
      <c r="CP201" s="1">
        <v>1</v>
      </c>
      <c r="CQ201" s="1">
        <v>1</v>
      </c>
      <c r="CR201" s="1">
        <v>1</v>
      </c>
      <c r="CS201" s="1">
        <v>4</v>
      </c>
      <c r="CT201" s="1">
        <v>3</v>
      </c>
      <c r="CU201" s="1">
        <v>2</v>
      </c>
      <c r="CV201" t="s">
        <v>287</v>
      </c>
      <c r="CW201" s="1">
        <v>1</v>
      </c>
      <c r="CX201" t="s">
        <v>287</v>
      </c>
      <c r="CY201" s="1">
        <v>3</v>
      </c>
      <c r="CZ201" s="1">
        <v>3</v>
      </c>
      <c r="DA201" s="1">
        <v>2</v>
      </c>
      <c r="DB201" s="1">
        <v>2</v>
      </c>
      <c r="DC201" t="s">
        <v>287</v>
      </c>
      <c r="DD201" t="s">
        <v>287</v>
      </c>
      <c r="DE201" t="s">
        <v>287</v>
      </c>
      <c r="DF201" t="s">
        <v>1390</v>
      </c>
      <c r="DG201" t="s">
        <v>1391</v>
      </c>
      <c r="DH201" t="s">
        <v>301</v>
      </c>
      <c r="DI201" t="s">
        <v>302</v>
      </c>
      <c r="DJ201" t="s">
        <v>303</v>
      </c>
      <c r="DK201" t="s">
        <v>316</v>
      </c>
      <c r="DL201" t="s">
        <v>305</v>
      </c>
      <c r="DM201" t="s">
        <v>1392</v>
      </c>
      <c r="DN201" t="s">
        <v>1393</v>
      </c>
      <c r="DO201" s="1">
        <v>0</v>
      </c>
      <c r="DP201" s="1">
        <v>0</v>
      </c>
      <c r="DQ201" s="1">
        <v>0</v>
      </c>
      <c r="DR201" s="1">
        <v>1</v>
      </c>
      <c r="DS201" s="1">
        <v>0</v>
      </c>
    </row>
    <row r="202" spans="1:123" x14ac:dyDescent="0.35">
      <c r="A202" s="1">
        <v>1</v>
      </c>
      <c r="B202" s="1">
        <v>1</v>
      </c>
      <c r="C202" s="1">
        <v>5</v>
      </c>
      <c r="D202" s="1">
        <v>4</v>
      </c>
      <c r="E202" s="1">
        <v>1</v>
      </c>
      <c r="F202" s="1">
        <v>2</v>
      </c>
      <c r="G202" s="1">
        <v>4</v>
      </c>
      <c r="H202" s="1">
        <v>4</v>
      </c>
      <c r="I202" s="1">
        <v>1</v>
      </c>
      <c r="J202" s="1">
        <v>1</v>
      </c>
      <c r="K202" s="1">
        <v>1</v>
      </c>
      <c r="L202" s="1">
        <v>1</v>
      </c>
      <c r="M202" s="1">
        <v>1</v>
      </c>
      <c r="N202" s="1">
        <v>1</v>
      </c>
      <c r="O202" s="1">
        <v>1</v>
      </c>
      <c r="P202" s="1">
        <v>0</v>
      </c>
      <c r="Q202" s="1">
        <v>1</v>
      </c>
      <c r="R202" s="1">
        <v>1</v>
      </c>
      <c r="S202" s="1">
        <v>1</v>
      </c>
      <c r="T202" s="1">
        <v>1</v>
      </c>
      <c r="U202" s="1">
        <v>1</v>
      </c>
      <c r="V202" s="1">
        <v>1</v>
      </c>
      <c r="W202" s="1">
        <v>0</v>
      </c>
      <c r="X202" t="s">
        <v>287</v>
      </c>
      <c r="Y202" s="1">
        <v>4</v>
      </c>
      <c r="Z202" s="1">
        <v>2</v>
      </c>
      <c r="AA202" t="s">
        <v>287</v>
      </c>
      <c r="AB202" s="1">
        <v>1</v>
      </c>
      <c r="AC202" s="1">
        <v>0</v>
      </c>
      <c r="AD202" s="1">
        <v>0</v>
      </c>
      <c r="AE202" s="1">
        <v>0</v>
      </c>
      <c r="AF202" s="1">
        <v>0</v>
      </c>
      <c r="AG202" s="1">
        <v>0</v>
      </c>
      <c r="AH202" t="s">
        <v>287</v>
      </c>
      <c r="AI202" t="s">
        <v>287</v>
      </c>
      <c r="AJ202" t="s">
        <v>287</v>
      </c>
      <c r="AK202" t="s">
        <v>287</v>
      </c>
      <c r="AL202" s="1">
        <v>2</v>
      </c>
      <c r="AM202" s="1">
        <v>2</v>
      </c>
      <c r="AN202" s="1">
        <v>0</v>
      </c>
      <c r="AO202" s="1">
        <v>0</v>
      </c>
      <c r="AP202" s="1">
        <v>1</v>
      </c>
      <c r="AQ202" s="1">
        <v>1</v>
      </c>
      <c r="AR202" s="1">
        <v>0</v>
      </c>
      <c r="AS202" s="1">
        <v>0</v>
      </c>
      <c r="AT202" s="1">
        <v>0</v>
      </c>
      <c r="AU202" s="1">
        <v>0</v>
      </c>
      <c r="AV202" t="s">
        <v>287</v>
      </c>
      <c r="AW202" s="1">
        <v>0</v>
      </c>
      <c r="AX202" s="1">
        <v>0</v>
      </c>
      <c r="AY202" s="1">
        <v>1</v>
      </c>
      <c r="AZ202" s="1">
        <v>1</v>
      </c>
      <c r="BA202" s="1">
        <v>0</v>
      </c>
      <c r="BB202" s="1">
        <v>0</v>
      </c>
      <c r="BC202" s="1">
        <v>0</v>
      </c>
      <c r="BD202" s="1">
        <v>0</v>
      </c>
      <c r="BE202" t="s">
        <v>287</v>
      </c>
      <c r="BF202" t="s">
        <v>287</v>
      </c>
      <c r="BG202" s="1">
        <v>1</v>
      </c>
      <c r="BH202" s="1">
        <v>1</v>
      </c>
      <c r="BI202" s="1">
        <v>1</v>
      </c>
      <c r="BJ202" s="1">
        <v>1</v>
      </c>
      <c r="BK202" s="1">
        <v>1</v>
      </c>
      <c r="BL202" s="1">
        <v>1</v>
      </c>
      <c r="BM202" s="1">
        <v>1</v>
      </c>
      <c r="BN202" s="1">
        <v>0</v>
      </c>
      <c r="BO202" s="1">
        <v>0</v>
      </c>
      <c r="BP202" s="1">
        <v>1</v>
      </c>
      <c r="BQ202" s="1">
        <v>1</v>
      </c>
      <c r="BR202" s="1">
        <v>0</v>
      </c>
      <c r="BS202" s="1">
        <v>1</v>
      </c>
      <c r="BT202" s="1">
        <v>0</v>
      </c>
      <c r="BU202" s="1">
        <v>0</v>
      </c>
      <c r="BV202" s="1">
        <v>0</v>
      </c>
      <c r="BW202" s="1">
        <v>0</v>
      </c>
      <c r="BX202" s="1">
        <v>0</v>
      </c>
      <c r="BY202" t="s">
        <v>287</v>
      </c>
      <c r="BZ202" s="1">
        <v>1</v>
      </c>
      <c r="CA202" s="1">
        <v>0</v>
      </c>
      <c r="CB202" s="1">
        <v>1</v>
      </c>
      <c r="CC202" s="1">
        <v>1</v>
      </c>
      <c r="CD202" s="1">
        <v>0</v>
      </c>
      <c r="CE202" s="1">
        <v>1</v>
      </c>
      <c r="CF202" s="1">
        <v>1</v>
      </c>
      <c r="CG202" s="1">
        <v>0</v>
      </c>
      <c r="CH202" s="1">
        <v>1</v>
      </c>
      <c r="CI202" s="1">
        <v>0</v>
      </c>
      <c r="CJ202" s="1">
        <v>0</v>
      </c>
      <c r="CK202" s="1">
        <v>0</v>
      </c>
      <c r="CL202" s="1">
        <v>0</v>
      </c>
      <c r="CM202" s="1">
        <v>0</v>
      </c>
      <c r="CN202" t="s">
        <v>287</v>
      </c>
      <c r="CO202" s="1">
        <v>1</v>
      </c>
      <c r="CP202" s="1">
        <v>1</v>
      </c>
      <c r="CQ202" s="1">
        <v>1</v>
      </c>
      <c r="CR202" s="1">
        <v>1</v>
      </c>
      <c r="CS202" s="1">
        <v>3</v>
      </c>
      <c r="CT202" s="1">
        <v>2</v>
      </c>
      <c r="CU202" s="1">
        <v>2</v>
      </c>
      <c r="CV202" t="s">
        <v>287</v>
      </c>
      <c r="CW202" s="1">
        <v>3</v>
      </c>
      <c r="CX202" t="s">
        <v>287</v>
      </c>
      <c r="CY202" s="1">
        <v>1</v>
      </c>
      <c r="CZ202" s="1">
        <v>1</v>
      </c>
      <c r="DA202" s="1">
        <v>1</v>
      </c>
      <c r="DB202" t="s">
        <v>287</v>
      </c>
      <c r="DC202" t="s">
        <v>287</v>
      </c>
      <c r="DD202" s="1">
        <v>3</v>
      </c>
      <c r="DE202" t="s">
        <v>287</v>
      </c>
      <c r="DF202" t="s">
        <v>1394</v>
      </c>
      <c r="DG202" t="s">
        <v>1395</v>
      </c>
      <c r="DH202" t="s">
        <v>301</v>
      </c>
      <c r="DI202" t="s">
        <v>302</v>
      </c>
      <c r="DJ202" t="s">
        <v>303</v>
      </c>
      <c r="DK202" t="s">
        <v>445</v>
      </c>
      <c r="DL202" t="s">
        <v>370</v>
      </c>
      <c r="DM202" t="s">
        <v>1396</v>
      </c>
      <c r="DN202" t="s">
        <v>1397</v>
      </c>
      <c r="DO202" s="1">
        <v>0</v>
      </c>
      <c r="DP202" s="1">
        <v>0</v>
      </c>
      <c r="DQ202" s="1">
        <v>0</v>
      </c>
      <c r="DR202" s="1">
        <v>1</v>
      </c>
      <c r="DS202" s="1">
        <v>0</v>
      </c>
    </row>
    <row r="203" spans="1:123" x14ac:dyDescent="0.35">
      <c r="A203" s="1">
        <v>1</v>
      </c>
      <c r="B203" s="1">
        <v>1</v>
      </c>
      <c r="C203" s="1">
        <v>2</v>
      </c>
      <c r="D203" s="1">
        <v>2</v>
      </c>
      <c r="E203" s="1">
        <v>1</v>
      </c>
      <c r="F203" s="1">
        <v>1</v>
      </c>
      <c r="G203" s="1">
        <v>4</v>
      </c>
      <c r="H203" s="1">
        <v>4</v>
      </c>
      <c r="I203" s="1">
        <v>1</v>
      </c>
      <c r="J203" s="1">
        <v>1</v>
      </c>
      <c r="K203" s="1">
        <v>1</v>
      </c>
      <c r="L203" s="1">
        <v>1</v>
      </c>
      <c r="M203" s="1">
        <v>1</v>
      </c>
      <c r="N203" s="1">
        <v>1</v>
      </c>
      <c r="O203" s="1">
        <v>1</v>
      </c>
      <c r="P203" s="1">
        <v>0</v>
      </c>
      <c r="Q203" s="1">
        <v>2</v>
      </c>
      <c r="R203" s="1">
        <v>0</v>
      </c>
      <c r="S203" s="1">
        <v>0</v>
      </c>
      <c r="T203" s="1">
        <v>0</v>
      </c>
      <c r="U203" s="1">
        <v>1</v>
      </c>
      <c r="V203" s="1">
        <v>0</v>
      </c>
      <c r="W203" s="1">
        <v>0</v>
      </c>
      <c r="X203" t="s">
        <v>287</v>
      </c>
      <c r="Y203" s="1">
        <v>3</v>
      </c>
      <c r="Z203" s="1">
        <v>4</v>
      </c>
      <c r="AA203" t="s">
        <v>1398</v>
      </c>
      <c r="AB203" s="1">
        <v>2</v>
      </c>
      <c r="AC203" s="1">
        <v>1</v>
      </c>
      <c r="AD203" s="1">
        <v>0</v>
      </c>
      <c r="AE203" s="1">
        <v>0</v>
      </c>
      <c r="AF203" s="1">
        <v>0</v>
      </c>
      <c r="AG203" s="1">
        <v>0</v>
      </c>
      <c r="AH203" t="s">
        <v>287</v>
      </c>
      <c r="AI203" t="s">
        <v>287</v>
      </c>
      <c r="AJ203" t="s">
        <v>287</v>
      </c>
      <c r="AK203" t="s">
        <v>287</v>
      </c>
      <c r="AL203" s="1">
        <v>1</v>
      </c>
      <c r="AM203" s="1">
        <v>1</v>
      </c>
      <c r="AN203" s="1">
        <v>0</v>
      </c>
      <c r="AO203" s="1">
        <v>0</v>
      </c>
      <c r="AP203" s="1">
        <v>0</v>
      </c>
      <c r="AQ203" s="1">
        <v>0</v>
      </c>
      <c r="AR203" s="1">
        <v>0</v>
      </c>
      <c r="AS203" s="1">
        <v>0</v>
      </c>
      <c r="AT203" s="1">
        <v>0</v>
      </c>
      <c r="AU203" s="1">
        <v>1</v>
      </c>
      <c r="AV203" t="s">
        <v>287</v>
      </c>
      <c r="AW203" s="1">
        <v>0</v>
      </c>
      <c r="AX203" s="1">
        <v>0</v>
      </c>
      <c r="AY203" s="1">
        <v>0</v>
      </c>
      <c r="AZ203" s="1">
        <v>0</v>
      </c>
      <c r="BA203" s="1">
        <v>0</v>
      </c>
      <c r="BB203" s="1">
        <v>0</v>
      </c>
      <c r="BC203" s="1">
        <v>0</v>
      </c>
      <c r="BD203" s="1">
        <v>1</v>
      </c>
      <c r="BE203" t="s">
        <v>287</v>
      </c>
      <c r="BF203" t="s">
        <v>1399</v>
      </c>
      <c r="BG203" s="1">
        <v>1</v>
      </c>
      <c r="BH203" s="1">
        <v>1</v>
      </c>
      <c r="BI203" s="1">
        <v>2</v>
      </c>
      <c r="BJ203" s="1">
        <v>1</v>
      </c>
      <c r="BK203" s="1">
        <v>1</v>
      </c>
      <c r="BL203" s="1">
        <v>1</v>
      </c>
      <c r="BM203" s="1">
        <v>1</v>
      </c>
      <c r="BN203" s="1">
        <v>1</v>
      </c>
      <c r="BO203" s="1">
        <v>1</v>
      </c>
      <c r="BP203" s="1">
        <v>1</v>
      </c>
      <c r="BQ203" s="1">
        <v>1</v>
      </c>
      <c r="BR203" s="1">
        <v>0</v>
      </c>
      <c r="BS203" s="1">
        <v>0</v>
      </c>
      <c r="BT203" s="1">
        <v>0</v>
      </c>
      <c r="BU203" s="1">
        <v>0</v>
      </c>
      <c r="BV203" s="1">
        <v>0</v>
      </c>
      <c r="BW203" s="1">
        <v>0</v>
      </c>
      <c r="BX203" s="1">
        <v>0</v>
      </c>
      <c r="BY203" t="s">
        <v>287</v>
      </c>
      <c r="BZ203" s="1">
        <v>1</v>
      </c>
      <c r="CA203" s="1">
        <v>1</v>
      </c>
      <c r="CB203" s="1">
        <v>1</v>
      </c>
      <c r="CC203" s="1">
        <v>1</v>
      </c>
      <c r="CD203" s="1">
        <v>1</v>
      </c>
      <c r="CE203" s="1">
        <v>1</v>
      </c>
      <c r="CF203" s="1">
        <v>1</v>
      </c>
      <c r="CG203" s="1">
        <v>1</v>
      </c>
      <c r="CH203" s="1">
        <v>1</v>
      </c>
      <c r="CI203" s="1">
        <v>1</v>
      </c>
      <c r="CJ203" s="1">
        <v>1</v>
      </c>
      <c r="CK203" s="1">
        <v>1</v>
      </c>
      <c r="CL203" s="1">
        <v>0</v>
      </c>
      <c r="CM203" s="1">
        <v>0</v>
      </c>
      <c r="CN203" t="s">
        <v>287</v>
      </c>
      <c r="CO203" s="1">
        <v>1</v>
      </c>
      <c r="CP203" s="1">
        <v>1</v>
      </c>
      <c r="CQ203" s="1">
        <v>1</v>
      </c>
      <c r="CR203" s="1">
        <v>1</v>
      </c>
      <c r="CS203" s="1">
        <v>3</v>
      </c>
      <c r="CT203" s="1">
        <v>3</v>
      </c>
      <c r="CU203" s="1">
        <v>1</v>
      </c>
      <c r="CV203" t="s">
        <v>287</v>
      </c>
      <c r="CW203" s="1">
        <v>3</v>
      </c>
      <c r="CX203" t="s">
        <v>1400</v>
      </c>
      <c r="CY203" s="1">
        <v>3</v>
      </c>
      <c r="CZ203" s="1">
        <v>2</v>
      </c>
      <c r="DA203" s="1">
        <v>2</v>
      </c>
      <c r="DB203" s="1">
        <v>6</v>
      </c>
      <c r="DC203" t="s">
        <v>1401</v>
      </c>
      <c r="DD203" t="s">
        <v>287</v>
      </c>
      <c r="DE203" t="s">
        <v>287</v>
      </c>
      <c r="DF203" t="s">
        <v>1402</v>
      </c>
      <c r="DG203" t="s">
        <v>1403</v>
      </c>
      <c r="DH203" t="s">
        <v>301</v>
      </c>
      <c r="DI203" t="s">
        <v>302</v>
      </c>
      <c r="DJ203" t="s">
        <v>303</v>
      </c>
      <c r="DK203" t="s">
        <v>876</v>
      </c>
      <c r="DL203" t="s">
        <v>305</v>
      </c>
      <c r="DM203" t="s">
        <v>1404</v>
      </c>
      <c r="DN203" t="s">
        <v>1405</v>
      </c>
      <c r="DO203" s="1">
        <v>0</v>
      </c>
      <c r="DP203" s="1">
        <v>0</v>
      </c>
      <c r="DQ203" s="1">
        <v>0</v>
      </c>
      <c r="DR203" s="1">
        <v>1</v>
      </c>
      <c r="DS203" s="1">
        <v>0</v>
      </c>
    </row>
    <row r="204" spans="1:123" x14ac:dyDescent="0.35">
      <c r="A204" s="1">
        <v>1</v>
      </c>
      <c r="B204" s="1">
        <v>1</v>
      </c>
      <c r="C204" s="1">
        <v>5</v>
      </c>
      <c r="D204" s="1">
        <v>1</v>
      </c>
      <c r="E204" s="1">
        <v>1</v>
      </c>
      <c r="F204" s="1">
        <v>2</v>
      </c>
      <c r="G204" s="1">
        <v>2</v>
      </c>
      <c r="H204" s="1">
        <v>4</v>
      </c>
      <c r="I204" s="1">
        <v>1</v>
      </c>
      <c r="J204" s="1">
        <v>1</v>
      </c>
      <c r="K204" s="1">
        <v>1</v>
      </c>
      <c r="L204" s="1">
        <v>1</v>
      </c>
      <c r="M204" s="1">
        <v>1</v>
      </c>
      <c r="N204" s="1">
        <v>1</v>
      </c>
      <c r="O204" s="1">
        <v>1</v>
      </c>
      <c r="P204" s="1">
        <v>0</v>
      </c>
      <c r="Q204" s="1">
        <v>1</v>
      </c>
      <c r="R204" s="1">
        <v>0</v>
      </c>
      <c r="S204" s="1">
        <v>0</v>
      </c>
      <c r="T204" s="1">
        <v>0</v>
      </c>
      <c r="U204" s="1">
        <v>1</v>
      </c>
      <c r="V204" s="1">
        <v>0</v>
      </c>
      <c r="W204" s="1">
        <v>0</v>
      </c>
      <c r="X204" t="s">
        <v>287</v>
      </c>
      <c r="Y204" s="1">
        <v>5</v>
      </c>
      <c r="Z204" s="1">
        <v>2</v>
      </c>
      <c r="AA204" t="s">
        <v>287</v>
      </c>
      <c r="AB204" s="1">
        <v>3</v>
      </c>
      <c r="AC204" s="1">
        <v>0</v>
      </c>
      <c r="AD204" s="1">
        <v>0</v>
      </c>
      <c r="AE204" s="1">
        <v>0</v>
      </c>
      <c r="AF204" s="1">
        <v>0</v>
      </c>
      <c r="AG204" s="1">
        <v>0</v>
      </c>
      <c r="AH204" s="1">
        <v>1</v>
      </c>
      <c r="AI204" s="1">
        <v>5</v>
      </c>
      <c r="AJ204" s="1">
        <v>2</v>
      </c>
      <c r="AK204" s="1">
        <v>1</v>
      </c>
      <c r="AL204" s="1">
        <v>2</v>
      </c>
      <c r="AM204" s="1">
        <v>2</v>
      </c>
      <c r="AN204" s="1">
        <v>0</v>
      </c>
      <c r="AO204" s="1">
        <v>0</v>
      </c>
      <c r="AP204" s="1">
        <v>1</v>
      </c>
      <c r="AQ204" s="1">
        <v>0</v>
      </c>
      <c r="AR204" s="1">
        <v>1</v>
      </c>
      <c r="AS204" s="1">
        <v>0</v>
      </c>
      <c r="AT204" s="1">
        <v>0</v>
      </c>
      <c r="AU204" s="1">
        <v>0</v>
      </c>
      <c r="AV204" t="s">
        <v>287</v>
      </c>
      <c r="AW204" s="1">
        <v>0</v>
      </c>
      <c r="AX204" s="1">
        <v>0</v>
      </c>
      <c r="AY204" s="1">
        <v>1</v>
      </c>
      <c r="AZ204" s="1">
        <v>1</v>
      </c>
      <c r="BA204" s="1">
        <v>1</v>
      </c>
      <c r="BB204" s="1">
        <v>0</v>
      </c>
      <c r="BC204" s="1">
        <v>0</v>
      </c>
      <c r="BD204" s="1">
        <v>0</v>
      </c>
      <c r="BE204" t="s">
        <v>287</v>
      </c>
      <c r="BF204" t="s">
        <v>287</v>
      </c>
      <c r="BG204" s="1">
        <v>1</v>
      </c>
      <c r="BH204" s="1">
        <v>1</v>
      </c>
      <c r="BI204" s="1">
        <v>1</v>
      </c>
      <c r="BJ204" s="1">
        <v>2</v>
      </c>
      <c r="BK204" s="1">
        <v>1</v>
      </c>
      <c r="BL204" s="1">
        <v>1</v>
      </c>
      <c r="BM204" s="1">
        <v>1</v>
      </c>
      <c r="BN204" s="1">
        <v>1</v>
      </c>
      <c r="BO204" s="1">
        <v>1</v>
      </c>
      <c r="BP204" s="1">
        <v>1</v>
      </c>
      <c r="BQ204" s="1">
        <v>1</v>
      </c>
      <c r="BR204" s="1">
        <v>1</v>
      </c>
      <c r="BS204" s="1">
        <v>1</v>
      </c>
      <c r="BT204" s="1">
        <v>1</v>
      </c>
      <c r="BU204" s="1">
        <v>1</v>
      </c>
      <c r="BV204" s="1">
        <v>1</v>
      </c>
      <c r="BW204" s="1">
        <v>0</v>
      </c>
      <c r="BX204" s="1">
        <v>0</v>
      </c>
      <c r="BY204" t="s">
        <v>287</v>
      </c>
      <c r="BZ204" s="1">
        <v>1</v>
      </c>
      <c r="CA204" s="1">
        <v>0</v>
      </c>
      <c r="CB204" s="1">
        <v>0</v>
      </c>
      <c r="CC204" s="1">
        <v>1</v>
      </c>
      <c r="CD204" s="1">
        <v>0</v>
      </c>
      <c r="CE204" s="1">
        <v>1</v>
      </c>
      <c r="CF204" s="1">
        <v>0</v>
      </c>
      <c r="CG204" s="1">
        <v>0</v>
      </c>
      <c r="CH204" s="1">
        <v>1</v>
      </c>
      <c r="CI204" s="1">
        <v>0</v>
      </c>
      <c r="CJ204" s="1">
        <v>0</v>
      </c>
      <c r="CK204" s="1">
        <v>0</v>
      </c>
      <c r="CL204" s="1">
        <v>0</v>
      </c>
      <c r="CM204" s="1">
        <v>0</v>
      </c>
      <c r="CN204" t="s">
        <v>287</v>
      </c>
      <c r="CO204" s="1">
        <v>3</v>
      </c>
      <c r="CP204" s="1">
        <v>1</v>
      </c>
      <c r="CQ204" s="1">
        <v>1</v>
      </c>
      <c r="CR204" s="1">
        <v>1</v>
      </c>
      <c r="CS204" s="1">
        <v>1</v>
      </c>
      <c r="CT204" s="1">
        <v>1</v>
      </c>
      <c r="CU204" s="1">
        <v>2</v>
      </c>
      <c r="CV204" t="s">
        <v>287</v>
      </c>
      <c r="CW204" s="1">
        <v>2</v>
      </c>
      <c r="CX204" t="s">
        <v>287</v>
      </c>
      <c r="CY204" s="1">
        <v>1</v>
      </c>
      <c r="CZ204" s="1">
        <v>1</v>
      </c>
      <c r="DA204" s="1">
        <v>1</v>
      </c>
      <c r="DB204" t="s">
        <v>287</v>
      </c>
      <c r="DC204" t="s">
        <v>287</v>
      </c>
      <c r="DD204" s="1">
        <v>2</v>
      </c>
      <c r="DE204" t="s">
        <v>287</v>
      </c>
      <c r="DF204" t="s">
        <v>1406</v>
      </c>
      <c r="DG204" t="s">
        <v>1407</v>
      </c>
      <c r="DH204" t="s">
        <v>290</v>
      </c>
      <c r="DI204" t="s">
        <v>315</v>
      </c>
      <c r="DJ204" t="s">
        <v>303</v>
      </c>
      <c r="DK204" t="s">
        <v>1408</v>
      </c>
      <c r="DL204" t="s">
        <v>330</v>
      </c>
      <c r="DM204" t="s">
        <v>1409</v>
      </c>
      <c r="DN204" t="s">
        <v>1410</v>
      </c>
      <c r="DO204" s="1">
        <v>0</v>
      </c>
      <c r="DP204" s="1">
        <v>0</v>
      </c>
      <c r="DQ204" s="1">
        <v>0</v>
      </c>
      <c r="DR204" s="1">
        <v>1</v>
      </c>
      <c r="DS204" s="1">
        <v>0</v>
      </c>
    </row>
    <row r="205" spans="1:123" x14ac:dyDescent="0.35">
      <c r="A205" s="1">
        <v>1</v>
      </c>
      <c r="B205" s="1">
        <v>2</v>
      </c>
      <c r="C205" s="1">
        <v>6</v>
      </c>
      <c r="D205" s="1">
        <v>1</v>
      </c>
      <c r="E205" s="1">
        <v>1</v>
      </c>
      <c r="F205" s="1">
        <v>1</v>
      </c>
      <c r="G205" s="1">
        <v>3</v>
      </c>
      <c r="H205" s="1">
        <v>4</v>
      </c>
      <c r="I205" s="1">
        <v>0</v>
      </c>
      <c r="J205" s="1">
        <v>0</v>
      </c>
      <c r="K205" s="1">
        <v>0</v>
      </c>
      <c r="L205" s="1">
        <v>0</v>
      </c>
      <c r="M205" s="1">
        <v>0</v>
      </c>
      <c r="N205" s="1">
        <v>0</v>
      </c>
      <c r="O205" s="1">
        <v>0</v>
      </c>
      <c r="P205" s="1">
        <v>1</v>
      </c>
      <c r="Q205" s="1">
        <v>1</v>
      </c>
      <c r="R205" s="1">
        <v>0</v>
      </c>
      <c r="S205" s="1">
        <v>0</v>
      </c>
      <c r="T205" s="1">
        <v>0</v>
      </c>
      <c r="U205" s="1">
        <v>0</v>
      </c>
      <c r="V205" s="1">
        <v>0</v>
      </c>
      <c r="W205" s="1">
        <v>0</v>
      </c>
      <c r="X205" t="s">
        <v>287</v>
      </c>
      <c r="Y205" s="1">
        <v>2</v>
      </c>
      <c r="Z205" s="1">
        <v>1</v>
      </c>
      <c r="AA205" t="s">
        <v>1411</v>
      </c>
      <c r="AB205" s="1">
        <v>3</v>
      </c>
      <c r="AC205" s="1">
        <v>0</v>
      </c>
      <c r="AD205" s="1">
        <v>0</v>
      </c>
      <c r="AE205" s="1">
        <v>0</v>
      </c>
      <c r="AF205" s="1">
        <v>0</v>
      </c>
      <c r="AG205" s="1">
        <v>0</v>
      </c>
      <c r="AH205" s="1">
        <v>2</v>
      </c>
      <c r="AI205" s="1">
        <v>5</v>
      </c>
      <c r="AJ205" s="1">
        <v>4</v>
      </c>
      <c r="AK205" s="1">
        <v>2</v>
      </c>
      <c r="AL205" s="1">
        <v>2</v>
      </c>
      <c r="AM205" s="1">
        <v>2</v>
      </c>
      <c r="AN205" s="1">
        <v>0</v>
      </c>
      <c r="AO205" s="1">
        <v>0</v>
      </c>
      <c r="AP205" s="1">
        <v>1</v>
      </c>
      <c r="AQ205" s="1">
        <v>0</v>
      </c>
      <c r="AR205" s="1">
        <v>0</v>
      </c>
      <c r="AS205" s="1">
        <v>0</v>
      </c>
      <c r="AT205" s="1">
        <v>0</v>
      </c>
      <c r="AU205" s="1">
        <v>0</v>
      </c>
      <c r="AV205" t="s">
        <v>287</v>
      </c>
      <c r="AW205" s="1">
        <v>0</v>
      </c>
      <c r="AX205" s="1">
        <v>0</v>
      </c>
      <c r="AY205" s="1">
        <v>1</v>
      </c>
      <c r="AZ205" s="1">
        <v>0</v>
      </c>
      <c r="BA205" s="1">
        <v>0</v>
      </c>
      <c r="BB205" s="1">
        <v>0</v>
      </c>
      <c r="BC205" s="1">
        <v>0</v>
      </c>
      <c r="BD205" s="1">
        <v>0</v>
      </c>
      <c r="BE205" t="s">
        <v>287</v>
      </c>
      <c r="BF205" t="s">
        <v>1411</v>
      </c>
      <c r="BG205" s="1">
        <v>1</v>
      </c>
      <c r="BH205" s="1">
        <v>3</v>
      </c>
      <c r="BI205" s="1">
        <v>1</v>
      </c>
      <c r="BJ205" s="1">
        <v>1</v>
      </c>
      <c r="BK205" s="1">
        <v>1</v>
      </c>
      <c r="BL205" s="1">
        <v>1</v>
      </c>
      <c r="BM205" s="1">
        <v>1</v>
      </c>
      <c r="BN205" s="1">
        <v>1</v>
      </c>
      <c r="BO205" s="1">
        <v>0</v>
      </c>
      <c r="BP205" s="1">
        <v>0</v>
      </c>
      <c r="BQ205" s="1">
        <v>0</v>
      </c>
      <c r="BR205" s="1">
        <v>0</v>
      </c>
      <c r="BS205" s="1">
        <v>0</v>
      </c>
      <c r="BT205" s="1">
        <v>0</v>
      </c>
      <c r="BU205" s="1">
        <v>0</v>
      </c>
      <c r="BV205" s="1">
        <v>1</v>
      </c>
      <c r="BW205" s="1">
        <v>0</v>
      </c>
      <c r="BX205" s="1">
        <v>0</v>
      </c>
      <c r="BY205" t="s">
        <v>287</v>
      </c>
      <c r="BZ205" s="1">
        <v>1</v>
      </c>
      <c r="CA205" s="1">
        <v>0</v>
      </c>
      <c r="CB205" s="1">
        <v>1</v>
      </c>
      <c r="CC205" s="1">
        <v>1</v>
      </c>
      <c r="CD205" s="1">
        <v>1</v>
      </c>
      <c r="CE205" s="1">
        <v>1</v>
      </c>
      <c r="CF205" s="1">
        <v>1</v>
      </c>
      <c r="CG205" s="1">
        <v>0</v>
      </c>
      <c r="CH205" s="1">
        <v>1</v>
      </c>
      <c r="CI205" s="1">
        <v>1</v>
      </c>
      <c r="CJ205" s="1">
        <v>1</v>
      </c>
      <c r="CK205" s="1">
        <v>1</v>
      </c>
      <c r="CL205" s="1">
        <v>0</v>
      </c>
      <c r="CM205" s="1">
        <v>0</v>
      </c>
      <c r="CN205" t="s">
        <v>287</v>
      </c>
      <c r="CO205" s="1">
        <v>1</v>
      </c>
      <c r="CP205" s="1">
        <v>1</v>
      </c>
      <c r="CQ205" s="1">
        <v>1</v>
      </c>
      <c r="CR205" s="1">
        <v>1</v>
      </c>
      <c r="CS205" s="1">
        <v>1</v>
      </c>
      <c r="CT205" s="1">
        <v>1</v>
      </c>
      <c r="CU205" s="1">
        <v>1</v>
      </c>
      <c r="CV205" t="s">
        <v>287</v>
      </c>
      <c r="CW205" s="1">
        <v>1</v>
      </c>
      <c r="CX205" t="s">
        <v>287</v>
      </c>
      <c r="CY205" s="1">
        <v>1</v>
      </c>
      <c r="CZ205" s="1">
        <v>3</v>
      </c>
      <c r="DA205" s="1">
        <v>2</v>
      </c>
      <c r="DB205" s="1">
        <v>2</v>
      </c>
      <c r="DC205" t="s">
        <v>287</v>
      </c>
      <c r="DD205" t="s">
        <v>287</v>
      </c>
      <c r="DE205" t="s">
        <v>287</v>
      </c>
      <c r="DF205" t="s">
        <v>1412</v>
      </c>
      <c r="DG205" t="s">
        <v>1413</v>
      </c>
      <c r="DH205" t="s">
        <v>290</v>
      </c>
      <c r="DI205" t="s">
        <v>302</v>
      </c>
      <c r="DJ205" t="s">
        <v>303</v>
      </c>
      <c r="DK205" t="s">
        <v>1414</v>
      </c>
      <c r="DL205" t="s">
        <v>341</v>
      </c>
      <c r="DM205" t="s">
        <v>1415</v>
      </c>
      <c r="DN205" t="s">
        <v>1416</v>
      </c>
      <c r="DO205" s="1">
        <v>0</v>
      </c>
      <c r="DP205" s="1">
        <v>0</v>
      </c>
      <c r="DQ205" s="1">
        <v>0</v>
      </c>
      <c r="DR205" s="1">
        <v>1</v>
      </c>
      <c r="DS205" s="1">
        <v>0</v>
      </c>
    </row>
    <row r="206" spans="1:123" x14ac:dyDescent="0.35">
      <c r="A206" s="1">
        <v>1</v>
      </c>
      <c r="B206" s="1">
        <v>1</v>
      </c>
      <c r="C206" s="1">
        <v>1</v>
      </c>
      <c r="D206" s="1">
        <v>3</v>
      </c>
      <c r="E206" s="1">
        <v>1</v>
      </c>
      <c r="F206" s="1">
        <v>1</v>
      </c>
      <c r="G206" s="1">
        <v>1</v>
      </c>
      <c r="H206" s="1">
        <v>4</v>
      </c>
      <c r="I206" s="1">
        <v>1</v>
      </c>
      <c r="J206" s="1">
        <v>1</v>
      </c>
      <c r="K206" s="1">
        <v>1</v>
      </c>
      <c r="L206" s="1">
        <v>1</v>
      </c>
      <c r="M206" s="1">
        <v>1</v>
      </c>
      <c r="N206" s="1">
        <v>1</v>
      </c>
      <c r="O206" s="1">
        <v>1</v>
      </c>
      <c r="P206" s="1">
        <v>0</v>
      </c>
      <c r="Q206" s="1">
        <v>2</v>
      </c>
      <c r="R206" s="1">
        <v>0</v>
      </c>
      <c r="S206" s="1">
        <v>0</v>
      </c>
      <c r="T206" s="1">
        <v>0</v>
      </c>
      <c r="U206" s="1">
        <v>0</v>
      </c>
      <c r="V206" s="1">
        <v>0</v>
      </c>
      <c r="W206" s="1">
        <v>1</v>
      </c>
      <c r="X206" t="s">
        <v>287</v>
      </c>
      <c r="Y206" s="1">
        <v>6</v>
      </c>
      <c r="Z206" s="1">
        <v>2</v>
      </c>
      <c r="AA206" t="s">
        <v>1417</v>
      </c>
      <c r="AB206" s="1">
        <v>3</v>
      </c>
      <c r="AC206" s="1">
        <v>0</v>
      </c>
      <c r="AD206" s="1">
        <v>0</v>
      </c>
      <c r="AE206" s="1">
        <v>0</v>
      </c>
      <c r="AF206" s="1">
        <v>0</v>
      </c>
      <c r="AG206" s="1">
        <v>0</v>
      </c>
      <c r="AH206" s="1">
        <v>1</v>
      </c>
      <c r="AI206" s="1">
        <v>4</v>
      </c>
      <c r="AJ206" s="1">
        <v>4</v>
      </c>
      <c r="AK206" s="1">
        <v>1</v>
      </c>
      <c r="AL206" s="1">
        <v>2</v>
      </c>
      <c r="AM206" s="1">
        <v>2</v>
      </c>
      <c r="AN206" s="1">
        <v>0</v>
      </c>
      <c r="AO206" s="1">
        <v>1</v>
      </c>
      <c r="AP206" s="1">
        <v>0</v>
      </c>
      <c r="AQ206" s="1">
        <v>0</v>
      </c>
      <c r="AR206" s="1">
        <v>0</v>
      </c>
      <c r="AS206" s="1">
        <v>0</v>
      </c>
      <c r="AT206" s="1">
        <v>0</v>
      </c>
      <c r="AU206" s="1">
        <v>0</v>
      </c>
      <c r="AV206" t="s">
        <v>287</v>
      </c>
      <c r="AW206" s="1">
        <v>0</v>
      </c>
      <c r="AX206" s="1">
        <v>1</v>
      </c>
      <c r="AY206" s="1">
        <v>0</v>
      </c>
      <c r="AZ206" s="1">
        <v>0</v>
      </c>
      <c r="BA206" s="1">
        <v>0</v>
      </c>
      <c r="BB206" s="1">
        <v>0</v>
      </c>
      <c r="BC206" s="1">
        <v>0</v>
      </c>
      <c r="BD206" s="1">
        <v>0</v>
      </c>
      <c r="BE206" t="s">
        <v>287</v>
      </c>
      <c r="BF206" t="s">
        <v>287</v>
      </c>
      <c r="BG206" s="1">
        <v>1</v>
      </c>
      <c r="BH206" s="1">
        <v>1</v>
      </c>
      <c r="BI206" s="1">
        <v>2</v>
      </c>
      <c r="BJ206" s="1">
        <v>3</v>
      </c>
      <c r="BK206" s="1">
        <v>1</v>
      </c>
      <c r="BL206" s="1">
        <v>1</v>
      </c>
      <c r="BM206" s="1">
        <v>1</v>
      </c>
      <c r="BN206" s="1">
        <v>1</v>
      </c>
      <c r="BO206" s="1">
        <v>1</v>
      </c>
      <c r="BP206" s="1">
        <v>1</v>
      </c>
      <c r="BQ206" s="1">
        <v>1</v>
      </c>
      <c r="BR206" s="1">
        <v>1</v>
      </c>
      <c r="BS206" s="1">
        <v>1</v>
      </c>
      <c r="BT206" s="1">
        <v>0</v>
      </c>
      <c r="BU206" s="1">
        <v>0</v>
      </c>
      <c r="BV206" s="1">
        <v>0</v>
      </c>
      <c r="BW206" s="1">
        <v>0</v>
      </c>
      <c r="BX206" s="1">
        <v>0</v>
      </c>
      <c r="BY206" t="s">
        <v>287</v>
      </c>
      <c r="BZ206" s="1">
        <v>1</v>
      </c>
      <c r="CA206" s="1">
        <v>1</v>
      </c>
      <c r="CB206" s="1">
        <v>1</v>
      </c>
      <c r="CC206" s="1">
        <v>1</v>
      </c>
      <c r="CD206" s="1">
        <v>1</v>
      </c>
      <c r="CE206" s="1">
        <v>0</v>
      </c>
      <c r="CF206" s="1">
        <v>1</v>
      </c>
      <c r="CG206" s="1">
        <v>1</v>
      </c>
      <c r="CH206" s="1">
        <v>1</v>
      </c>
      <c r="CI206" s="1">
        <v>1</v>
      </c>
      <c r="CJ206" s="1">
        <v>0</v>
      </c>
      <c r="CK206" s="1">
        <v>1</v>
      </c>
      <c r="CL206" s="1">
        <v>0</v>
      </c>
      <c r="CM206" s="1">
        <v>0</v>
      </c>
      <c r="CN206" t="s">
        <v>287</v>
      </c>
      <c r="CO206" s="1">
        <v>1</v>
      </c>
      <c r="CP206" s="1">
        <v>2</v>
      </c>
      <c r="CQ206" s="1">
        <v>1</v>
      </c>
      <c r="CR206" s="1">
        <v>2</v>
      </c>
      <c r="CS206" s="1">
        <v>1</v>
      </c>
      <c r="CT206" s="1">
        <v>1</v>
      </c>
      <c r="CU206" s="1">
        <v>1</v>
      </c>
      <c r="CV206" t="s">
        <v>287</v>
      </c>
      <c r="CW206" s="1">
        <v>1</v>
      </c>
      <c r="CX206" t="s">
        <v>1418</v>
      </c>
      <c r="CY206" s="1">
        <v>1</v>
      </c>
      <c r="CZ206" s="1">
        <v>1</v>
      </c>
      <c r="DA206" s="1">
        <v>2</v>
      </c>
      <c r="DB206" s="1">
        <v>6</v>
      </c>
      <c r="DC206" t="s">
        <v>1419</v>
      </c>
      <c r="DD206" t="s">
        <v>287</v>
      </c>
      <c r="DE206" t="s">
        <v>287</v>
      </c>
      <c r="DF206" t="s">
        <v>1420</v>
      </c>
      <c r="DG206" t="s">
        <v>1421</v>
      </c>
      <c r="DH206" t="s">
        <v>290</v>
      </c>
      <c r="DI206" t="s">
        <v>291</v>
      </c>
      <c r="DJ206" t="s">
        <v>292</v>
      </c>
      <c r="DK206" t="s">
        <v>1109</v>
      </c>
      <c r="DL206" t="s">
        <v>341</v>
      </c>
      <c r="DM206" t="s">
        <v>1422</v>
      </c>
      <c r="DN206" t="s">
        <v>1423</v>
      </c>
      <c r="DO206" s="1">
        <v>0</v>
      </c>
      <c r="DP206" s="1">
        <v>0</v>
      </c>
      <c r="DQ206" s="1">
        <v>0</v>
      </c>
      <c r="DR206" s="1">
        <v>1</v>
      </c>
      <c r="DS206" s="1">
        <v>0</v>
      </c>
    </row>
    <row r="207" spans="1:123" x14ac:dyDescent="0.35">
      <c r="A207" t="s">
        <v>287</v>
      </c>
      <c r="B207" t="s">
        <v>287</v>
      </c>
      <c r="C207" t="s">
        <v>287</v>
      </c>
      <c r="D207" t="s">
        <v>287</v>
      </c>
      <c r="E207" t="s">
        <v>287</v>
      </c>
      <c r="F207" t="s">
        <v>287</v>
      </c>
      <c r="G207" t="s">
        <v>287</v>
      </c>
      <c r="H207" t="s">
        <v>287</v>
      </c>
      <c r="I207" s="1">
        <v>0</v>
      </c>
      <c r="J207" s="1">
        <v>0</v>
      </c>
      <c r="K207" s="1">
        <v>0</v>
      </c>
      <c r="L207" s="1">
        <v>0</v>
      </c>
      <c r="M207" s="1">
        <v>0</v>
      </c>
      <c r="N207" s="1">
        <v>0</v>
      </c>
      <c r="O207" s="1">
        <v>0</v>
      </c>
      <c r="P207" s="1">
        <v>0</v>
      </c>
      <c r="Q207" t="s">
        <v>287</v>
      </c>
      <c r="R207" s="1">
        <v>0</v>
      </c>
      <c r="S207" s="1">
        <v>0</v>
      </c>
      <c r="T207" s="1">
        <v>0</v>
      </c>
      <c r="U207" s="1">
        <v>0</v>
      </c>
      <c r="V207" s="1">
        <v>0</v>
      </c>
      <c r="W207" s="1">
        <v>0</v>
      </c>
      <c r="X207" t="s">
        <v>287</v>
      </c>
      <c r="Y207" t="s">
        <v>287</v>
      </c>
      <c r="Z207" t="s">
        <v>287</v>
      </c>
      <c r="AA207" t="s">
        <v>287</v>
      </c>
      <c r="AB207" t="s">
        <v>287</v>
      </c>
      <c r="AC207" s="1">
        <v>0</v>
      </c>
      <c r="AD207" s="1">
        <v>0</v>
      </c>
      <c r="AE207" s="1">
        <v>0</v>
      </c>
      <c r="AF207" s="1">
        <v>0</v>
      </c>
      <c r="AG207" s="1">
        <v>0</v>
      </c>
      <c r="AH207" t="s">
        <v>287</v>
      </c>
      <c r="AI207" t="s">
        <v>287</v>
      </c>
      <c r="AJ207" t="s">
        <v>287</v>
      </c>
      <c r="AK207" t="s">
        <v>287</v>
      </c>
      <c r="AL207" t="s">
        <v>287</v>
      </c>
      <c r="AM207" t="s">
        <v>287</v>
      </c>
      <c r="AN207" s="1">
        <v>0</v>
      </c>
      <c r="AO207" s="1">
        <v>0</v>
      </c>
      <c r="AP207" s="1">
        <v>0</v>
      </c>
      <c r="AQ207" s="1">
        <v>0</v>
      </c>
      <c r="AR207" s="1">
        <v>0</v>
      </c>
      <c r="AS207" s="1">
        <v>0</v>
      </c>
      <c r="AT207" s="1">
        <v>0</v>
      </c>
      <c r="AU207" s="1">
        <v>0</v>
      </c>
      <c r="AV207" t="s">
        <v>287</v>
      </c>
      <c r="AW207" s="1">
        <v>0</v>
      </c>
      <c r="AX207" s="1">
        <v>0</v>
      </c>
      <c r="AY207" s="1">
        <v>0</v>
      </c>
      <c r="AZ207" s="1">
        <v>0</v>
      </c>
      <c r="BA207" s="1">
        <v>0</v>
      </c>
      <c r="BB207" s="1">
        <v>0</v>
      </c>
      <c r="BC207" s="1">
        <v>0</v>
      </c>
      <c r="BD207" s="1">
        <v>0</v>
      </c>
      <c r="BE207" t="s">
        <v>287</v>
      </c>
      <c r="BF207" t="s">
        <v>287</v>
      </c>
      <c r="BG207" t="s">
        <v>287</v>
      </c>
      <c r="BH207" t="s">
        <v>287</v>
      </c>
      <c r="BI207" t="s">
        <v>287</v>
      </c>
      <c r="BJ207" t="s">
        <v>287</v>
      </c>
      <c r="BK207" s="1">
        <v>0</v>
      </c>
      <c r="BL207" s="1">
        <v>0</v>
      </c>
      <c r="BM207" s="1">
        <v>0</v>
      </c>
      <c r="BN207" s="1">
        <v>0</v>
      </c>
      <c r="BO207" s="1">
        <v>0</v>
      </c>
      <c r="BP207" s="1">
        <v>0</v>
      </c>
      <c r="BQ207" s="1">
        <v>0</v>
      </c>
      <c r="BR207" s="1">
        <v>0</v>
      </c>
      <c r="BS207" s="1">
        <v>0</v>
      </c>
      <c r="BT207" s="1">
        <v>0</v>
      </c>
      <c r="BU207" s="1">
        <v>0</v>
      </c>
      <c r="BV207" s="1">
        <v>0</v>
      </c>
      <c r="BW207" s="1">
        <v>0</v>
      </c>
      <c r="BX207" s="1">
        <v>0</v>
      </c>
      <c r="BY207" t="s">
        <v>287</v>
      </c>
      <c r="BZ207" s="1">
        <v>0</v>
      </c>
      <c r="CA207" s="1">
        <v>0</v>
      </c>
      <c r="CB207" s="1">
        <v>0</v>
      </c>
      <c r="CC207" s="1">
        <v>0</v>
      </c>
      <c r="CD207" s="1">
        <v>0</v>
      </c>
      <c r="CE207" s="1">
        <v>0</v>
      </c>
      <c r="CF207" s="1">
        <v>0</v>
      </c>
      <c r="CG207" s="1">
        <v>0</v>
      </c>
      <c r="CH207" s="1">
        <v>0</v>
      </c>
      <c r="CI207" s="1">
        <v>0</v>
      </c>
      <c r="CJ207" s="1">
        <v>0</v>
      </c>
      <c r="CK207" s="1">
        <v>0</v>
      </c>
      <c r="CL207" s="1">
        <v>0</v>
      </c>
      <c r="CM207" s="1">
        <v>0</v>
      </c>
      <c r="CN207" t="s">
        <v>287</v>
      </c>
      <c r="CO207" t="s">
        <v>287</v>
      </c>
      <c r="CP207" t="s">
        <v>287</v>
      </c>
      <c r="CQ207" t="s">
        <v>287</v>
      </c>
      <c r="CR207" t="s">
        <v>287</v>
      </c>
      <c r="CS207" t="s">
        <v>287</v>
      </c>
      <c r="CT207" t="s">
        <v>287</v>
      </c>
      <c r="CU207" t="s">
        <v>287</v>
      </c>
      <c r="CV207" t="s">
        <v>287</v>
      </c>
      <c r="CW207" t="s">
        <v>287</v>
      </c>
      <c r="CX207" t="s">
        <v>287</v>
      </c>
      <c r="CY207" t="s">
        <v>287</v>
      </c>
      <c r="CZ207" t="s">
        <v>287</v>
      </c>
      <c r="DA207" t="s">
        <v>287</v>
      </c>
      <c r="DB207" t="s">
        <v>287</v>
      </c>
      <c r="DC207" t="s">
        <v>287</v>
      </c>
      <c r="DD207" t="s">
        <v>287</v>
      </c>
      <c r="DE207" t="s">
        <v>287</v>
      </c>
      <c r="DF207" t="s">
        <v>1424</v>
      </c>
      <c r="DG207" t="s">
        <v>1425</v>
      </c>
      <c r="DH207" t="s">
        <v>290</v>
      </c>
      <c r="DI207" t="s">
        <v>419</v>
      </c>
      <c r="DJ207" t="s">
        <v>292</v>
      </c>
      <c r="DK207" t="s">
        <v>304</v>
      </c>
      <c r="DL207" t="s">
        <v>305</v>
      </c>
      <c r="DM207" t="s">
        <v>1426</v>
      </c>
      <c r="DN207" t="s">
        <v>1427</v>
      </c>
      <c r="DO207" s="1">
        <v>0</v>
      </c>
      <c r="DP207" s="1">
        <v>1</v>
      </c>
      <c r="DQ207" s="1">
        <v>0</v>
      </c>
      <c r="DR207" s="1">
        <v>0</v>
      </c>
      <c r="DS207" s="1">
        <v>0</v>
      </c>
    </row>
    <row r="208" spans="1:123" x14ac:dyDescent="0.35">
      <c r="A208" t="s">
        <v>287</v>
      </c>
      <c r="B208" t="s">
        <v>287</v>
      </c>
      <c r="C208" t="s">
        <v>287</v>
      </c>
      <c r="D208" t="s">
        <v>287</v>
      </c>
      <c r="E208" t="s">
        <v>287</v>
      </c>
      <c r="F208" t="s">
        <v>287</v>
      </c>
      <c r="G208" t="s">
        <v>287</v>
      </c>
      <c r="H208" t="s">
        <v>287</v>
      </c>
      <c r="I208" s="1">
        <v>0</v>
      </c>
      <c r="J208" s="1">
        <v>0</v>
      </c>
      <c r="K208" s="1">
        <v>0</v>
      </c>
      <c r="L208" s="1">
        <v>0</v>
      </c>
      <c r="M208" s="1">
        <v>0</v>
      </c>
      <c r="N208" s="1">
        <v>0</v>
      </c>
      <c r="O208" s="1">
        <v>0</v>
      </c>
      <c r="P208" s="1">
        <v>0</v>
      </c>
      <c r="Q208" t="s">
        <v>287</v>
      </c>
      <c r="R208" s="1">
        <v>0</v>
      </c>
      <c r="S208" s="1">
        <v>0</v>
      </c>
      <c r="T208" s="1">
        <v>0</v>
      </c>
      <c r="U208" s="1">
        <v>0</v>
      </c>
      <c r="V208" s="1">
        <v>0</v>
      </c>
      <c r="W208" s="1">
        <v>0</v>
      </c>
      <c r="X208" t="s">
        <v>287</v>
      </c>
      <c r="Y208" t="s">
        <v>287</v>
      </c>
      <c r="Z208" t="s">
        <v>287</v>
      </c>
      <c r="AA208" t="s">
        <v>287</v>
      </c>
      <c r="AB208" t="s">
        <v>287</v>
      </c>
      <c r="AC208" s="1">
        <v>0</v>
      </c>
      <c r="AD208" s="1">
        <v>0</v>
      </c>
      <c r="AE208" s="1">
        <v>0</v>
      </c>
      <c r="AF208" s="1">
        <v>0</v>
      </c>
      <c r="AG208" s="1">
        <v>0</v>
      </c>
      <c r="AH208" t="s">
        <v>287</v>
      </c>
      <c r="AI208" t="s">
        <v>287</v>
      </c>
      <c r="AJ208" t="s">
        <v>287</v>
      </c>
      <c r="AK208" t="s">
        <v>287</v>
      </c>
      <c r="AL208" t="s">
        <v>287</v>
      </c>
      <c r="AM208" t="s">
        <v>287</v>
      </c>
      <c r="AN208" s="1">
        <v>0</v>
      </c>
      <c r="AO208" s="1">
        <v>0</v>
      </c>
      <c r="AP208" s="1">
        <v>0</v>
      </c>
      <c r="AQ208" s="1">
        <v>0</v>
      </c>
      <c r="AR208" s="1">
        <v>0</v>
      </c>
      <c r="AS208" s="1">
        <v>0</v>
      </c>
      <c r="AT208" s="1">
        <v>0</v>
      </c>
      <c r="AU208" s="1">
        <v>0</v>
      </c>
      <c r="AV208" t="s">
        <v>287</v>
      </c>
      <c r="AW208" s="1">
        <v>0</v>
      </c>
      <c r="AX208" s="1">
        <v>0</v>
      </c>
      <c r="AY208" s="1">
        <v>0</v>
      </c>
      <c r="AZ208" s="1">
        <v>0</v>
      </c>
      <c r="BA208" s="1">
        <v>0</v>
      </c>
      <c r="BB208" s="1">
        <v>0</v>
      </c>
      <c r="BC208" s="1">
        <v>0</v>
      </c>
      <c r="BD208" s="1">
        <v>0</v>
      </c>
      <c r="BE208" t="s">
        <v>287</v>
      </c>
      <c r="BF208" t="s">
        <v>287</v>
      </c>
      <c r="BG208" t="s">
        <v>287</v>
      </c>
      <c r="BH208" t="s">
        <v>287</v>
      </c>
      <c r="BI208" t="s">
        <v>287</v>
      </c>
      <c r="BJ208" t="s">
        <v>287</v>
      </c>
      <c r="BK208" s="1">
        <v>0</v>
      </c>
      <c r="BL208" s="1">
        <v>0</v>
      </c>
      <c r="BM208" s="1">
        <v>0</v>
      </c>
      <c r="BN208" s="1">
        <v>0</v>
      </c>
      <c r="BO208" s="1">
        <v>0</v>
      </c>
      <c r="BP208" s="1">
        <v>0</v>
      </c>
      <c r="BQ208" s="1">
        <v>0</v>
      </c>
      <c r="BR208" s="1">
        <v>0</v>
      </c>
      <c r="BS208" s="1">
        <v>0</v>
      </c>
      <c r="BT208" s="1">
        <v>0</v>
      </c>
      <c r="BU208" s="1">
        <v>0</v>
      </c>
      <c r="BV208" s="1">
        <v>0</v>
      </c>
      <c r="BW208" s="1">
        <v>0</v>
      </c>
      <c r="BX208" s="1">
        <v>0</v>
      </c>
      <c r="BY208" t="s">
        <v>287</v>
      </c>
      <c r="BZ208" s="1">
        <v>0</v>
      </c>
      <c r="CA208" s="1">
        <v>0</v>
      </c>
      <c r="CB208" s="1">
        <v>0</v>
      </c>
      <c r="CC208" s="1">
        <v>0</v>
      </c>
      <c r="CD208" s="1">
        <v>0</v>
      </c>
      <c r="CE208" s="1">
        <v>0</v>
      </c>
      <c r="CF208" s="1">
        <v>0</v>
      </c>
      <c r="CG208" s="1">
        <v>0</v>
      </c>
      <c r="CH208" s="1">
        <v>0</v>
      </c>
      <c r="CI208" s="1">
        <v>0</v>
      </c>
      <c r="CJ208" s="1">
        <v>0</v>
      </c>
      <c r="CK208" s="1">
        <v>0</v>
      </c>
      <c r="CL208" s="1">
        <v>0</v>
      </c>
      <c r="CM208" s="1">
        <v>0</v>
      </c>
      <c r="CN208" t="s">
        <v>287</v>
      </c>
      <c r="CO208" t="s">
        <v>287</v>
      </c>
      <c r="CP208" t="s">
        <v>287</v>
      </c>
      <c r="CQ208" t="s">
        <v>287</v>
      </c>
      <c r="CR208" t="s">
        <v>287</v>
      </c>
      <c r="CS208" t="s">
        <v>287</v>
      </c>
      <c r="CT208" t="s">
        <v>287</v>
      </c>
      <c r="CU208" t="s">
        <v>287</v>
      </c>
      <c r="CV208" t="s">
        <v>287</v>
      </c>
      <c r="CW208" t="s">
        <v>287</v>
      </c>
      <c r="CX208" t="s">
        <v>287</v>
      </c>
      <c r="CY208" t="s">
        <v>287</v>
      </c>
      <c r="CZ208" t="s">
        <v>287</v>
      </c>
      <c r="DA208" t="s">
        <v>287</v>
      </c>
      <c r="DB208" t="s">
        <v>287</v>
      </c>
      <c r="DC208" t="s">
        <v>287</v>
      </c>
      <c r="DD208" t="s">
        <v>287</v>
      </c>
      <c r="DE208" t="s">
        <v>287</v>
      </c>
      <c r="DF208" t="s">
        <v>1428</v>
      </c>
      <c r="DG208" t="s">
        <v>1429</v>
      </c>
      <c r="DH208" t="s">
        <v>290</v>
      </c>
      <c r="DI208" t="s">
        <v>315</v>
      </c>
      <c r="DJ208" t="s">
        <v>303</v>
      </c>
      <c r="DK208" t="s">
        <v>800</v>
      </c>
      <c r="DL208" t="s">
        <v>341</v>
      </c>
      <c r="DM208" t="s">
        <v>1430</v>
      </c>
      <c r="DN208" t="s">
        <v>1431</v>
      </c>
      <c r="DO208" s="1">
        <v>0</v>
      </c>
      <c r="DP208" s="1">
        <v>1</v>
      </c>
      <c r="DQ208" s="1">
        <v>0</v>
      </c>
      <c r="DR208" s="1">
        <v>0</v>
      </c>
      <c r="DS208" s="1">
        <v>0</v>
      </c>
    </row>
    <row r="209" spans="1:123" x14ac:dyDescent="0.35">
      <c r="A209" s="1">
        <v>1</v>
      </c>
      <c r="B209" s="1">
        <v>1</v>
      </c>
      <c r="C209" s="1">
        <v>1</v>
      </c>
      <c r="D209" s="1">
        <v>5</v>
      </c>
      <c r="E209" s="1">
        <v>1</v>
      </c>
      <c r="F209" s="1">
        <v>2</v>
      </c>
      <c r="G209" s="1">
        <v>5</v>
      </c>
      <c r="H209" s="1">
        <v>4</v>
      </c>
      <c r="I209" s="1">
        <v>1</v>
      </c>
      <c r="J209" s="1">
        <v>0</v>
      </c>
      <c r="K209" s="1">
        <v>0</v>
      </c>
      <c r="L209" s="1">
        <v>0</v>
      </c>
      <c r="M209" s="1">
        <v>0</v>
      </c>
      <c r="N209" s="1">
        <v>0</v>
      </c>
      <c r="O209" s="1">
        <v>1</v>
      </c>
      <c r="P209" s="1">
        <v>0</v>
      </c>
      <c r="Q209" s="1">
        <v>1</v>
      </c>
      <c r="R209" s="1">
        <v>1</v>
      </c>
      <c r="S209" s="1">
        <v>0</v>
      </c>
      <c r="T209" s="1">
        <v>1</v>
      </c>
      <c r="U209" s="1">
        <v>1</v>
      </c>
      <c r="V209" s="1">
        <v>0</v>
      </c>
      <c r="W209" s="1">
        <v>0</v>
      </c>
      <c r="X209" t="s">
        <v>287</v>
      </c>
      <c r="Y209" s="1">
        <v>3</v>
      </c>
      <c r="Z209" s="1">
        <v>2</v>
      </c>
      <c r="AA209" t="s">
        <v>1432</v>
      </c>
      <c r="AB209" s="1">
        <v>2</v>
      </c>
      <c r="AC209" s="1">
        <v>1</v>
      </c>
      <c r="AD209" s="1">
        <v>0</v>
      </c>
      <c r="AE209" s="1">
        <v>0</v>
      </c>
      <c r="AF209" s="1">
        <v>1</v>
      </c>
      <c r="AG209" s="1">
        <v>0</v>
      </c>
      <c r="AH209" t="s">
        <v>287</v>
      </c>
      <c r="AI209" t="s">
        <v>287</v>
      </c>
      <c r="AJ209" t="s">
        <v>287</v>
      </c>
      <c r="AK209" t="s">
        <v>287</v>
      </c>
      <c r="AL209" s="1">
        <v>2</v>
      </c>
      <c r="AM209" s="1">
        <v>2</v>
      </c>
      <c r="AN209" s="1">
        <v>0</v>
      </c>
      <c r="AO209" s="1">
        <v>0</v>
      </c>
      <c r="AP209" s="1">
        <v>1</v>
      </c>
      <c r="AQ209" s="1">
        <v>1</v>
      </c>
      <c r="AR209" s="1">
        <v>1</v>
      </c>
      <c r="AS209" s="1">
        <v>0</v>
      </c>
      <c r="AT209" s="1">
        <v>0</v>
      </c>
      <c r="AU209" s="1">
        <v>0</v>
      </c>
      <c r="AV209" t="s">
        <v>287</v>
      </c>
      <c r="AW209" s="1">
        <v>0</v>
      </c>
      <c r="AX209" s="1">
        <v>0</v>
      </c>
      <c r="AY209" s="1">
        <v>1</v>
      </c>
      <c r="AZ209" s="1">
        <v>0</v>
      </c>
      <c r="BA209" s="1">
        <v>1</v>
      </c>
      <c r="BB209" s="1">
        <v>0</v>
      </c>
      <c r="BC209" s="1">
        <v>0</v>
      </c>
      <c r="BD209" s="1">
        <v>0</v>
      </c>
      <c r="BE209" t="s">
        <v>287</v>
      </c>
      <c r="BF209" t="s">
        <v>287</v>
      </c>
      <c r="BG209" s="1">
        <v>1</v>
      </c>
      <c r="BH209" s="1">
        <v>1</v>
      </c>
      <c r="BI209" s="1">
        <v>3</v>
      </c>
      <c r="BJ209" s="1">
        <v>3</v>
      </c>
      <c r="BK209" s="1">
        <v>0</v>
      </c>
      <c r="BL209" s="1">
        <v>1</v>
      </c>
      <c r="BM209" s="1">
        <v>1</v>
      </c>
      <c r="BN209" s="1">
        <v>1</v>
      </c>
      <c r="BO209" s="1">
        <v>1</v>
      </c>
      <c r="BP209" s="1">
        <v>1</v>
      </c>
      <c r="BQ209" s="1">
        <v>1</v>
      </c>
      <c r="BR209" s="1">
        <v>1</v>
      </c>
      <c r="BS209" s="1">
        <v>0</v>
      </c>
      <c r="BT209" s="1">
        <v>0</v>
      </c>
      <c r="BU209" s="1">
        <v>0</v>
      </c>
      <c r="BV209" s="1">
        <v>1</v>
      </c>
      <c r="BW209" s="1">
        <v>1</v>
      </c>
      <c r="BX209" s="1">
        <v>0</v>
      </c>
      <c r="BY209" t="s">
        <v>1433</v>
      </c>
      <c r="BZ209" s="1">
        <v>1</v>
      </c>
      <c r="CA209" s="1">
        <v>1</v>
      </c>
      <c r="CB209" s="1">
        <v>1</v>
      </c>
      <c r="CC209" s="1">
        <v>1</v>
      </c>
      <c r="CD209" s="1">
        <v>1</v>
      </c>
      <c r="CE209" s="1">
        <v>1</v>
      </c>
      <c r="CF209" s="1">
        <v>1</v>
      </c>
      <c r="CG209" s="1">
        <v>1</v>
      </c>
      <c r="CH209" s="1">
        <v>1</v>
      </c>
      <c r="CI209" s="1">
        <v>0</v>
      </c>
      <c r="CJ209" s="1">
        <v>0</v>
      </c>
      <c r="CK209" s="1">
        <v>0</v>
      </c>
      <c r="CL209" s="1">
        <v>0</v>
      </c>
      <c r="CM209" s="1">
        <v>0</v>
      </c>
      <c r="CN209" t="s">
        <v>287</v>
      </c>
      <c r="CO209" s="1">
        <v>1</v>
      </c>
      <c r="CP209" s="1">
        <v>1</v>
      </c>
      <c r="CQ209" s="1">
        <v>2</v>
      </c>
      <c r="CR209" t="s">
        <v>287</v>
      </c>
      <c r="CS209" s="1">
        <v>5</v>
      </c>
      <c r="CT209" s="1">
        <v>5</v>
      </c>
      <c r="CU209" s="1">
        <v>2</v>
      </c>
      <c r="CV209" t="s">
        <v>287</v>
      </c>
      <c r="CW209" s="1">
        <v>1</v>
      </c>
      <c r="CX209" t="s">
        <v>1434</v>
      </c>
      <c r="CY209" s="1">
        <v>2</v>
      </c>
      <c r="CZ209" t="s">
        <v>287</v>
      </c>
      <c r="DA209" s="1">
        <v>2</v>
      </c>
      <c r="DB209" s="1">
        <v>2</v>
      </c>
      <c r="DC209" t="s">
        <v>287</v>
      </c>
      <c r="DD209" t="s">
        <v>287</v>
      </c>
      <c r="DE209" t="s">
        <v>287</v>
      </c>
      <c r="DF209" t="s">
        <v>1435</v>
      </c>
      <c r="DG209" t="s">
        <v>1436</v>
      </c>
      <c r="DH209" t="s">
        <v>290</v>
      </c>
      <c r="DI209" t="s">
        <v>302</v>
      </c>
      <c r="DJ209" t="s">
        <v>303</v>
      </c>
      <c r="DK209" t="s">
        <v>842</v>
      </c>
      <c r="DL209" t="s">
        <v>341</v>
      </c>
      <c r="DM209" t="s">
        <v>1437</v>
      </c>
      <c r="DN209" t="s">
        <v>1438</v>
      </c>
      <c r="DO209" s="1">
        <v>0</v>
      </c>
      <c r="DP209" s="1">
        <v>0</v>
      </c>
      <c r="DQ209" s="1">
        <v>0</v>
      </c>
      <c r="DR209" s="1">
        <v>1</v>
      </c>
      <c r="DS209" s="1">
        <v>0</v>
      </c>
    </row>
    <row r="210" spans="1:123" x14ac:dyDescent="0.35">
      <c r="A210" s="1">
        <v>1</v>
      </c>
      <c r="B210" s="1">
        <v>1</v>
      </c>
      <c r="C210" s="1">
        <v>7</v>
      </c>
      <c r="D210" s="1">
        <v>5</v>
      </c>
      <c r="E210" s="1">
        <v>5</v>
      </c>
      <c r="F210" s="1">
        <v>5</v>
      </c>
      <c r="G210" s="1">
        <v>5</v>
      </c>
      <c r="H210" s="1">
        <v>5</v>
      </c>
      <c r="I210" s="1">
        <v>1</v>
      </c>
      <c r="J210" s="1">
        <v>0</v>
      </c>
      <c r="K210" s="1">
        <v>0</v>
      </c>
      <c r="L210" s="1">
        <v>0</v>
      </c>
      <c r="M210" s="1">
        <v>0</v>
      </c>
      <c r="N210" s="1">
        <v>1</v>
      </c>
      <c r="O210" s="1">
        <v>1</v>
      </c>
      <c r="P210" s="1">
        <v>0</v>
      </c>
      <c r="Q210" s="1">
        <v>2</v>
      </c>
      <c r="R210" s="1">
        <v>1</v>
      </c>
      <c r="S210" s="1">
        <v>1</v>
      </c>
      <c r="T210" s="1">
        <v>0</v>
      </c>
      <c r="U210" s="1">
        <v>0</v>
      </c>
      <c r="V210" s="1">
        <v>1</v>
      </c>
      <c r="W210" s="1">
        <v>0</v>
      </c>
      <c r="X210" t="s">
        <v>287</v>
      </c>
      <c r="Y210" s="1">
        <v>6</v>
      </c>
      <c r="Z210" s="1">
        <v>2</v>
      </c>
      <c r="AA210" t="s">
        <v>287</v>
      </c>
      <c r="AB210" s="1">
        <v>1</v>
      </c>
      <c r="AC210" s="1">
        <v>0</v>
      </c>
      <c r="AD210" s="1">
        <v>0</v>
      </c>
      <c r="AE210" s="1">
        <v>0</v>
      </c>
      <c r="AF210" s="1">
        <v>0</v>
      </c>
      <c r="AG210" s="1">
        <v>0</v>
      </c>
      <c r="AH210" t="s">
        <v>287</v>
      </c>
      <c r="AI210" t="s">
        <v>287</v>
      </c>
      <c r="AJ210" t="s">
        <v>287</v>
      </c>
      <c r="AK210" t="s">
        <v>287</v>
      </c>
      <c r="AL210" s="1">
        <v>2</v>
      </c>
      <c r="AM210" s="1">
        <v>2</v>
      </c>
      <c r="AN210" s="1">
        <v>0</v>
      </c>
      <c r="AO210" s="1">
        <v>0</v>
      </c>
      <c r="AP210" s="1">
        <v>0</v>
      </c>
      <c r="AQ210" s="1">
        <v>0</v>
      </c>
      <c r="AR210" s="1">
        <v>0</v>
      </c>
      <c r="AS210" s="1">
        <v>1</v>
      </c>
      <c r="AT210" s="1">
        <v>0</v>
      </c>
      <c r="AU210" s="1">
        <v>0</v>
      </c>
      <c r="AV210" t="s">
        <v>287</v>
      </c>
      <c r="AW210" s="1">
        <v>0</v>
      </c>
      <c r="AX210" s="1">
        <v>0</v>
      </c>
      <c r="AY210" s="1">
        <v>0</v>
      </c>
      <c r="AZ210" s="1">
        <v>1</v>
      </c>
      <c r="BA210" s="1">
        <v>0</v>
      </c>
      <c r="BB210" s="1">
        <v>0</v>
      </c>
      <c r="BC210" s="1">
        <v>0</v>
      </c>
      <c r="BD210" s="1">
        <v>0</v>
      </c>
      <c r="BE210" t="s">
        <v>287</v>
      </c>
      <c r="BF210" t="s">
        <v>287</v>
      </c>
      <c r="BG210" s="1">
        <v>1</v>
      </c>
      <c r="BH210" s="1">
        <v>1</v>
      </c>
      <c r="BI210" s="1">
        <v>1</v>
      </c>
      <c r="BJ210" s="1">
        <v>3</v>
      </c>
      <c r="BK210" s="1">
        <v>1</v>
      </c>
      <c r="BL210" s="1">
        <v>1</v>
      </c>
      <c r="BM210" s="1">
        <v>1</v>
      </c>
      <c r="BN210" s="1">
        <v>1</v>
      </c>
      <c r="BO210" s="1">
        <v>1</v>
      </c>
      <c r="BP210" s="1">
        <v>1</v>
      </c>
      <c r="BQ210" s="1">
        <v>1</v>
      </c>
      <c r="BR210" s="1">
        <v>1</v>
      </c>
      <c r="BS210" s="1">
        <v>1</v>
      </c>
      <c r="BT210" s="1">
        <v>0</v>
      </c>
      <c r="BU210" s="1">
        <v>0</v>
      </c>
      <c r="BV210" s="1">
        <v>1</v>
      </c>
      <c r="BW210" s="1">
        <v>0</v>
      </c>
      <c r="BX210" s="1">
        <v>0</v>
      </c>
      <c r="BY210" t="s">
        <v>287</v>
      </c>
      <c r="BZ210" s="1">
        <v>0</v>
      </c>
      <c r="CA210" s="1">
        <v>0</v>
      </c>
      <c r="CB210" s="1">
        <v>0</v>
      </c>
      <c r="CC210" s="1">
        <v>0</v>
      </c>
      <c r="CD210" s="1">
        <v>0</v>
      </c>
      <c r="CE210" s="1">
        <v>0</v>
      </c>
      <c r="CF210" s="1">
        <v>0</v>
      </c>
      <c r="CG210" s="1">
        <v>0</v>
      </c>
      <c r="CH210" s="1">
        <v>0</v>
      </c>
      <c r="CI210" s="1">
        <v>0</v>
      </c>
      <c r="CJ210" s="1">
        <v>0</v>
      </c>
      <c r="CK210" s="1">
        <v>0</v>
      </c>
      <c r="CL210" s="1">
        <v>1</v>
      </c>
      <c r="CM210" s="1">
        <v>0</v>
      </c>
      <c r="CN210" t="s">
        <v>1439</v>
      </c>
      <c r="CO210" s="1">
        <v>1</v>
      </c>
      <c r="CP210" s="1">
        <v>1</v>
      </c>
      <c r="CQ210" s="1">
        <v>1</v>
      </c>
      <c r="CR210" s="1">
        <v>1</v>
      </c>
      <c r="CS210" s="1">
        <v>3</v>
      </c>
      <c r="CT210" s="1">
        <v>4</v>
      </c>
      <c r="CU210" s="1">
        <v>3</v>
      </c>
      <c r="CV210" t="s">
        <v>287</v>
      </c>
      <c r="CW210" s="1">
        <v>2</v>
      </c>
      <c r="CX210" t="s">
        <v>287</v>
      </c>
      <c r="CY210" s="1">
        <v>2</v>
      </c>
      <c r="CZ210" t="s">
        <v>287</v>
      </c>
      <c r="DA210" s="1">
        <v>2</v>
      </c>
      <c r="DB210" s="1">
        <v>6</v>
      </c>
      <c r="DC210" t="s">
        <v>3</v>
      </c>
      <c r="DD210" t="s">
        <v>287</v>
      </c>
      <c r="DE210" t="s">
        <v>287</v>
      </c>
      <c r="DF210" t="s">
        <v>1440</v>
      </c>
      <c r="DG210" t="s">
        <v>1441</v>
      </c>
      <c r="DH210" t="s">
        <v>290</v>
      </c>
      <c r="DI210" t="s">
        <v>315</v>
      </c>
      <c r="DJ210" t="s">
        <v>303</v>
      </c>
      <c r="DK210" t="s">
        <v>1442</v>
      </c>
      <c r="DL210" t="s">
        <v>294</v>
      </c>
      <c r="DM210" t="s">
        <v>1443</v>
      </c>
      <c r="DN210" t="s">
        <v>1444</v>
      </c>
      <c r="DO210" s="1">
        <v>0</v>
      </c>
      <c r="DP210" s="1">
        <v>0</v>
      </c>
      <c r="DQ210" s="1">
        <v>0</v>
      </c>
      <c r="DR210" s="1">
        <v>1</v>
      </c>
      <c r="DS210" s="1">
        <v>0</v>
      </c>
    </row>
    <row r="211" spans="1:123" x14ac:dyDescent="0.35">
      <c r="A211" s="1">
        <v>1</v>
      </c>
      <c r="B211" s="1">
        <v>1</v>
      </c>
      <c r="C211" s="1">
        <v>1</v>
      </c>
      <c r="D211" s="1">
        <v>1</v>
      </c>
      <c r="E211" s="1">
        <v>1</v>
      </c>
      <c r="F211" s="1">
        <v>1</v>
      </c>
      <c r="G211" s="1">
        <v>3</v>
      </c>
      <c r="H211" s="1">
        <v>4</v>
      </c>
      <c r="I211" s="1">
        <v>1</v>
      </c>
      <c r="J211" s="1">
        <v>1</v>
      </c>
      <c r="K211" s="1">
        <v>1</v>
      </c>
      <c r="L211" s="1">
        <v>1</v>
      </c>
      <c r="M211" s="1">
        <v>1</v>
      </c>
      <c r="N211" s="1">
        <v>1</v>
      </c>
      <c r="O211" s="1">
        <v>1</v>
      </c>
      <c r="P211" s="1">
        <v>0</v>
      </c>
      <c r="Q211" s="1">
        <v>1</v>
      </c>
      <c r="R211" s="1">
        <v>1</v>
      </c>
      <c r="S211" s="1">
        <v>1</v>
      </c>
      <c r="T211" s="1">
        <v>1</v>
      </c>
      <c r="U211" s="1">
        <v>1</v>
      </c>
      <c r="V211" s="1">
        <v>1</v>
      </c>
      <c r="W211" s="1">
        <v>0</v>
      </c>
      <c r="X211" t="s">
        <v>287</v>
      </c>
      <c r="Y211" s="1">
        <v>4</v>
      </c>
      <c r="Z211" s="1">
        <v>1</v>
      </c>
      <c r="AA211" t="s">
        <v>287</v>
      </c>
      <c r="AB211" s="1">
        <v>2</v>
      </c>
      <c r="AC211" s="1">
        <v>1</v>
      </c>
      <c r="AD211" s="1">
        <v>1</v>
      </c>
      <c r="AE211" s="1">
        <v>1</v>
      </c>
      <c r="AF211" s="1">
        <v>1</v>
      </c>
      <c r="AG211" s="1">
        <v>0</v>
      </c>
      <c r="AH211" t="s">
        <v>287</v>
      </c>
      <c r="AI211" t="s">
        <v>287</v>
      </c>
      <c r="AJ211" t="s">
        <v>287</v>
      </c>
      <c r="AK211" t="s">
        <v>287</v>
      </c>
      <c r="AL211" s="1">
        <v>2</v>
      </c>
      <c r="AM211" s="1">
        <v>1</v>
      </c>
      <c r="AN211" s="1">
        <v>0</v>
      </c>
      <c r="AO211" s="1">
        <v>0</v>
      </c>
      <c r="AP211" s="1">
        <v>0</v>
      </c>
      <c r="AQ211" s="1">
        <v>0</v>
      </c>
      <c r="AR211" s="1">
        <v>0</v>
      </c>
      <c r="AS211" s="1">
        <v>0</v>
      </c>
      <c r="AT211" s="1">
        <v>0</v>
      </c>
      <c r="AU211" s="1">
        <v>1</v>
      </c>
      <c r="AV211" t="s">
        <v>287</v>
      </c>
      <c r="AW211" s="1">
        <v>0</v>
      </c>
      <c r="AX211" s="1">
        <v>0</v>
      </c>
      <c r="AY211" s="1">
        <v>0</v>
      </c>
      <c r="AZ211" s="1">
        <v>1</v>
      </c>
      <c r="BA211" s="1">
        <v>1</v>
      </c>
      <c r="BB211" s="1">
        <v>0</v>
      </c>
      <c r="BC211" s="1">
        <v>0</v>
      </c>
      <c r="BD211" s="1">
        <v>0</v>
      </c>
      <c r="BE211" t="s">
        <v>287</v>
      </c>
      <c r="BF211" t="s">
        <v>287</v>
      </c>
      <c r="BG211" s="1">
        <v>1</v>
      </c>
      <c r="BH211" s="1">
        <v>1</v>
      </c>
      <c r="BI211" s="1">
        <v>1</v>
      </c>
      <c r="BJ211" s="1">
        <v>3</v>
      </c>
      <c r="BK211" s="1">
        <v>0</v>
      </c>
      <c r="BL211" s="1">
        <v>1</v>
      </c>
      <c r="BM211" s="1">
        <v>1</v>
      </c>
      <c r="BN211" s="1">
        <v>0</v>
      </c>
      <c r="BO211" s="1">
        <v>1</v>
      </c>
      <c r="BP211" s="1">
        <v>1</v>
      </c>
      <c r="BQ211" s="1">
        <v>1</v>
      </c>
      <c r="BR211" s="1">
        <v>1</v>
      </c>
      <c r="BS211" s="1">
        <v>0</v>
      </c>
      <c r="BT211" s="1">
        <v>0</v>
      </c>
      <c r="BU211" s="1">
        <v>0</v>
      </c>
      <c r="BV211" s="1">
        <v>1</v>
      </c>
      <c r="BW211" s="1">
        <v>1</v>
      </c>
      <c r="BX211" s="1">
        <v>0</v>
      </c>
      <c r="BY211" t="s">
        <v>1445</v>
      </c>
      <c r="BZ211" s="1">
        <v>0</v>
      </c>
      <c r="CA211" s="1">
        <v>0</v>
      </c>
      <c r="CB211" s="1">
        <v>0</v>
      </c>
      <c r="CC211" s="1">
        <v>0</v>
      </c>
      <c r="CD211" s="1">
        <v>0</v>
      </c>
      <c r="CE211" s="1">
        <v>0</v>
      </c>
      <c r="CF211" s="1">
        <v>0</v>
      </c>
      <c r="CG211" s="1">
        <v>0</v>
      </c>
      <c r="CH211" s="1">
        <v>0</v>
      </c>
      <c r="CI211" s="1">
        <v>0</v>
      </c>
      <c r="CJ211" s="1">
        <v>0</v>
      </c>
      <c r="CK211" s="1">
        <v>0</v>
      </c>
      <c r="CL211" s="1">
        <v>1</v>
      </c>
      <c r="CM211" s="1">
        <v>0</v>
      </c>
      <c r="CN211" t="s">
        <v>1446</v>
      </c>
      <c r="CO211" s="1">
        <v>1</v>
      </c>
      <c r="CP211" s="1">
        <v>1</v>
      </c>
      <c r="CQ211" s="1">
        <v>1</v>
      </c>
      <c r="CR211" s="1">
        <v>1</v>
      </c>
      <c r="CS211" s="1">
        <v>1</v>
      </c>
      <c r="CT211" s="1">
        <v>1</v>
      </c>
      <c r="CU211" s="1">
        <v>1</v>
      </c>
      <c r="CV211" t="s">
        <v>287</v>
      </c>
      <c r="CW211" s="1">
        <v>2</v>
      </c>
      <c r="CX211" t="s">
        <v>287</v>
      </c>
      <c r="CY211" s="1">
        <v>1</v>
      </c>
      <c r="CZ211" s="1">
        <v>3</v>
      </c>
      <c r="DA211" s="1">
        <v>2</v>
      </c>
      <c r="DB211" s="1">
        <v>6</v>
      </c>
      <c r="DC211" t="s">
        <v>1447</v>
      </c>
      <c r="DD211" t="s">
        <v>287</v>
      </c>
      <c r="DE211" t="s">
        <v>287</v>
      </c>
      <c r="DF211" t="s">
        <v>1448</v>
      </c>
      <c r="DG211" t="s">
        <v>1449</v>
      </c>
      <c r="DH211" t="s">
        <v>290</v>
      </c>
      <c r="DI211" t="s">
        <v>315</v>
      </c>
      <c r="DJ211" t="s">
        <v>303</v>
      </c>
      <c r="DK211" t="s">
        <v>1450</v>
      </c>
      <c r="DL211" t="s">
        <v>341</v>
      </c>
      <c r="DM211" t="s">
        <v>1451</v>
      </c>
      <c r="DN211" t="s">
        <v>1452</v>
      </c>
      <c r="DO211" s="1">
        <v>0</v>
      </c>
      <c r="DP211" s="1">
        <v>0</v>
      </c>
      <c r="DQ211" s="1">
        <v>0</v>
      </c>
      <c r="DR211" s="1">
        <v>1</v>
      </c>
      <c r="DS211" s="1">
        <v>0</v>
      </c>
    </row>
    <row r="212" spans="1:123" x14ac:dyDescent="0.35">
      <c r="A212" s="1">
        <v>1</v>
      </c>
      <c r="B212" s="1">
        <v>1</v>
      </c>
      <c r="C212" s="1">
        <v>5</v>
      </c>
      <c r="D212" s="1">
        <v>1</v>
      </c>
      <c r="E212" s="1">
        <v>1</v>
      </c>
      <c r="F212" s="1">
        <v>1</v>
      </c>
      <c r="G212" s="1">
        <v>2</v>
      </c>
      <c r="H212" s="1">
        <v>4</v>
      </c>
      <c r="I212" s="1">
        <v>1</v>
      </c>
      <c r="J212" s="1">
        <v>0</v>
      </c>
      <c r="K212" s="1">
        <v>0</v>
      </c>
      <c r="L212" s="1">
        <v>0</v>
      </c>
      <c r="M212" s="1">
        <v>0</v>
      </c>
      <c r="N212" s="1">
        <v>1</v>
      </c>
      <c r="O212" s="1">
        <v>1</v>
      </c>
      <c r="P212" s="1">
        <v>0</v>
      </c>
      <c r="Q212" s="1">
        <v>1</v>
      </c>
      <c r="R212" s="1">
        <v>0</v>
      </c>
      <c r="S212" s="1">
        <v>0</v>
      </c>
      <c r="T212" s="1">
        <v>1</v>
      </c>
      <c r="U212" s="1">
        <v>1</v>
      </c>
      <c r="V212" s="1">
        <v>0</v>
      </c>
      <c r="W212" s="1">
        <v>0</v>
      </c>
      <c r="X212" t="s">
        <v>287</v>
      </c>
      <c r="Y212" s="1">
        <v>2</v>
      </c>
      <c r="Z212" s="1">
        <v>1</v>
      </c>
      <c r="AA212" t="s">
        <v>287</v>
      </c>
      <c r="AB212" s="1">
        <v>2</v>
      </c>
      <c r="AC212" s="1">
        <v>1</v>
      </c>
      <c r="AD212" s="1">
        <v>0</v>
      </c>
      <c r="AE212" s="1">
        <v>1</v>
      </c>
      <c r="AF212" s="1">
        <v>1</v>
      </c>
      <c r="AG212" s="1">
        <v>0</v>
      </c>
      <c r="AH212" t="s">
        <v>287</v>
      </c>
      <c r="AI212" t="s">
        <v>287</v>
      </c>
      <c r="AJ212" t="s">
        <v>287</v>
      </c>
      <c r="AK212" t="s">
        <v>287</v>
      </c>
      <c r="AL212" s="1">
        <v>2</v>
      </c>
      <c r="AM212" s="1">
        <v>1</v>
      </c>
      <c r="AN212" s="1">
        <v>0</v>
      </c>
      <c r="AO212" s="1">
        <v>0</v>
      </c>
      <c r="AP212" s="1">
        <v>0</v>
      </c>
      <c r="AQ212" s="1">
        <v>0</v>
      </c>
      <c r="AR212" s="1">
        <v>1</v>
      </c>
      <c r="AS212" s="1">
        <v>0</v>
      </c>
      <c r="AT212" s="1">
        <v>0</v>
      </c>
      <c r="AU212" s="1">
        <v>0</v>
      </c>
      <c r="AV212" t="s">
        <v>287</v>
      </c>
      <c r="AW212" s="1">
        <v>0</v>
      </c>
      <c r="AX212" s="1">
        <v>0</v>
      </c>
      <c r="AY212" s="1">
        <v>0</v>
      </c>
      <c r="AZ212" s="1">
        <v>0</v>
      </c>
      <c r="BA212" s="1">
        <v>1</v>
      </c>
      <c r="BB212" s="1">
        <v>0</v>
      </c>
      <c r="BC212" s="1">
        <v>0</v>
      </c>
      <c r="BD212" s="1">
        <v>0</v>
      </c>
      <c r="BE212" t="s">
        <v>287</v>
      </c>
      <c r="BF212" t="s">
        <v>287</v>
      </c>
      <c r="BG212" s="1">
        <v>1</v>
      </c>
      <c r="BH212" s="1">
        <v>1</v>
      </c>
      <c r="BI212" s="1">
        <v>2</v>
      </c>
      <c r="BJ212" s="1">
        <v>3</v>
      </c>
      <c r="BK212" s="1">
        <v>1</v>
      </c>
      <c r="BL212" s="1">
        <v>1</v>
      </c>
      <c r="BM212" s="1">
        <v>1</v>
      </c>
      <c r="BN212" s="1">
        <v>1</v>
      </c>
      <c r="BO212" s="1">
        <v>1</v>
      </c>
      <c r="BP212" s="1">
        <v>1</v>
      </c>
      <c r="BQ212" s="1">
        <v>1</v>
      </c>
      <c r="BR212" s="1">
        <v>1</v>
      </c>
      <c r="BS212" s="1">
        <v>1</v>
      </c>
      <c r="BT212" s="1">
        <v>0</v>
      </c>
      <c r="BU212" s="1">
        <v>0</v>
      </c>
      <c r="BV212" s="1">
        <v>1</v>
      </c>
      <c r="BW212" s="1">
        <v>0</v>
      </c>
      <c r="BX212" s="1">
        <v>0</v>
      </c>
      <c r="BY212" t="s">
        <v>287</v>
      </c>
      <c r="BZ212" s="1">
        <v>1</v>
      </c>
      <c r="CA212" s="1">
        <v>1</v>
      </c>
      <c r="CB212" s="1">
        <v>1</v>
      </c>
      <c r="CC212" s="1">
        <v>1</v>
      </c>
      <c r="CD212" s="1">
        <v>1</v>
      </c>
      <c r="CE212" s="1">
        <v>1</v>
      </c>
      <c r="CF212" s="1">
        <v>1</v>
      </c>
      <c r="CG212" s="1">
        <v>1</v>
      </c>
      <c r="CH212" s="1">
        <v>1</v>
      </c>
      <c r="CI212" s="1">
        <v>0</v>
      </c>
      <c r="CJ212" s="1">
        <v>0</v>
      </c>
      <c r="CK212" s="1">
        <v>0</v>
      </c>
      <c r="CL212" s="1">
        <v>0</v>
      </c>
      <c r="CM212" s="1">
        <v>0</v>
      </c>
      <c r="CN212" t="s">
        <v>287</v>
      </c>
      <c r="CO212" s="1">
        <v>1</v>
      </c>
      <c r="CP212" s="1">
        <v>1</v>
      </c>
      <c r="CQ212" s="1">
        <v>1</v>
      </c>
      <c r="CR212" s="1">
        <v>1</v>
      </c>
      <c r="CS212" s="1">
        <v>4</v>
      </c>
      <c r="CT212" s="1">
        <v>1</v>
      </c>
      <c r="CU212" s="1">
        <v>1</v>
      </c>
      <c r="CV212" t="s">
        <v>287</v>
      </c>
      <c r="CW212" s="1">
        <v>1</v>
      </c>
      <c r="CX212" t="s">
        <v>287</v>
      </c>
      <c r="CY212" s="1">
        <v>2</v>
      </c>
      <c r="CZ212" t="s">
        <v>287</v>
      </c>
      <c r="DA212" s="1">
        <v>2</v>
      </c>
      <c r="DB212" s="1">
        <v>6</v>
      </c>
      <c r="DC212" t="s">
        <v>1453</v>
      </c>
      <c r="DD212" t="s">
        <v>287</v>
      </c>
      <c r="DE212" t="s">
        <v>287</v>
      </c>
      <c r="DF212" t="s">
        <v>1454</v>
      </c>
      <c r="DG212" t="s">
        <v>1455</v>
      </c>
      <c r="DH212" t="s">
        <v>290</v>
      </c>
      <c r="DI212" t="s">
        <v>315</v>
      </c>
      <c r="DJ212" t="s">
        <v>303</v>
      </c>
      <c r="DK212" t="s">
        <v>402</v>
      </c>
      <c r="DL212" t="s">
        <v>294</v>
      </c>
      <c r="DM212" t="s">
        <v>1456</v>
      </c>
      <c r="DN212" t="s">
        <v>1457</v>
      </c>
      <c r="DO212" s="1">
        <v>0</v>
      </c>
      <c r="DP212" s="1">
        <v>0</v>
      </c>
      <c r="DQ212" s="1">
        <v>0</v>
      </c>
      <c r="DR212" s="1">
        <v>1</v>
      </c>
      <c r="DS212" s="1">
        <v>0</v>
      </c>
    </row>
    <row r="213" spans="1:123" x14ac:dyDescent="0.35">
      <c r="A213" s="1">
        <v>1</v>
      </c>
      <c r="B213" s="1">
        <v>1</v>
      </c>
      <c r="C213" s="1">
        <v>2</v>
      </c>
      <c r="D213" s="1">
        <v>1</v>
      </c>
      <c r="E213" s="1">
        <v>1</v>
      </c>
      <c r="F213" s="1">
        <v>1</v>
      </c>
      <c r="G213" s="1">
        <v>1</v>
      </c>
      <c r="H213" s="1">
        <v>4</v>
      </c>
      <c r="I213" s="1">
        <v>1</v>
      </c>
      <c r="J213" s="1">
        <v>1</v>
      </c>
      <c r="K213" s="1">
        <v>1</v>
      </c>
      <c r="L213" s="1">
        <v>1</v>
      </c>
      <c r="M213" s="1">
        <v>1</v>
      </c>
      <c r="N213" s="1">
        <v>1</v>
      </c>
      <c r="O213" s="1">
        <v>1</v>
      </c>
      <c r="P213" s="1">
        <v>0</v>
      </c>
      <c r="Q213" s="1">
        <v>1</v>
      </c>
      <c r="R213" s="1">
        <v>1</v>
      </c>
      <c r="S213" s="1">
        <v>1</v>
      </c>
      <c r="T213" s="1">
        <v>1</v>
      </c>
      <c r="U213" s="1">
        <v>1</v>
      </c>
      <c r="V213" s="1">
        <v>1</v>
      </c>
      <c r="W213" s="1">
        <v>0</v>
      </c>
      <c r="X213" t="s">
        <v>287</v>
      </c>
      <c r="Y213" s="1">
        <v>5</v>
      </c>
      <c r="Z213" s="1">
        <v>1</v>
      </c>
      <c r="AA213" t="s">
        <v>287</v>
      </c>
      <c r="AB213" s="1">
        <v>3</v>
      </c>
      <c r="AC213" s="1">
        <v>0</v>
      </c>
      <c r="AD213" s="1">
        <v>0</v>
      </c>
      <c r="AE213" s="1">
        <v>0</v>
      </c>
      <c r="AF213" s="1">
        <v>0</v>
      </c>
      <c r="AG213" s="1">
        <v>0</v>
      </c>
      <c r="AH213" s="1">
        <v>1</v>
      </c>
      <c r="AI213" s="1">
        <v>2</v>
      </c>
      <c r="AJ213" s="1">
        <v>1</v>
      </c>
      <c r="AK213" s="1">
        <v>1</v>
      </c>
      <c r="AL213" s="1">
        <v>1</v>
      </c>
      <c r="AM213" s="1">
        <v>1</v>
      </c>
      <c r="AN213" s="1">
        <v>0</v>
      </c>
      <c r="AO213" s="1">
        <v>0</v>
      </c>
      <c r="AP213" s="1">
        <v>0</v>
      </c>
      <c r="AQ213" s="1">
        <v>1</v>
      </c>
      <c r="AR213" s="1">
        <v>1</v>
      </c>
      <c r="AS213" s="1">
        <v>0</v>
      </c>
      <c r="AT213" s="1">
        <v>0</v>
      </c>
      <c r="AU213" s="1">
        <v>0</v>
      </c>
      <c r="AV213" t="s">
        <v>287</v>
      </c>
      <c r="AW213" s="1">
        <v>0</v>
      </c>
      <c r="AX213" s="1">
        <v>0</v>
      </c>
      <c r="AY213" s="1">
        <v>0</v>
      </c>
      <c r="AZ213" s="1">
        <v>1</v>
      </c>
      <c r="BA213" s="1">
        <v>1</v>
      </c>
      <c r="BB213" s="1">
        <v>0</v>
      </c>
      <c r="BC213" s="1">
        <v>0</v>
      </c>
      <c r="BD213" s="1">
        <v>0</v>
      </c>
      <c r="BE213" t="s">
        <v>287</v>
      </c>
      <c r="BF213" t="s">
        <v>287</v>
      </c>
      <c r="BG213" s="1">
        <v>1</v>
      </c>
      <c r="BH213" s="1">
        <v>1</v>
      </c>
      <c r="BI213" s="1">
        <v>1</v>
      </c>
      <c r="BJ213" s="1">
        <v>3</v>
      </c>
      <c r="BK213" s="1">
        <v>1</v>
      </c>
      <c r="BL213" s="1">
        <v>1</v>
      </c>
      <c r="BM213" s="1">
        <v>1</v>
      </c>
      <c r="BN213" s="1">
        <v>1</v>
      </c>
      <c r="BO213" s="1">
        <v>1</v>
      </c>
      <c r="BP213" s="1">
        <v>1</v>
      </c>
      <c r="BQ213" s="1">
        <v>1</v>
      </c>
      <c r="BR213" s="1">
        <v>1</v>
      </c>
      <c r="BS213" s="1">
        <v>0</v>
      </c>
      <c r="BT213" s="1">
        <v>0</v>
      </c>
      <c r="BU213" s="1">
        <v>1</v>
      </c>
      <c r="BV213" s="1">
        <v>1</v>
      </c>
      <c r="BW213" s="1">
        <v>0</v>
      </c>
      <c r="BX213" s="1">
        <v>0</v>
      </c>
      <c r="BY213" t="s">
        <v>287</v>
      </c>
      <c r="BZ213" s="1">
        <v>1</v>
      </c>
      <c r="CA213" s="1">
        <v>1</v>
      </c>
      <c r="CB213" s="1">
        <v>1</v>
      </c>
      <c r="CC213" s="1">
        <v>1</v>
      </c>
      <c r="CD213" s="1">
        <v>1</v>
      </c>
      <c r="CE213" s="1">
        <v>1</v>
      </c>
      <c r="CF213" s="1">
        <v>1</v>
      </c>
      <c r="CG213" s="1">
        <v>1</v>
      </c>
      <c r="CH213" s="1">
        <v>1</v>
      </c>
      <c r="CI213" s="1">
        <v>1</v>
      </c>
      <c r="CJ213" s="1">
        <v>1</v>
      </c>
      <c r="CK213" s="1">
        <v>1</v>
      </c>
      <c r="CL213" s="1">
        <v>0</v>
      </c>
      <c r="CM213" s="1">
        <v>0</v>
      </c>
      <c r="CN213" t="s">
        <v>287</v>
      </c>
      <c r="CO213" s="1">
        <v>1</v>
      </c>
      <c r="CP213" s="1">
        <v>1</v>
      </c>
      <c r="CQ213" s="1">
        <v>1</v>
      </c>
      <c r="CR213" s="1">
        <v>1</v>
      </c>
      <c r="CS213" s="1">
        <v>2</v>
      </c>
      <c r="CT213" s="1">
        <v>2</v>
      </c>
      <c r="CU213" s="1">
        <v>1</v>
      </c>
      <c r="CV213" t="s">
        <v>287</v>
      </c>
      <c r="CW213" s="1">
        <v>1</v>
      </c>
      <c r="CX213" t="s">
        <v>287</v>
      </c>
      <c r="CY213" s="1">
        <v>2</v>
      </c>
      <c r="CZ213" t="s">
        <v>287</v>
      </c>
      <c r="DA213" s="1">
        <v>2</v>
      </c>
      <c r="DB213" s="1">
        <v>6</v>
      </c>
      <c r="DC213" t="s">
        <v>1458</v>
      </c>
      <c r="DD213" t="s">
        <v>287</v>
      </c>
      <c r="DE213" t="s">
        <v>287</v>
      </c>
      <c r="DF213" t="s">
        <v>1459</v>
      </c>
      <c r="DG213" t="s">
        <v>1460</v>
      </c>
      <c r="DH213" t="s">
        <v>301</v>
      </c>
      <c r="DI213" t="s">
        <v>302</v>
      </c>
      <c r="DJ213" t="s">
        <v>303</v>
      </c>
      <c r="DK213" t="s">
        <v>445</v>
      </c>
      <c r="DL213" t="s">
        <v>370</v>
      </c>
      <c r="DM213" t="s">
        <v>1461</v>
      </c>
      <c r="DN213" t="s">
        <v>1462</v>
      </c>
      <c r="DO213" s="1">
        <v>0</v>
      </c>
      <c r="DP213" s="1">
        <v>0</v>
      </c>
      <c r="DQ213" s="1">
        <v>0</v>
      </c>
      <c r="DR213" s="1">
        <v>1</v>
      </c>
      <c r="DS213" s="1">
        <v>0</v>
      </c>
    </row>
    <row r="214" spans="1:123" x14ac:dyDescent="0.35">
      <c r="A214" t="s">
        <v>287</v>
      </c>
      <c r="B214" t="s">
        <v>287</v>
      </c>
      <c r="C214" t="s">
        <v>287</v>
      </c>
      <c r="D214" t="s">
        <v>287</v>
      </c>
      <c r="E214" t="s">
        <v>287</v>
      </c>
      <c r="F214" t="s">
        <v>287</v>
      </c>
      <c r="G214" t="s">
        <v>287</v>
      </c>
      <c r="H214" t="s">
        <v>287</v>
      </c>
      <c r="I214" s="1">
        <v>0</v>
      </c>
      <c r="J214" s="1">
        <v>0</v>
      </c>
      <c r="K214" s="1">
        <v>0</v>
      </c>
      <c r="L214" s="1">
        <v>0</v>
      </c>
      <c r="M214" s="1">
        <v>0</v>
      </c>
      <c r="N214" s="1">
        <v>0</v>
      </c>
      <c r="O214" s="1">
        <v>0</v>
      </c>
      <c r="P214" s="1">
        <v>0</v>
      </c>
      <c r="Q214" t="s">
        <v>287</v>
      </c>
      <c r="R214" s="1">
        <v>0</v>
      </c>
      <c r="S214" s="1">
        <v>0</v>
      </c>
      <c r="T214" s="1">
        <v>0</v>
      </c>
      <c r="U214" s="1">
        <v>0</v>
      </c>
      <c r="V214" s="1">
        <v>0</v>
      </c>
      <c r="W214" s="1">
        <v>0</v>
      </c>
      <c r="X214" t="s">
        <v>287</v>
      </c>
      <c r="Y214" t="s">
        <v>287</v>
      </c>
      <c r="Z214" t="s">
        <v>287</v>
      </c>
      <c r="AA214" t="s">
        <v>287</v>
      </c>
      <c r="AB214" t="s">
        <v>287</v>
      </c>
      <c r="AC214" s="1">
        <v>0</v>
      </c>
      <c r="AD214" s="1">
        <v>0</v>
      </c>
      <c r="AE214" s="1">
        <v>0</v>
      </c>
      <c r="AF214" s="1">
        <v>0</v>
      </c>
      <c r="AG214" s="1">
        <v>0</v>
      </c>
      <c r="AH214" t="s">
        <v>287</v>
      </c>
      <c r="AI214" t="s">
        <v>287</v>
      </c>
      <c r="AJ214" t="s">
        <v>287</v>
      </c>
      <c r="AK214" t="s">
        <v>287</v>
      </c>
      <c r="AL214" t="s">
        <v>287</v>
      </c>
      <c r="AM214" t="s">
        <v>287</v>
      </c>
      <c r="AN214" s="1">
        <v>0</v>
      </c>
      <c r="AO214" s="1">
        <v>0</v>
      </c>
      <c r="AP214" s="1">
        <v>0</v>
      </c>
      <c r="AQ214" s="1">
        <v>0</v>
      </c>
      <c r="AR214" s="1">
        <v>0</v>
      </c>
      <c r="AS214" s="1">
        <v>0</v>
      </c>
      <c r="AT214" s="1">
        <v>0</v>
      </c>
      <c r="AU214" s="1">
        <v>0</v>
      </c>
      <c r="AV214" t="s">
        <v>287</v>
      </c>
      <c r="AW214" s="1">
        <v>0</v>
      </c>
      <c r="AX214" s="1">
        <v>0</v>
      </c>
      <c r="AY214" s="1">
        <v>0</v>
      </c>
      <c r="AZ214" s="1">
        <v>0</v>
      </c>
      <c r="BA214" s="1">
        <v>0</v>
      </c>
      <c r="BB214" s="1">
        <v>0</v>
      </c>
      <c r="BC214" s="1">
        <v>0</v>
      </c>
      <c r="BD214" s="1">
        <v>0</v>
      </c>
      <c r="BE214" t="s">
        <v>287</v>
      </c>
      <c r="BF214" t="s">
        <v>287</v>
      </c>
      <c r="BG214" t="s">
        <v>287</v>
      </c>
      <c r="BH214" t="s">
        <v>287</v>
      </c>
      <c r="BI214" t="s">
        <v>287</v>
      </c>
      <c r="BJ214" t="s">
        <v>287</v>
      </c>
      <c r="BK214" s="1">
        <v>0</v>
      </c>
      <c r="BL214" s="1">
        <v>0</v>
      </c>
      <c r="BM214" s="1">
        <v>0</v>
      </c>
      <c r="BN214" s="1">
        <v>0</v>
      </c>
      <c r="BO214" s="1">
        <v>0</v>
      </c>
      <c r="BP214" s="1">
        <v>0</v>
      </c>
      <c r="BQ214" s="1">
        <v>0</v>
      </c>
      <c r="BR214" s="1">
        <v>0</v>
      </c>
      <c r="BS214" s="1">
        <v>0</v>
      </c>
      <c r="BT214" s="1">
        <v>0</v>
      </c>
      <c r="BU214" s="1">
        <v>0</v>
      </c>
      <c r="BV214" s="1">
        <v>0</v>
      </c>
      <c r="BW214" s="1">
        <v>0</v>
      </c>
      <c r="BX214" s="1">
        <v>0</v>
      </c>
      <c r="BY214" t="s">
        <v>287</v>
      </c>
      <c r="BZ214" s="1">
        <v>0</v>
      </c>
      <c r="CA214" s="1">
        <v>0</v>
      </c>
      <c r="CB214" s="1">
        <v>0</v>
      </c>
      <c r="CC214" s="1">
        <v>0</v>
      </c>
      <c r="CD214" s="1">
        <v>0</v>
      </c>
      <c r="CE214" s="1">
        <v>0</v>
      </c>
      <c r="CF214" s="1">
        <v>0</v>
      </c>
      <c r="CG214" s="1">
        <v>0</v>
      </c>
      <c r="CH214" s="1">
        <v>0</v>
      </c>
      <c r="CI214" s="1">
        <v>0</v>
      </c>
      <c r="CJ214" s="1">
        <v>0</v>
      </c>
      <c r="CK214" s="1">
        <v>0</v>
      </c>
      <c r="CL214" s="1">
        <v>0</v>
      </c>
      <c r="CM214" s="1">
        <v>0</v>
      </c>
      <c r="CN214" t="s">
        <v>287</v>
      </c>
      <c r="CO214" t="s">
        <v>287</v>
      </c>
      <c r="CP214" t="s">
        <v>287</v>
      </c>
      <c r="CQ214" t="s">
        <v>287</v>
      </c>
      <c r="CR214" t="s">
        <v>287</v>
      </c>
      <c r="CS214" t="s">
        <v>287</v>
      </c>
      <c r="CT214" t="s">
        <v>287</v>
      </c>
      <c r="CU214" t="s">
        <v>287</v>
      </c>
      <c r="CV214" t="s">
        <v>287</v>
      </c>
      <c r="CW214" t="s">
        <v>287</v>
      </c>
      <c r="CX214" t="s">
        <v>287</v>
      </c>
      <c r="CY214" t="s">
        <v>287</v>
      </c>
      <c r="CZ214" t="s">
        <v>287</v>
      </c>
      <c r="DA214" t="s">
        <v>287</v>
      </c>
      <c r="DB214" t="s">
        <v>287</v>
      </c>
      <c r="DC214" t="s">
        <v>287</v>
      </c>
      <c r="DD214" t="s">
        <v>287</v>
      </c>
      <c r="DE214" t="s">
        <v>287</v>
      </c>
      <c r="DF214" t="s">
        <v>1463</v>
      </c>
      <c r="DG214" t="s">
        <v>1464</v>
      </c>
      <c r="DH214" t="s">
        <v>290</v>
      </c>
      <c r="DI214" t="s">
        <v>291</v>
      </c>
      <c r="DJ214" t="s">
        <v>292</v>
      </c>
      <c r="DK214" t="s">
        <v>800</v>
      </c>
      <c r="DL214" t="s">
        <v>341</v>
      </c>
      <c r="DM214" t="s">
        <v>1465</v>
      </c>
      <c r="DN214" t="s">
        <v>1466</v>
      </c>
      <c r="DO214" s="1">
        <v>0</v>
      </c>
      <c r="DP214" s="1">
        <v>1</v>
      </c>
      <c r="DQ214" s="1">
        <v>0</v>
      </c>
      <c r="DR214" s="1">
        <v>0</v>
      </c>
      <c r="DS214" s="1">
        <v>0</v>
      </c>
    </row>
    <row r="215" spans="1:123" x14ac:dyDescent="0.35">
      <c r="A215" s="1">
        <v>1</v>
      </c>
      <c r="B215" s="1">
        <v>1</v>
      </c>
      <c r="C215" s="1">
        <v>5</v>
      </c>
      <c r="D215" s="1">
        <v>3</v>
      </c>
      <c r="E215" s="1">
        <v>1</v>
      </c>
      <c r="F215" s="1">
        <v>1</v>
      </c>
      <c r="G215" s="1">
        <v>1</v>
      </c>
      <c r="H215" s="1">
        <v>4</v>
      </c>
      <c r="I215" s="1">
        <v>1</v>
      </c>
      <c r="J215" s="1">
        <v>1</v>
      </c>
      <c r="K215" s="1">
        <v>0</v>
      </c>
      <c r="L215" s="1">
        <v>0</v>
      </c>
      <c r="M215" s="1">
        <v>0</v>
      </c>
      <c r="N215" s="1">
        <v>0</v>
      </c>
      <c r="O215" s="1">
        <v>1</v>
      </c>
      <c r="P215" s="1">
        <v>0</v>
      </c>
      <c r="Q215" s="1">
        <v>1</v>
      </c>
      <c r="R215" s="1">
        <v>1</v>
      </c>
      <c r="S215" s="1">
        <v>1</v>
      </c>
      <c r="T215" s="1">
        <v>1</v>
      </c>
      <c r="U215" s="1">
        <v>1</v>
      </c>
      <c r="V215" s="1">
        <v>1</v>
      </c>
      <c r="W215" s="1">
        <v>0</v>
      </c>
      <c r="X215" t="s">
        <v>287</v>
      </c>
      <c r="Y215" s="1">
        <v>4</v>
      </c>
      <c r="Z215" s="1">
        <v>1</v>
      </c>
      <c r="AA215" t="s">
        <v>287</v>
      </c>
      <c r="AB215" s="1">
        <v>1</v>
      </c>
      <c r="AC215" s="1">
        <v>0</v>
      </c>
      <c r="AD215" s="1">
        <v>0</v>
      </c>
      <c r="AE215" s="1">
        <v>0</v>
      </c>
      <c r="AF215" s="1">
        <v>0</v>
      </c>
      <c r="AG215" s="1">
        <v>0</v>
      </c>
      <c r="AH215" t="s">
        <v>287</v>
      </c>
      <c r="AI215" t="s">
        <v>287</v>
      </c>
      <c r="AJ215" t="s">
        <v>287</v>
      </c>
      <c r="AK215" t="s">
        <v>287</v>
      </c>
      <c r="AL215" s="1">
        <v>1</v>
      </c>
      <c r="AM215" s="1">
        <v>1</v>
      </c>
      <c r="AN215" s="1">
        <v>0</v>
      </c>
      <c r="AO215" s="1">
        <v>0</v>
      </c>
      <c r="AP215" s="1">
        <v>0</v>
      </c>
      <c r="AQ215" s="1">
        <v>1</v>
      </c>
      <c r="AR215" s="1">
        <v>0</v>
      </c>
      <c r="AS215" s="1">
        <v>0</v>
      </c>
      <c r="AT215" s="1">
        <v>1</v>
      </c>
      <c r="AU215" s="1">
        <v>0</v>
      </c>
      <c r="AV215" t="s">
        <v>1467</v>
      </c>
      <c r="AW215" s="1">
        <v>0</v>
      </c>
      <c r="AX215" s="1">
        <v>0</v>
      </c>
      <c r="AY215" s="1">
        <v>0</v>
      </c>
      <c r="AZ215" s="1">
        <v>1</v>
      </c>
      <c r="BA215" s="1">
        <v>1</v>
      </c>
      <c r="BB215" s="1">
        <v>0</v>
      </c>
      <c r="BC215" s="1">
        <v>0</v>
      </c>
      <c r="BD215" s="1">
        <v>0</v>
      </c>
      <c r="BE215" t="s">
        <v>287</v>
      </c>
      <c r="BF215" t="s">
        <v>287</v>
      </c>
      <c r="BG215" s="1">
        <v>2</v>
      </c>
      <c r="BH215" t="s">
        <v>287</v>
      </c>
      <c r="BI215" t="s">
        <v>287</v>
      </c>
      <c r="BJ215" t="s">
        <v>287</v>
      </c>
      <c r="BK215" s="1">
        <v>0</v>
      </c>
      <c r="BL215" s="1">
        <v>0</v>
      </c>
      <c r="BM215" s="1">
        <v>0</v>
      </c>
      <c r="BN215" s="1">
        <v>0</v>
      </c>
      <c r="BO215" s="1">
        <v>0</v>
      </c>
      <c r="BP215" s="1">
        <v>0</v>
      </c>
      <c r="BQ215" s="1">
        <v>0</v>
      </c>
      <c r="BR215" s="1">
        <v>0</v>
      </c>
      <c r="BS215" s="1">
        <v>0</v>
      </c>
      <c r="BT215" s="1">
        <v>0</v>
      </c>
      <c r="BU215" s="1">
        <v>0</v>
      </c>
      <c r="BV215" s="1">
        <v>0</v>
      </c>
      <c r="BW215" s="1">
        <v>0</v>
      </c>
      <c r="BX215" s="1">
        <v>0</v>
      </c>
      <c r="BY215" t="s">
        <v>287</v>
      </c>
      <c r="BZ215" s="1">
        <v>0</v>
      </c>
      <c r="CA215" s="1">
        <v>0</v>
      </c>
      <c r="CB215" s="1">
        <v>0</v>
      </c>
      <c r="CC215" s="1">
        <v>0</v>
      </c>
      <c r="CD215" s="1">
        <v>0</v>
      </c>
      <c r="CE215" s="1">
        <v>0</v>
      </c>
      <c r="CF215" s="1">
        <v>0</v>
      </c>
      <c r="CG215" s="1">
        <v>0</v>
      </c>
      <c r="CH215" s="1">
        <v>0</v>
      </c>
      <c r="CI215" s="1">
        <v>0</v>
      </c>
      <c r="CJ215" s="1">
        <v>0</v>
      </c>
      <c r="CK215" s="1">
        <v>0</v>
      </c>
      <c r="CL215" s="1">
        <v>0</v>
      </c>
      <c r="CM215" s="1">
        <v>0</v>
      </c>
      <c r="CN215" t="s">
        <v>287</v>
      </c>
      <c r="CO215" t="s">
        <v>287</v>
      </c>
      <c r="CP215" t="s">
        <v>287</v>
      </c>
      <c r="CQ215" t="s">
        <v>287</v>
      </c>
      <c r="CR215" t="s">
        <v>287</v>
      </c>
      <c r="CS215" t="s">
        <v>287</v>
      </c>
      <c r="CT215" t="s">
        <v>287</v>
      </c>
      <c r="CU215" t="s">
        <v>287</v>
      </c>
      <c r="CV215" t="s">
        <v>1468</v>
      </c>
      <c r="CW215" s="1">
        <v>3</v>
      </c>
      <c r="CX215" t="s">
        <v>287</v>
      </c>
      <c r="CY215" s="1">
        <v>1</v>
      </c>
      <c r="CZ215" s="1">
        <v>1</v>
      </c>
      <c r="DA215" s="1">
        <v>1</v>
      </c>
      <c r="DB215" t="s">
        <v>287</v>
      </c>
      <c r="DC215" t="s">
        <v>287</v>
      </c>
      <c r="DD215" s="1">
        <v>1</v>
      </c>
      <c r="DE215" t="s">
        <v>287</v>
      </c>
      <c r="DF215" t="s">
        <v>1469</v>
      </c>
      <c r="DG215" t="s">
        <v>1470</v>
      </c>
      <c r="DH215" t="s">
        <v>290</v>
      </c>
      <c r="DI215" t="s">
        <v>291</v>
      </c>
      <c r="DJ215" t="s">
        <v>292</v>
      </c>
      <c r="DK215" t="s">
        <v>501</v>
      </c>
      <c r="DL215" t="s">
        <v>341</v>
      </c>
      <c r="DM215" t="s">
        <v>1471</v>
      </c>
      <c r="DN215" t="s">
        <v>1472</v>
      </c>
      <c r="DO215" s="1">
        <v>0</v>
      </c>
      <c r="DP215" s="1">
        <v>0</v>
      </c>
      <c r="DQ215" s="1">
        <v>0</v>
      </c>
      <c r="DR215" s="1">
        <v>1</v>
      </c>
      <c r="DS215" s="1">
        <v>0</v>
      </c>
    </row>
    <row r="216" spans="1:123" x14ac:dyDescent="0.35">
      <c r="A216" s="1">
        <v>1</v>
      </c>
      <c r="B216" s="1">
        <v>1</v>
      </c>
      <c r="C216" s="1">
        <v>1</v>
      </c>
      <c r="D216" s="1">
        <v>2</v>
      </c>
      <c r="E216" s="1">
        <v>1</v>
      </c>
      <c r="F216" s="1">
        <v>2</v>
      </c>
      <c r="G216" s="1">
        <v>4</v>
      </c>
      <c r="H216" s="1">
        <v>4</v>
      </c>
      <c r="I216" s="1">
        <v>1</v>
      </c>
      <c r="J216" s="1">
        <v>1</v>
      </c>
      <c r="K216" s="1">
        <v>1</v>
      </c>
      <c r="L216" s="1">
        <v>0</v>
      </c>
      <c r="M216" s="1">
        <v>1</v>
      </c>
      <c r="N216" s="1">
        <v>1</v>
      </c>
      <c r="O216" s="1">
        <v>1</v>
      </c>
      <c r="P216" s="1">
        <v>0</v>
      </c>
      <c r="Q216" s="1">
        <v>1</v>
      </c>
      <c r="R216" s="1">
        <v>1</v>
      </c>
      <c r="S216" s="1">
        <v>0</v>
      </c>
      <c r="T216" s="1">
        <v>0</v>
      </c>
      <c r="U216" s="1">
        <v>0</v>
      </c>
      <c r="V216" s="1">
        <v>0</v>
      </c>
      <c r="W216" s="1">
        <v>0</v>
      </c>
      <c r="X216" t="s">
        <v>287</v>
      </c>
      <c r="Y216" s="1">
        <v>4</v>
      </c>
      <c r="Z216" s="1">
        <v>2</v>
      </c>
      <c r="AA216" t="s">
        <v>1473</v>
      </c>
      <c r="AB216" s="1">
        <v>3</v>
      </c>
      <c r="AC216" s="1">
        <v>0</v>
      </c>
      <c r="AD216" s="1">
        <v>0</v>
      </c>
      <c r="AE216" s="1">
        <v>0</v>
      </c>
      <c r="AF216" s="1">
        <v>0</v>
      </c>
      <c r="AG216" s="1">
        <v>0</v>
      </c>
      <c r="AH216" s="1">
        <v>1</v>
      </c>
      <c r="AI216" s="1">
        <v>1</v>
      </c>
      <c r="AJ216" s="1">
        <v>3</v>
      </c>
      <c r="AK216" s="1">
        <v>1</v>
      </c>
      <c r="AL216" s="1">
        <v>2</v>
      </c>
      <c r="AM216" s="1">
        <v>2</v>
      </c>
      <c r="AN216" s="1">
        <v>0</v>
      </c>
      <c r="AO216" s="1">
        <v>0</v>
      </c>
      <c r="AP216" s="1">
        <v>0</v>
      </c>
      <c r="AQ216" s="1">
        <v>1</v>
      </c>
      <c r="AR216" s="1">
        <v>0</v>
      </c>
      <c r="AS216" s="1">
        <v>0</v>
      </c>
      <c r="AT216" s="1">
        <v>0</v>
      </c>
      <c r="AU216" s="1">
        <v>0</v>
      </c>
      <c r="AV216" t="s">
        <v>287</v>
      </c>
      <c r="AW216" s="1">
        <v>0</v>
      </c>
      <c r="AX216" s="1">
        <v>0</v>
      </c>
      <c r="AY216" s="1">
        <v>0</v>
      </c>
      <c r="AZ216" s="1">
        <v>1</v>
      </c>
      <c r="BA216" s="1">
        <v>1</v>
      </c>
      <c r="BB216" s="1">
        <v>0</v>
      </c>
      <c r="BC216" s="1">
        <v>0</v>
      </c>
      <c r="BD216" s="1">
        <v>0</v>
      </c>
      <c r="BE216" t="s">
        <v>287</v>
      </c>
      <c r="BF216" t="s">
        <v>1474</v>
      </c>
      <c r="BG216" s="1">
        <v>1</v>
      </c>
      <c r="BH216" s="1">
        <v>1</v>
      </c>
      <c r="BI216" s="1">
        <v>1</v>
      </c>
      <c r="BJ216" s="1">
        <v>3</v>
      </c>
      <c r="BK216" s="1">
        <v>0</v>
      </c>
      <c r="BL216" s="1">
        <v>1</v>
      </c>
      <c r="BM216" s="1">
        <v>1</v>
      </c>
      <c r="BN216" s="1">
        <v>1</v>
      </c>
      <c r="BO216" s="1">
        <v>1</v>
      </c>
      <c r="BP216" s="1">
        <v>1</v>
      </c>
      <c r="BQ216" s="1">
        <v>1</v>
      </c>
      <c r="BR216" s="1">
        <v>0</v>
      </c>
      <c r="BS216" s="1">
        <v>0</v>
      </c>
      <c r="BT216" s="1">
        <v>0</v>
      </c>
      <c r="BU216" s="1">
        <v>1</v>
      </c>
      <c r="BV216" s="1">
        <v>1</v>
      </c>
      <c r="BW216" s="1">
        <v>0</v>
      </c>
      <c r="BX216" s="1">
        <v>0</v>
      </c>
      <c r="BY216" t="s">
        <v>287</v>
      </c>
      <c r="BZ216" s="1">
        <v>1</v>
      </c>
      <c r="CA216" s="1">
        <v>1</v>
      </c>
      <c r="CB216" s="1">
        <v>1</v>
      </c>
      <c r="CC216" s="1">
        <v>1</v>
      </c>
      <c r="CD216" s="1">
        <v>1</v>
      </c>
      <c r="CE216" s="1">
        <v>1</v>
      </c>
      <c r="CF216" s="1">
        <v>1</v>
      </c>
      <c r="CG216" s="1">
        <v>1</v>
      </c>
      <c r="CH216" s="1">
        <v>1</v>
      </c>
      <c r="CI216" s="1">
        <v>1</v>
      </c>
      <c r="CJ216" s="1">
        <v>0</v>
      </c>
      <c r="CK216" s="1">
        <v>0</v>
      </c>
      <c r="CL216" s="1">
        <v>0</v>
      </c>
      <c r="CM216" s="1">
        <v>0</v>
      </c>
      <c r="CN216" t="s">
        <v>287</v>
      </c>
      <c r="CO216" s="1">
        <v>1</v>
      </c>
      <c r="CP216" s="1">
        <v>1</v>
      </c>
      <c r="CQ216" s="1">
        <v>1</v>
      </c>
      <c r="CR216" s="1">
        <v>1</v>
      </c>
      <c r="CS216" s="1">
        <v>4</v>
      </c>
      <c r="CT216" s="1">
        <v>2</v>
      </c>
      <c r="CU216" s="1">
        <v>1</v>
      </c>
      <c r="CV216" t="s">
        <v>287</v>
      </c>
      <c r="CW216" s="1">
        <v>2</v>
      </c>
      <c r="CX216" t="s">
        <v>1475</v>
      </c>
      <c r="CY216" s="1">
        <v>1</v>
      </c>
      <c r="CZ216" s="1">
        <v>1</v>
      </c>
      <c r="DA216" s="1">
        <v>2</v>
      </c>
      <c r="DB216" s="1">
        <v>1</v>
      </c>
      <c r="DC216" t="s">
        <v>287</v>
      </c>
      <c r="DD216" t="s">
        <v>287</v>
      </c>
      <c r="DE216" t="s">
        <v>1476</v>
      </c>
      <c r="DF216" t="s">
        <v>1477</v>
      </c>
      <c r="DG216" t="s">
        <v>1478</v>
      </c>
      <c r="DH216" t="s">
        <v>290</v>
      </c>
      <c r="DI216" t="s">
        <v>302</v>
      </c>
      <c r="DJ216" t="s">
        <v>303</v>
      </c>
      <c r="DK216" t="s">
        <v>1442</v>
      </c>
      <c r="DL216" t="s">
        <v>294</v>
      </c>
      <c r="DM216" t="s">
        <v>1479</v>
      </c>
      <c r="DN216" t="s">
        <v>1480</v>
      </c>
      <c r="DO216" s="1">
        <v>0</v>
      </c>
      <c r="DP216" s="1">
        <v>0</v>
      </c>
      <c r="DQ216" s="1">
        <v>0</v>
      </c>
      <c r="DR216" s="1">
        <v>1</v>
      </c>
      <c r="DS216" s="1">
        <v>0</v>
      </c>
    </row>
    <row r="217" spans="1:123" x14ac:dyDescent="0.35">
      <c r="A217" t="s">
        <v>287</v>
      </c>
      <c r="B217" t="s">
        <v>287</v>
      </c>
      <c r="C217" t="s">
        <v>287</v>
      </c>
      <c r="D217" t="s">
        <v>287</v>
      </c>
      <c r="E217" t="s">
        <v>287</v>
      </c>
      <c r="F217" t="s">
        <v>287</v>
      </c>
      <c r="G217" t="s">
        <v>287</v>
      </c>
      <c r="H217" t="s">
        <v>287</v>
      </c>
      <c r="I217" s="1">
        <v>0</v>
      </c>
      <c r="J217" s="1">
        <v>0</v>
      </c>
      <c r="K217" s="1">
        <v>0</v>
      </c>
      <c r="L217" s="1">
        <v>0</v>
      </c>
      <c r="M217" s="1">
        <v>0</v>
      </c>
      <c r="N217" s="1">
        <v>0</v>
      </c>
      <c r="O217" s="1">
        <v>0</v>
      </c>
      <c r="P217" s="1">
        <v>0</v>
      </c>
      <c r="Q217" t="s">
        <v>287</v>
      </c>
      <c r="R217" s="1">
        <v>0</v>
      </c>
      <c r="S217" s="1">
        <v>0</v>
      </c>
      <c r="T217" s="1">
        <v>0</v>
      </c>
      <c r="U217" s="1">
        <v>0</v>
      </c>
      <c r="V217" s="1">
        <v>0</v>
      </c>
      <c r="W217" s="1">
        <v>0</v>
      </c>
      <c r="X217" t="s">
        <v>287</v>
      </c>
      <c r="Y217" t="s">
        <v>287</v>
      </c>
      <c r="Z217" t="s">
        <v>287</v>
      </c>
      <c r="AA217" t="s">
        <v>287</v>
      </c>
      <c r="AB217" t="s">
        <v>287</v>
      </c>
      <c r="AC217" s="1">
        <v>0</v>
      </c>
      <c r="AD217" s="1">
        <v>0</v>
      </c>
      <c r="AE217" s="1">
        <v>0</v>
      </c>
      <c r="AF217" s="1">
        <v>0</v>
      </c>
      <c r="AG217" s="1">
        <v>0</v>
      </c>
      <c r="AH217" t="s">
        <v>287</v>
      </c>
      <c r="AI217" t="s">
        <v>287</v>
      </c>
      <c r="AJ217" t="s">
        <v>287</v>
      </c>
      <c r="AK217" t="s">
        <v>287</v>
      </c>
      <c r="AL217" t="s">
        <v>287</v>
      </c>
      <c r="AM217" t="s">
        <v>287</v>
      </c>
      <c r="AN217" s="1">
        <v>0</v>
      </c>
      <c r="AO217" s="1">
        <v>0</v>
      </c>
      <c r="AP217" s="1">
        <v>0</v>
      </c>
      <c r="AQ217" s="1">
        <v>0</v>
      </c>
      <c r="AR217" s="1">
        <v>0</v>
      </c>
      <c r="AS217" s="1">
        <v>0</v>
      </c>
      <c r="AT217" s="1">
        <v>0</v>
      </c>
      <c r="AU217" s="1">
        <v>0</v>
      </c>
      <c r="AV217" t="s">
        <v>287</v>
      </c>
      <c r="AW217" s="1">
        <v>0</v>
      </c>
      <c r="AX217" s="1">
        <v>0</v>
      </c>
      <c r="AY217" s="1">
        <v>0</v>
      </c>
      <c r="AZ217" s="1">
        <v>0</v>
      </c>
      <c r="BA217" s="1">
        <v>0</v>
      </c>
      <c r="BB217" s="1">
        <v>0</v>
      </c>
      <c r="BC217" s="1">
        <v>0</v>
      </c>
      <c r="BD217" s="1">
        <v>0</v>
      </c>
      <c r="BE217" t="s">
        <v>287</v>
      </c>
      <c r="BF217" t="s">
        <v>287</v>
      </c>
      <c r="BG217" t="s">
        <v>287</v>
      </c>
      <c r="BH217" t="s">
        <v>287</v>
      </c>
      <c r="BI217" t="s">
        <v>287</v>
      </c>
      <c r="BJ217" t="s">
        <v>287</v>
      </c>
      <c r="BK217" s="1">
        <v>0</v>
      </c>
      <c r="BL217" s="1">
        <v>0</v>
      </c>
      <c r="BM217" s="1">
        <v>0</v>
      </c>
      <c r="BN217" s="1">
        <v>0</v>
      </c>
      <c r="BO217" s="1">
        <v>0</v>
      </c>
      <c r="BP217" s="1">
        <v>0</v>
      </c>
      <c r="BQ217" s="1">
        <v>0</v>
      </c>
      <c r="BR217" s="1">
        <v>0</v>
      </c>
      <c r="BS217" s="1">
        <v>0</v>
      </c>
      <c r="BT217" s="1">
        <v>0</v>
      </c>
      <c r="BU217" s="1">
        <v>0</v>
      </c>
      <c r="BV217" s="1">
        <v>0</v>
      </c>
      <c r="BW217" s="1">
        <v>0</v>
      </c>
      <c r="BX217" s="1">
        <v>0</v>
      </c>
      <c r="BY217" t="s">
        <v>287</v>
      </c>
      <c r="BZ217" s="1">
        <v>0</v>
      </c>
      <c r="CA217" s="1">
        <v>0</v>
      </c>
      <c r="CB217" s="1">
        <v>0</v>
      </c>
      <c r="CC217" s="1">
        <v>0</v>
      </c>
      <c r="CD217" s="1">
        <v>0</v>
      </c>
      <c r="CE217" s="1">
        <v>0</v>
      </c>
      <c r="CF217" s="1">
        <v>0</v>
      </c>
      <c r="CG217" s="1">
        <v>0</v>
      </c>
      <c r="CH217" s="1">
        <v>0</v>
      </c>
      <c r="CI217" s="1">
        <v>0</v>
      </c>
      <c r="CJ217" s="1">
        <v>0</v>
      </c>
      <c r="CK217" s="1">
        <v>0</v>
      </c>
      <c r="CL217" s="1">
        <v>0</v>
      </c>
      <c r="CM217" s="1">
        <v>0</v>
      </c>
      <c r="CN217" t="s">
        <v>287</v>
      </c>
      <c r="CO217" t="s">
        <v>287</v>
      </c>
      <c r="CP217" t="s">
        <v>287</v>
      </c>
      <c r="CQ217" t="s">
        <v>287</v>
      </c>
      <c r="CR217" t="s">
        <v>287</v>
      </c>
      <c r="CS217" t="s">
        <v>287</v>
      </c>
      <c r="CT217" t="s">
        <v>287</v>
      </c>
      <c r="CU217" t="s">
        <v>287</v>
      </c>
      <c r="CV217" t="s">
        <v>287</v>
      </c>
      <c r="CW217" t="s">
        <v>287</v>
      </c>
      <c r="CX217" t="s">
        <v>287</v>
      </c>
      <c r="CY217" t="s">
        <v>287</v>
      </c>
      <c r="CZ217" t="s">
        <v>287</v>
      </c>
      <c r="DA217" t="s">
        <v>287</v>
      </c>
      <c r="DB217" t="s">
        <v>287</v>
      </c>
      <c r="DC217" t="s">
        <v>287</v>
      </c>
      <c r="DD217" t="s">
        <v>287</v>
      </c>
      <c r="DE217" t="s">
        <v>287</v>
      </c>
      <c r="DF217" t="s">
        <v>1481</v>
      </c>
      <c r="DG217" t="s">
        <v>1482</v>
      </c>
      <c r="DH217" t="s">
        <v>290</v>
      </c>
      <c r="DI217" t="s">
        <v>291</v>
      </c>
      <c r="DJ217" t="s">
        <v>292</v>
      </c>
      <c r="DK217" t="s">
        <v>501</v>
      </c>
      <c r="DL217" t="s">
        <v>341</v>
      </c>
      <c r="DM217" t="s">
        <v>1483</v>
      </c>
      <c r="DN217" t="s">
        <v>1484</v>
      </c>
      <c r="DO217" s="1">
        <v>0</v>
      </c>
      <c r="DP217" s="1">
        <v>1</v>
      </c>
      <c r="DQ217" s="1">
        <v>0</v>
      </c>
      <c r="DR217" s="1">
        <v>0</v>
      </c>
      <c r="DS217" s="1">
        <v>0</v>
      </c>
    </row>
    <row r="218" spans="1:123" x14ac:dyDescent="0.35">
      <c r="A218" t="s">
        <v>287</v>
      </c>
      <c r="B218" t="s">
        <v>287</v>
      </c>
      <c r="C218" t="s">
        <v>287</v>
      </c>
      <c r="D218" t="s">
        <v>287</v>
      </c>
      <c r="E218" t="s">
        <v>287</v>
      </c>
      <c r="F218" t="s">
        <v>287</v>
      </c>
      <c r="G218" t="s">
        <v>287</v>
      </c>
      <c r="H218" t="s">
        <v>287</v>
      </c>
      <c r="I218" s="1">
        <v>0</v>
      </c>
      <c r="J218" s="1">
        <v>0</v>
      </c>
      <c r="K218" s="1">
        <v>0</v>
      </c>
      <c r="L218" s="1">
        <v>0</v>
      </c>
      <c r="M218" s="1">
        <v>0</v>
      </c>
      <c r="N218" s="1">
        <v>0</v>
      </c>
      <c r="O218" s="1">
        <v>0</v>
      </c>
      <c r="P218" s="1">
        <v>0</v>
      </c>
      <c r="Q218" t="s">
        <v>287</v>
      </c>
      <c r="R218" s="1">
        <v>0</v>
      </c>
      <c r="S218" s="1">
        <v>0</v>
      </c>
      <c r="T218" s="1">
        <v>0</v>
      </c>
      <c r="U218" s="1">
        <v>0</v>
      </c>
      <c r="V218" s="1">
        <v>0</v>
      </c>
      <c r="W218" s="1">
        <v>0</v>
      </c>
      <c r="X218" t="s">
        <v>287</v>
      </c>
      <c r="Y218" t="s">
        <v>287</v>
      </c>
      <c r="Z218" t="s">
        <v>287</v>
      </c>
      <c r="AA218" t="s">
        <v>287</v>
      </c>
      <c r="AB218" t="s">
        <v>287</v>
      </c>
      <c r="AC218" s="1">
        <v>0</v>
      </c>
      <c r="AD218" s="1">
        <v>0</v>
      </c>
      <c r="AE218" s="1">
        <v>0</v>
      </c>
      <c r="AF218" s="1">
        <v>0</v>
      </c>
      <c r="AG218" s="1">
        <v>0</v>
      </c>
      <c r="AH218" t="s">
        <v>287</v>
      </c>
      <c r="AI218" t="s">
        <v>287</v>
      </c>
      <c r="AJ218" t="s">
        <v>287</v>
      </c>
      <c r="AK218" t="s">
        <v>287</v>
      </c>
      <c r="AL218" t="s">
        <v>287</v>
      </c>
      <c r="AM218" t="s">
        <v>287</v>
      </c>
      <c r="AN218" s="1">
        <v>0</v>
      </c>
      <c r="AO218" s="1">
        <v>0</v>
      </c>
      <c r="AP218" s="1">
        <v>0</v>
      </c>
      <c r="AQ218" s="1">
        <v>0</v>
      </c>
      <c r="AR218" s="1">
        <v>0</v>
      </c>
      <c r="AS218" s="1">
        <v>0</v>
      </c>
      <c r="AT218" s="1">
        <v>0</v>
      </c>
      <c r="AU218" s="1">
        <v>0</v>
      </c>
      <c r="AV218" t="s">
        <v>287</v>
      </c>
      <c r="AW218" s="1">
        <v>0</v>
      </c>
      <c r="AX218" s="1">
        <v>0</v>
      </c>
      <c r="AY218" s="1">
        <v>0</v>
      </c>
      <c r="AZ218" s="1">
        <v>0</v>
      </c>
      <c r="BA218" s="1">
        <v>0</v>
      </c>
      <c r="BB218" s="1">
        <v>0</v>
      </c>
      <c r="BC218" s="1">
        <v>0</v>
      </c>
      <c r="BD218" s="1">
        <v>0</v>
      </c>
      <c r="BE218" t="s">
        <v>287</v>
      </c>
      <c r="BF218" t="s">
        <v>287</v>
      </c>
      <c r="BG218" t="s">
        <v>287</v>
      </c>
      <c r="BH218" t="s">
        <v>287</v>
      </c>
      <c r="BI218" t="s">
        <v>287</v>
      </c>
      <c r="BJ218" t="s">
        <v>287</v>
      </c>
      <c r="BK218" s="1">
        <v>0</v>
      </c>
      <c r="BL218" s="1">
        <v>0</v>
      </c>
      <c r="BM218" s="1">
        <v>0</v>
      </c>
      <c r="BN218" s="1">
        <v>0</v>
      </c>
      <c r="BO218" s="1">
        <v>0</v>
      </c>
      <c r="BP218" s="1">
        <v>0</v>
      </c>
      <c r="BQ218" s="1">
        <v>0</v>
      </c>
      <c r="BR218" s="1">
        <v>0</v>
      </c>
      <c r="BS218" s="1">
        <v>0</v>
      </c>
      <c r="BT218" s="1">
        <v>0</v>
      </c>
      <c r="BU218" s="1">
        <v>0</v>
      </c>
      <c r="BV218" s="1">
        <v>0</v>
      </c>
      <c r="BW218" s="1">
        <v>0</v>
      </c>
      <c r="BX218" s="1">
        <v>0</v>
      </c>
      <c r="BY218" t="s">
        <v>287</v>
      </c>
      <c r="BZ218" s="1">
        <v>0</v>
      </c>
      <c r="CA218" s="1">
        <v>0</v>
      </c>
      <c r="CB218" s="1">
        <v>0</v>
      </c>
      <c r="CC218" s="1">
        <v>0</v>
      </c>
      <c r="CD218" s="1">
        <v>0</v>
      </c>
      <c r="CE218" s="1">
        <v>0</v>
      </c>
      <c r="CF218" s="1">
        <v>0</v>
      </c>
      <c r="CG218" s="1">
        <v>0</v>
      </c>
      <c r="CH218" s="1">
        <v>0</v>
      </c>
      <c r="CI218" s="1">
        <v>0</v>
      </c>
      <c r="CJ218" s="1">
        <v>0</v>
      </c>
      <c r="CK218" s="1">
        <v>0</v>
      </c>
      <c r="CL218" s="1">
        <v>0</v>
      </c>
      <c r="CM218" s="1">
        <v>0</v>
      </c>
      <c r="CN218" t="s">
        <v>287</v>
      </c>
      <c r="CO218" t="s">
        <v>287</v>
      </c>
      <c r="CP218" t="s">
        <v>287</v>
      </c>
      <c r="CQ218" t="s">
        <v>287</v>
      </c>
      <c r="CR218" t="s">
        <v>287</v>
      </c>
      <c r="CS218" t="s">
        <v>287</v>
      </c>
      <c r="CT218" t="s">
        <v>287</v>
      </c>
      <c r="CU218" t="s">
        <v>287</v>
      </c>
      <c r="CV218" t="s">
        <v>287</v>
      </c>
      <c r="CW218" t="s">
        <v>287</v>
      </c>
      <c r="CX218" t="s">
        <v>287</v>
      </c>
      <c r="CY218" t="s">
        <v>287</v>
      </c>
      <c r="CZ218" t="s">
        <v>287</v>
      </c>
      <c r="DA218" t="s">
        <v>287</v>
      </c>
      <c r="DB218" t="s">
        <v>287</v>
      </c>
      <c r="DC218" t="s">
        <v>287</v>
      </c>
      <c r="DD218" t="s">
        <v>287</v>
      </c>
      <c r="DE218" t="s">
        <v>287</v>
      </c>
      <c r="DF218" t="s">
        <v>1485</v>
      </c>
      <c r="DG218" t="s">
        <v>1486</v>
      </c>
      <c r="DH218" t="s">
        <v>290</v>
      </c>
      <c r="DI218" t="s">
        <v>315</v>
      </c>
      <c r="DJ218" t="s">
        <v>303</v>
      </c>
      <c r="DK218" t="s">
        <v>1016</v>
      </c>
      <c r="DL218" t="s">
        <v>294</v>
      </c>
      <c r="DM218" t="s">
        <v>1487</v>
      </c>
      <c r="DN218" t="s">
        <v>1488</v>
      </c>
      <c r="DO218" s="1">
        <v>0</v>
      </c>
      <c r="DP218" s="1">
        <v>1</v>
      </c>
      <c r="DQ218" s="1">
        <v>0</v>
      </c>
      <c r="DR218" s="1">
        <v>0</v>
      </c>
      <c r="DS218" s="1">
        <v>0</v>
      </c>
    </row>
    <row r="219" spans="1:123" x14ac:dyDescent="0.35">
      <c r="A219" t="s">
        <v>287</v>
      </c>
      <c r="B219" t="s">
        <v>287</v>
      </c>
      <c r="C219" t="s">
        <v>287</v>
      </c>
      <c r="D219" t="s">
        <v>287</v>
      </c>
      <c r="E219" t="s">
        <v>287</v>
      </c>
      <c r="F219" t="s">
        <v>287</v>
      </c>
      <c r="G219" t="s">
        <v>287</v>
      </c>
      <c r="H219" t="s">
        <v>287</v>
      </c>
      <c r="I219" s="1">
        <v>0</v>
      </c>
      <c r="J219" s="1">
        <v>0</v>
      </c>
      <c r="K219" s="1">
        <v>0</v>
      </c>
      <c r="L219" s="1">
        <v>0</v>
      </c>
      <c r="M219" s="1">
        <v>0</v>
      </c>
      <c r="N219" s="1">
        <v>0</v>
      </c>
      <c r="O219" s="1">
        <v>0</v>
      </c>
      <c r="P219" s="1">
        <v>0</v>
      </c>
      <c r="Q219" t="s">
        <v>287</v>
      </c>
      <c r="R219" s="1">
        <v>0</v>
      </c>
      <c r="S219" s="1">
        <v>0</v>
      </c>
      <c r="T219" s="1">
        <v>0</v>
      </c>
      <c r="U219" s="1">
        <v>0</v>
      </c>
      <c r="V219" s="1">
        <v>0</v>
      </c>
      <c r="W219" s="1">
        <v>0</v>
      </c>
      <c r="X219" t="s">
        <v>287</v>
      </c>
      <c r="Y219" t="s">
        <v>287</v>
      </c>
      <c r="Z219" t="s">
        <v>287</v>
      </c>
      <c r="AA219" t="s">
        <v>287</v>
      </c>
      <c r="AB219" t="s">
        <v>287</v>
      </c>
      <c r="AC219" s="1">
        <v>0</v>
      </c>
      <c r="AD219" s="1">
        <v>0</v>
      </c>
      <c r="AE219" s="1">
        <v>0</v>
      </c>
      <c r="AF219" s="1">
        <v>0</v>
      </c>
      <c r="AG219" s="1">
        <v>0</v>
      </c>
      <c r="AH219" t="s">
        <v>287</v>
      </c>
      <c r="AI219" t="s">
        <v>287</v>
      </c>
      <c r="AJ219" t="s">
        <v>287</v>
      </c>
      <c r="AK219" t="s">
        <v>287</v>
      </c>
      <c r="AL219" t="s">
        <v>287</v>
      </c>
      <c r="AM219" t="s">
        <v>287</v>
      </c>
      <c r="AN219" s="1">
        <v>0</v>
      </c>
      <c r="AO219" s="1">
        <v>0</v>
      </c>
      <c r="AP219" s="1">
        <v>0</v>
      </c>
      <c r="AQ219" s="1">
        <v>0</v>
      </c>
      <c r="AR219" s="1">
        <v>0</v>
      </c>
      <c r="AS219" s="1">
        <v>0</v>
      </c>
      <c r="AT219" s="1">
        <v>0</v>
      </c>
      <c r="AU219" s="1">
        <v>0</v>
      </c>
      <c r="AV219" t="s">
        <v>287</v>
      </c>
      <c r="AW219" s="1">
        <v>0</v>
      </c>
      <c r="AX219" s="1">
        <v>0</v>
      </c>
      <c r="AY219" s="1">
        <v>0</v>
      </c>
      <c r="AZ219" s="1">
        <v>0</v>
      </c>
      <c r="BA219" s="1">
        <v>0</v>
      </c>
      <c r="BB219" s="1">
        <v>0</v>
      </c>
      <c r="BC219" s="1">
        <v>0</v>
      </c>
      <c r="BD219" s="1">
        <v>0</v>
      </c>
      <c r="BE219" t="s">
        <v>287</v>
      </c>
      <c r="BF219" t="s">
        <v>287</v>
      </c>
      <c r="BG219" t="s">
        <v>287</v>
      </c>
      <c r="BH219" t="s">
        <v>287</v>
      </c>
      <c r="BI219" t="s">
        <v>287</v>
      </c>
      <c r="BJ219" t="s">
        <v>287</v>
      </c>
      <c r="BK219" s="1">
        <v>0</v>
      </c>
      <c r="BL219" s="1">
        <v>0</v>
      </c>
      <c r="BM219" s="1">
        <v>0</v>
      </c>
      <c r="BN219" s="1">
        <v>0</v>
      </c>
      <c r="BO219" s="1">
        <v>0</v>
      </c>
      <c r="BP219" s="1">
        <v>0</v>
      </c>
      <c r="BQ219" s="1">
        <v>0</v>
      </c>
      <c r="BR219" s="1">
        <v>0</v>
      </c>
      <c r="BS219" s="1">
        <v>0</v>
      </c>
      <c r="BT219" s="1">
        <v>0</v>
      </c>
      <c r="BU219" s="1">
        <v>0</v>
      </c>
      <c r="BV219" s="1">
        <v>0</v>
      </c>
      <c r="BW219" s="1">
        <v>0</v>
      </c>
      <c r="BX219" s="1">
        <v>0</v>
      </c>
      <c r="BY219" t="s">
        <v>287</v>
      </c>
      <c r="BZ219" s="1">
        <v>0</v>
      </c>
      <c r="CA219" s="1">
        <v>0</v>
      </c>
      <c r="CB219" s="1">
        <v>0</v>
      </c>
      <c r="CC219" s="1">
        <v>0</v>
      </c>
      <c r="CD219" s="1">
        <v>0</v>
      </c>
      <c r="CE219" s="1">
        <v>0</v>
      </c>
      <c r="CF219" s="1">
        <v>0</v>
      </c>
      <c r="CG219" s="1">
        <v>0</v>
      </c>
      <c r="CH219" s="1">
        <v>0</v>
      </c>
      <c r="CI219" s="1">
        <v>0</v>
      </c>
      <c r="CJ219" s="1">
        <v>0</v>
      </c>
      <c r="CK219" s="1">
        <v>0</v>
      </c>
      <c r="CL219" s="1">
        <v>0</v>
      </c>
      <c r="CM219" s="1">
        <v>0</v>
      </c>
      <c r="CN219" t="s">
        <v>287</v>
      </c>
      <c r="CO219" t="s">
        <v>287</v>
      </c>
      <c r="CP219" t="s">
        <v>287</v>
      </c>
      <c r="CQ219" t="s">
        <v>287</v>
      </c>
      <c r="CR219" t="s">
        <v>287</v>
      </c>
      <c r="CS219" t="s">
        <v>287</v>
      </c>
      <c r="CT219" t="s">
        <v>287</v>
      </c>
      <c r="CU219" t="s">
        <v>287</v>
      </c>
      <c r="CV219" t="s">
        <v>287</v>
      </c>
      <c r="CW219" t="s">
        <v>287</v>
      </c>
      <c r="CX219" t="s">
        <v>287</v>
      </c>
      <c r="CY219" t="s">
        <v>287</v>
      </c>
      <c r="CZ219" t="s">
        <v>287</v>
      </c>
      <c r="DA219" t="s">
        <v>287</v>
      </c>
      <c r="DB219" t="s">
        <v>287</v>
      </c>
      <c r="DC219" t="s">
        <v>287</v>
      </c>
      <c r="DD219" t="s">
        <v>287</v>
      </c>
      <c r="DE219" t="s">
        <v>287</v>
      </c>
      <c r="DF219" t="s">
        <v>1489</v>
      </c>
      <c r="DG219" t="s">
        <v>1490</v>
      </c>
      <c r="DH219" t="s">
        <v>290</v>
      </c>
      <c r="DI219" t="s">
        <v>291</v>
      </c>
      <c r="DJ219" t="s">
        <v>292</v>
      </c>
      <c r="DK219" t="s">
        <v>620</v>
      </c>
      <c r="DL219" t="s">
        <v>341</v>
      </c>
      <c r="DM219" t="s">
        <v>1491</v>
      </c>
      <c r="DN219" t="s">
        <v>1492</v>
      </c>
      <c r="DO219" s="1">
        <v>0</v>
      </c>
      <c r="DP219" s="1">
        <v>1</v>
      </c>
      <c r="DQ219" s="1">
        <v>0</v>
      </c>
      <c r="DR219" s="1">
        <v>0</v>
      </c>
      <c r="DS219" s="1">
        <v>0</v>
      </c>
    </row>
    <row r="220" spans="1:123" x14ac:dyDescent="0.35">
      <c r="A220" s="1">
        <v>1</v>
      </c>
      <c r="B220" s="1">
        <v>1</v>
      </c>
      <c r="C220" s="1">
        <v>4</v>
      </c>
      <c r="D220" s="1">
        <v>3</v>
      </c>
      <c r="E220" s="1">
        <v>1</v>
      </c>
      <c r="F220" s="1">
        <v>3</v>
      </c>
      <c r="G220" s="1">
        <v>2</v>
      </c>
      <c r="H220" s="1">
        <v>4</v>
      </c>
      <c r="I220" s="1">
        <v>1</v>
      </c>
      <c r="J220" s="1">
        <v>1</v>
      </c>
      <c r="K220" s="1">
        <v>1</v>
      </c>
      <c r="L220" s="1">
        <v>0</v>
      </c>
      <c r="M220" s="1">
        <v>0</v>
      </c>
      <c r="N220" s="1">
        <v>1</v>
      </c>
      <c r="O220" s="1">
        <v>0</v>
      </c>
      <c r="P220" s="1">
        <v>0</v>
      </c>
      <c r="Q220" s="1">
        <v>1</v>
      </c>
      <c r="R220" s="1">
        <v>0</v>
      </c>
      <c r="S220" s="1">
        <v>0</v>
      </c>
      <c r="T220" s="1">
        <v>0</v>
      </c>
      <c r="U220" s="1">
        <v>0</v>
      </c>
      <c r="V220" s="1">
        <v>0</v>
      </c>
      <c r="W220" s="1">
        <v>0</v>
      </c>
      <c r="X220" t="s">
        <v>287</v>
      </c>
      <c r="Y220" s="1">
        <v>4</v>
      </c>
      <c r="Z220" s="1">
        <v>2</v>
      </c>
      <c r="AA220" t="s">
        <v>1493</v>
      </c>
      <c r="AB220" s="1">
        <v>1</v>
      </c>
      <c r="AC220" s="1">
        <v>0</v>
      </c>
      <c r="AD220" s="1">
        <v>0</v>
      </c>
      <c r="AE220" s="1">
        <v>0</v>
      </c>
      <c r="AF220" s="1">
        <v>0</v>
      </c>
      <c r="AG220" s="1">
        <v>0</v>
      </c>
      <c r="AH220" t="s">
        <v>287</v>
      </c>
      <c r="AI220" t="s">
        <v>287</v>
      </c>
      <c r="AJ220" t="s">
        <v>287</v>
      </c>
      <c r="AK220" t="s">
        <v>287</v>
      </c>
      <c r="AL220" s="1">
        <v>2</v>
      </c>
      <c r="AM220" s="1">
        <v>2</v>
      </c>
      <c r="AN220" s="1">
        <v>0</v>
      </c>
      <c r="AO220" s="1">
        <v>0</v>
      </c>
      <c r="AP220" s="1">
        <v>0</v>
      </c>
      <c r="AQ220" s="1">
        <v>0</v>
      </c>
      <c r="AR220" s="1">
        <v>1</v>
      </c>
      <c r="AS220" s="1">
        <v>1</v>
      </c>
      <c r="AT220" s="1">
        <v>0</v>
      </c>
      <c r="AU220" s="1">
        <v>0</v>
      </c>
      <c r="AV220" t="s">
        <v>287</v>
      </c>
      <c r="AW220" s="1">
        <v>0</v>
      </c>
      <c r="AX220" s="1">
        <v>0</v>
      </c>
      <c r="AY220" s="1">
        <v>0</v>
      </c>
      <c r="AZ220" s="1">
        <v>0</v>
      </c>
      <c r="BA220" s="1">
        <v>1</v>
      </c>
      <c r="BB220" s="1">
        <v>1</v>
      </c>
      <c r="BC220" s="1">
        <v>0</v>
      </c>
      <c r="BD220" s="1">
        <v>0</v>
      </c>
      <c r="BE220" t="s">
        <v>287</v>
      </c>
      <c r="BF220" t="s">
        <v>287</v>
      </c>
      <c r="BG220" s="1">
        <v>1</v>
      </c>
      <c r="BH220" s="1">
        <v>1</v>
      </c>
      <c r="BI220" s="1">
        <v>2</v>
      </c>
      <c r="BJ220" s="1">
        <v>3</v>
      </c>
      <c r="BK220" s="1">
        <v>1</v>
      </c>
      <c r="BL220" s="1">
        <v>1</v>
      </c>
      <c r="BM220" s="1">
        <v>1</v>
      </c>
      <c r="BN220" s="1">
        <v>1</v>
      </c>
      <c r="BO220" s="1">
        <v>1</v>
      </c>
      <c r="BP220" s="1">
        <v>1</v>
      </c>
      <c r="BQ220" s="1">
        <v>0</v>
      </c>
      <c r="BR220" s="1">
        <v>0</v>
      </c>
      <c r="BS220" s="1">
        <v>0</v>
      </c>
      <c r="BT220" s="1">
        <v>0</v>
      </c>
      <c r="BU220" s="1">
        <v>0</v>
      </c>
      <c r="BV220" s="1">
        <v>1</v>
      </c>
      <c r="BW220" s="1">
        <v>0</v>
      </c>
      <c r="BX220" s="1">
        <v>0</v>
      </c>
      <c r="BY220" t="s">
        <v>287</v>
      </c>
      <c r="BZ220" s="1">
        <v>1</v>
      </c>
      <c r="CA220" s="1">
        <v>1</v>
      </c>
      <c r="CB220" s="1">
        <v>1</v>
      </c>
      <c r="CC220" s="1">
        <v>1</v>
      </c>
      <c r="CD220" s="1">
        <v>0</v>
      </c>
      <c r="CE220" s="1">
        <v>1</v>
      </c>
      <c r="CF220" s="1">
        <v>0</v>
      </c>
      <c r="CG220" s="1">
        <v>1</v>
      </c>
      <c r="CH220" s="1">
        <v>0</v>
      </c>
      <c r="CI220" s="1">
        <v>1</v>
      </c>
      <c r="CJ220" s="1">
        <v>0</v>
      </c>
      <c r="CK220" s="1">
        <v>0</v>
      </c>
      <c r="CL220" s="1">
        <v>0</v>
      </c>
      <c r="CM220" s="1">
        <v>0</v>
      </c>
      <c r="CN220" t="s">
        <v>287</v>
      </c>
      <c r="CO220" s="1">
        <v>1</v>
      </c>
      <c r="CP220" s="1">
        <v>2</v>
      </c>
      <c r="CQ220" s="1">
        <v>2</v>
      </c>
      <c r="CR220" t="s">
        <v>287</v>
      </c>
      <c r="CS220" s="1">
        <v>3</v>
      </c>
      <c r="CT220" s="1">
        <v>3</v>
      </c>
      <c r="CU220" s="1">
        <v>3</v>
      </c>
      <c r="CV220" t="s">
        <v>287</v>
      </c>
      <c r="CW220" s="1">
        <v>2</v>
      </c>
      <c r="CX220" t="s">
        <v>1494</v>
      </c>
      <c r="CY220" s="1">
        <v>2</v>
      </c>
      <c r="CZ220" t="s">
        <v>287</v>
      </c>
      <c r="DA220" s="1">
        <v>2</v>
      </c>
      <c r="DB220" s="1">
        <v>4</v>
      </c>
      <c r="DC220" t="s">
        <v>287</v>
      </c>
      <c r="DD220" t="s">
        <v>287</v>
      </c>
      <c r="DE220" t="s">
        <v>1495</v>
      </c>
      <c r="DF220" t="s">
        <v>1496</v>
      </c>
      <c r="DG220" t="s">
        <v>1497</v>
      </c>
      <c r="DH220" t="s">
        <v>290</v>
      </c>
      <c r="DI220" t="s">
        <v>291</v>
      </c>
      <c r="DJ220" t="s">
        <v>292</v>
      </c>
      <c r="DK220" t="s">
        <v>501</v>
      </c>
      <c r="DL220" t="s">
        <v>341</v>
      </c>
      <c r="DM220" t="s">
        <v>1498</v>
      </c>
      <c r="DN220" t="s">
        <v>1499</v>
      </c>
      <c r="DO220" s="1">
        <v>0</v>
      </c>
      <c r="DP220" s="1">
        <v>0</v>
      </c>
      <c r="DQ220" s="1">
        <v>0</v>
      </c>
      <c r="DR220" s="1">
        <v>1</v>
      </c>
      <c r="DS220" s="1">
        <v>0</v>
      </c>
    </row>
    <row r="221" spans="1:123" x14ac:dyDescent="0.35">
      <c r="A221" s="1">
        <v>1</v>
      </c>
      <c r="B221" s="1">
        <v>2</v>
      </c>
      <c r="C221" s="1">
        <v>6</v>
      </c>
      <c r="D221" s="1">
        <v>4</v>
      </c>
      <c r="E221" s="1">
        <v>1</v>
      </c>
      <c r="F221" s="1">
        <v>2</v>
      </c>
      <c r="G221" s="1">
        <v>3</v>
      </c>
      <c r="H221" s="1">
        <v>4</v>
      </c>
      <c r="I221" s="1">
        <v>1</v>
      </c>
      <c r="J221" s="1">
        <v>1</v>
      </c>
      <c r="K221" s="1">
        <v>0</v>
      </c>
      <c r="L221" s="1">
        <v>0</v>
      </c>
      <c r="M221" s="1">
        <v>0</v>
      </c>
      <c r="N221" s="1">
        <v>0</v>
      </c>
      <c r="O221" s="1">
        <v>0</v>
      </c>
      <c r="P221" s="1">
        <v>0</v>
      </c>
      <c r="Q221" s="1">
        <v>2</v>
      </c>
      <c r="R221" s="1">
        <v>0</v>
      </c>
      <c r="S221" s="1">
        <v>0</v>
      </c>
      <c r="T221" s="1">
        <v>0</v>
      </c>
      <c r="U221" s="1">
        <v>0</v>
      </c>
      <c r="V221" s="1">
        <v>0</v>
      </c>
      <c r="W221" s="1">
        <v>0</v>
      </c>
      <c r="X221" t="s">
        <v>287</v>
      </c>
      <c r="Y221" s="1">
        <v>6</v>
      </c>
      <c r="Z221" s="1">
        <v>2</v>
      </c>
      <c r="AA221" t="s">
        <v>287</v>
      </c>
      <c r="AB221" s="1">
        <v>2</v>
      </c>
      <c r="AC221" s="1">
        <v>1</v>
      </c>
      <c r="AD221" s="1">
        <v>0</v>
      </c>
      <c r="AE221" s="1">
        <v>0</v>
      </c>
      <c r="AF221" s="1">
        <v>1</v>
      </c>
      <c r="AG221" s="1">
        <v>0</v>
      </c>
      <c r="AH221" t="s">
        <v>287</v>
      </c>
      <c r="AI221" t="s">
        <v>287</v>
      </c>
      <c r="AJ221" t="s">
        <v>287</v>
      </c>
      <c r="AK221" t="s">
        <v>287</v>
      </c>
      <c r="AL221" s="1">
        <v>2</v>
      </c>
      <c r="AM221" s="1">
        <v>2</v>
      </c>
      <c r="AN221" s="1">
        <v>0</v>
      </c>
      <c r="AO221" s="1">
        <v>0</v>
      </c>
      <c r="AP221" s="1">
        <v>0</v>
      </c>
      <c r="AQ221" s="1">
        <v>0</v>
      </c>
      <c r="AR221" s="1">
        <v>0</v>
      </c>
      <c r="AS221" s="1">
        <v>0</v>
      </c>
      <c r="AT221" s="1">
        <v>0</v>
      </c>
      <c r="AU221" s="1">
        <v>1</v>
      </c>
      <c r="AV221" t="s">
        <v>287</v>
      </c>
      <c r="AW221" s="1">
        <v>0</v>
      </c>
      <c r="AX221" s="1">
        <v>0</v>
      </c>
      <c r="AY221" s="1">
        <v>0</v>
      </c>
      <c r="AZ221" s="1">
        <v>0</v>
      </c>
      <c r="BA221" s="1">
        <v>0</v>
      </c>
      <c r="BB221" s="1">
        <v>0</v>
      </c>
      <c r="BC221" s="1">
        <v>0</v>
      </c>
      <c r="BD221" s="1">
        <v>1</v>
      </c>
      <c r="BE221" t="s">
        <v>287</v>
      </c>
      <c r="BF221" t="s">
        <v>287</v>
      </c>
      <c r="BG221" s="1">
        <v>1</v>
      </c>
      <c r="BH221" s="1">
        <v>1</v>
      </c>
      <c r="BI221" s="1">
        <v>2</v>
      </c>
      <c r="BJ221" s="1">
        <v>3</v>
      </c>
      <c r="BK221" s="1">
        <v>0</v>
      </c>
      <c r="BL221" s="1">
        <v>1</v>
      </c>
      <c r="BM221" s="1">
        <v>1</v>
      </c>
      <c r="BN221" s="1">
        <v>1</v>
      </c>
      <c r="BO221" s="1">
        <v>1</v>
      </c>
      <c r="BP221" s="1">
        <v>1</v>
      </c>
      <c r="BQ221" s="1">
        <v>1</v>
      </c>
      <c r="BR221" s="1">
        <v>0</v>
      </c>
      <c r="BS221" s="1">
        <v>0</v>
      </c>
      <c r="BT221" s="1">
        <v>0</v>
      </c>
      <c r="BU221" s="1">
        <v>0</v>
      </c>
      <c r="BV221" s="1">
        <v>0</v>
      </c>
      <c r="BW221" s="1">
        <v>0</v>
      </c>
      <c r="BX221" s="1">
        <v>0</v>
      </c>
      <c r="BY221" t="s">
        <v>287</v>
      </c>
      <c r="BZ221" s="1">
        <v>1</v>
      </c>
      <c r="CA221" s="1">
        <v>0</v>
      </c>
      <c r="CB221" s="1">
        <v>0</v>
      </c>
      <c r="CC221" s="1">
        <v>1</v>
      </c>
      <c r="CD221" s="1">
        <v>1</v>
      </c>
      <c r="CE221" s="1">
        <v>1</v>
      </c>
      <c r="CF221" s="1">
        <v>1</v>
      </c>
      <c r="CG221" s="1">
        <v>1</v>
      </c>
      <c r="CH221" s="1">
        <v>1</v>
      </c>
      <c r="CI221" s="1">
        <v>1</v>
      </c>
      <c r="CJ221" s="1">
        <v>0</v>
      </c>
      <c r="CK221" s="1">
        <v>0</v>
      </c>
      <c r="CL221" s="1">
        <v>0</v>
      </c>
      <c r="CM221" s="1">
        <v>0</v>
      </c>
      <c r="CN221" t="s">
        <v>287</v>
      </c>
      <c r="CO221" s="1">
        <v>1</v>
      </c>
      <c r="CP221" s="1">
        <v>2</v>
      </c>
      <c r="CQ221" s="1">
        <v>2</v>
      </c>
      <c r="CR221" t="s">
        <v>287</v>
      </c>
      <c r="CS221" s="1">
        <v>3</v>
      </c>
      <c r="CT221" s="1">
        <v>3</v>
      </c>
      <c r="CU221" s="1">
        <v>3</v>
      </c>
      <c r="CV221" t="s">
        <v>287</v>
      </c>
      <c r="CW221" s="1">
        <v>4</v>
      </c>
      <c r="CX221" t="s">
        <v>287</v>
      </c>
      <c r="CY221" s="1">
        <v>2</v>
      </c>
      <c r="CZ221" t="s">
        <v>287</v>
      </c>
      <c r="DA221" s="1">
        <v>2</v>
      </c>
      <c r="DB221" s="1">
        <v>2</v>
      </c>
      <c r="DC221" t="s">
        <v>287</v>
      </c>
      <c r="DD221" t="s">
        <v>287</v>
      </c>
      <c r="DE221" t="s">
        <v>287</v>
      </c>
      <c r="DF221" t="s">
        <v>1500</v>
      </c>
      <c r="DG221" t="s">
        <v>1501</v>
      </c>
      <c r="DH221" t="s">
        <v>290</v>
      </c>
      <c r="DI221" t="s">
        <v>302</v>
      </c>
      <c r="DJ221" t="s">
        <v>303</v>
      </c>
      <c r="DK221" t="s">
        <v>382</v>
      </c>
      <c r="DL221" t="s">
        <v>330</v>
      </c>
      <c r="DM221" t="s">
        <v>1502</v>
      </c>
      <c r="DN221" t="s">
        <v>1503</v>
      </c>
      <c r="DO221" s="1">
        <v>0</v>
      </c>
      <c r="DP221" s="1">
        <v>0</v>
      </c>
      <c r="DQ221" s="1">
        <v>0</v>
      </c>
      <c r="DR221" s="1">
        <v>1</v>
      </c>
      <c r="DS221" s="1">
        <v>0</v>
      </c>
    </row>
    <row r="222" spans="1:123" x14ac:dyDescent="0.35">
      <c r="A222" s="1">
        <v>1</v>
      </c>
      <c r="B222" s="1">
        <v>1</v>
      </c>
      <c r="C222" s="1">
        <v>1</v>
      </c>
      <c r="D222" s="1">
        <v>1</v>
      </c>
      <c r="E222" s="1">
        <v>1</v>
      </c>
      <c r="F222" s="1">
        <v>1</v>
      </c>
      <c r="G222" s="1">
        <v>1</v>
      </c>
      <c r="H222" s="1">
        <v>4</v>
      </c>
      <c r="I222" s="1">
        <v>1</v>
      </c>
      <c r="J222" s="1">
        <v>1</v>
      </c>
      <c r="K222" s="1">
        <v>1</v>
      </c>
      <c r="L222" s="1">
        <v>1</v>
      </c>
      <c r="M222" s="1">
        <v>1</v>
      </c>
      <c r="N222" s="1">
        <v>1</v>
      </c>
      <c r="O222" s="1">
        <v>1</v>
      </c>
      <c r="P222" s="1">
        <v>0</v>
      </c>
      <c r="Q222" s="1">
        <v>1</v>
      </c>
      <c r="R222" s="1">
        <v>1</v>
      </c>
      <c r="S222" s="1">
        <v>0</v>
      </c>
      <c r="T222" s="1">
        <v>1</v>
      </c>
      <c r="U222" s="1">
        <v>1</v>
      </c>
      <c r="V222" s="1">
        <v>0</v>
      </c>
      <c r="W222" s="1">
        <v>0</v>
      </c>
      <c r="X222" t="s">
        <v>287</v>
      </c>
      <c r="Y222" s="1">
        <v>4</v>
      </c>
      <c r="Z222" s="1">
        <v>2</v>
      </c>
      <c r="AA222" t="s">
        <v>1504</v>
      </c>
      <c r="AB222" s="1">
        <v>2</v>
      </c>
      <c r="AC222" s="1">
        <v>1</v>
      </c>
      <c r="AD222" s="1">
        <v>0</v>
      </c>
      <c r="AE222" s="1">
        <v>1</v>
      </c>
      <c r="AF222" s="1">
        <v>1</v>
      </c>
      <c r="AG222" s="1">
        <v>0</v>
      </c>
      <c r="AH222" t="s">
        <v>287</v>
      </c>
      <c r="AI222" t="s">
        <v>287</v>
      </c>
      <c r="AJ222" t="s">
        <v>287</v>
      </c>
      <c r="AK222" t="s">
        <v>287</v>
      </c>
      <c r="AL222" s="1">
        <v>1</v>
      </c>
      <c r="AM222" s="1">
        <v>1</v>
      </c>
      <c r="AN222" s="1">
        <v>0</v>
      </c>
      <c r="AO222" s="1">
        <v>0</v>
      </c>
      <c r="AP222" s="1">
        <v>0</v>
      </c>
      <c r="AQ222" s="1">
        <v>0</v>
      </c>
      <c r="AR222" s="1">
        <v>0</v>
      </c>
      <c r="AS222" s="1">
        <v>0</v>
      </c>
      <c r="AT222" s="1">
        <v>0</v>
      </c>
      <c r="AU222" s="1">
        <v>1</v>
      </c>
      <c r="AV222" t="s">
        <v>287</v>
      </c>
      <c r="AW222" s="1">
        <v>0</v>
      </c>
      <c r="AX222" s="1">
        <v>0</v>
      </c>
      <c r="AY222" s="1">
        <v>0</v>
      </c>
      <c r="AZ222" s="1">
        <v>0</v>
      </c>
      <c r="BA222" s="1">
        <v>0</v>
      </c>
      <c r="BB222" s="1">
        <v>0</v>
      </c>
      <c r="BC222" s="1">
        <v>0</v>
      </c>
      <c r="BD222" s="1">
        <v>1</v>
      </c>
      <c r="BE222" t="s">
        <v>287</v>
      </c>
      <c r="BF222" t="s">
        <v>287</v>
      </c>
      <c r="BG222" s="1">
        <v>1</v>
      </c>
      <c r="BH222" s="1">
        <v>1</v>
      </c>
      <c r="BI222" s="1">
        <v>1</v>
      </c>
      <c r="BJ222" s="1">
        <v>3</v>
      </c>
      <c r="BK222" s="1">
        <v>1</v>
      </c>
      <c r="BL222" s="1">
        <v>1</v>
      </c>
      <c r="BM222" s="1">
        <v>1</v>
      </c>
      <c r="BN222" s="1">
        <v>1</v>
      </c>
      <c r="BO222" s="1">
        <v>1</v>
      </c>
      <c r="BP222" s="1">
        <v>1</v>
      </c>
      <c r="BQ222" s="1">
        <v>1</v>
      </c>
      <c r="BR222" s="1">
        <v>1</v>
      </c>
      <c r="BS222" s="1">
        <v>0</v>
      </c>
      <c r="BT222" s="1">
        <v>0</v>
      </c>
      <c r="BU222" s="1">
        <v>0</v>
      </c>
      <c r="BV222" s="1">
        <v>1</v>
      </c>
      <c r="BW222" s="1">
        <v>0</v>
      </c>
      <c r="BX222" s="1">
        <v>0</v>
      </c>
      <c r="BY222" t="s">
        <v>287</v>
      </c>
      <c r="BZ222" s="1">
        <v>1</v>
      </c>
      <c r="CA222" s="1">
        <v>1</v>
      </c>
      <c r="CB222" s="1">
        <v>1</v>
      </c>
      <c r="CC222" s="1">
        <v>1</v>
      </c>
      <c r="CD222" s="1">
        <v>1</v>
      </c>
      <c r="CE222" s="1">
        <v>1</v>
      </c>
      <c r="CF222" s="1">
        <v>1</v>
      </c>
      <c r="CG222" s="1">
        <v>1</v>
      </c>
      <c r="CH222" s="1">
        <v>1</v>
      </c>
      <c r="CI222" s="1">
        <v>1</v>
      </c>
      <c r="CJ222" s="1">
        <v>1</v>
      </c>
      <c r="CK222" s="1">
        <v>1</v>
      </c>
      <c r="CL222" s="1">
        <v>0</v>
      </c>
      <c r="CM222" s="1">
        <v>0</v>
      </c>
      <c r="CN222" t="s">
        <v>287</v>
      </c>
      <c r="CO222" s="1">
        <v>1</v>
      </c>
      <c r="CP222" s="1">
        <v>1</v>
      </c>
      <c r="CQ222" s="1">
        <v>1</v>
      </c>
      <c r="CR222" s="1">
        <v>1</v>
      </c>
      <c r="CS222" s="1">
        <v>2</v>
      </c>
      <c r="CT222" s="1">
        <v>3</v>
      </c>
      <c r="CU222" s="1">
        <v>1</v>
      </c>
      <c r="CV222" t="s">
        <v>287</v>
      </c>
      <c r="CW222" s="1">
        <v>2</v>
      </c>
      <c r="CX222" t="s">
        <v>287</v>
      </c>
      <c r="CY222" s="1">
        <v>1</v>
      </c>
      <c r="CZ222" s="1">
        <v>1</v>
      </c>
      <c r="DA222" s="1">
        <v>2</v>
      </c>
      <c r="DB222" s="1">
        <v>1</v>
      </c>
      <c r="DC222" t="s">
        <v>287</v>
      </c>
      <c r="DD222" t="s">
        <v>287</v>
      </c>
      <c r="DE222" t="s">
        <v>287</v>
      </c>
      <c r="DF222" t="s">
        <v>1505</v>
      </c>
      <c r="DG222" t="s">
        <v>1506</v>
      </c>
      <c r="DH222" t="s">
        <v>290</v>
      </c>
      <c r="DI222" t="s">
        <v>315</v>
      </c>
      <c r="DJ222" t="s">
        <v>303</v>
      </c>
      <c r="DK222" t="s">
        <v>363</v>
      </c>
      <c r="DL222" t="s">
        <v>294</v>
      </c>
      <c r="DM222" t="s">
        <v>1507</v>
      </c>
      <c r="DN222" t="s">
        <v>1508</v>
      </c>
      <c r="DO222" s="1">
        <v>0</v>
      </c>
      <c r="DP222" s="1">
        <v>0</v>
      </c>
      <c r="DQ222" s="1">
        <v>0</v>
      </c>
      <c r="DR222" s="1">
        <v>1</v>
      </c>
      <c r="DS222" s="1">
        <v>0</v>
      </c>
    </row>
    <row r="223" spans="1:123" x14ac:dyDescent="0.35">
      <c r="A223" s="1">
        <v>1</v>
      </c>
      <c r="B223" s="1">
        <v>1</v>
      </c>
      <c r="C223" s="1">
        <v>2</v>
      </c>
      <c r="D223" s="1">
        <v>1</v>
      </c>
      <c r="E223" s="1">
        <v>1</v>
      </c>
      <c r="F223" s="1">
        <v>2</v>
      </c>
      <c r="G223" s="1">
        <v>2</v>
      </c>
      <c r="H223" s="1">
        <v>4</v>
      </c>
      <c r="I223" s="1">
        <v>1</v>
      </c>
      <c r="J223" s="1">
        <v>1</v>
      </c>
      <c r="K223" s="1">
        <v>0</v>
      </c>
      <c r="L223" s="1">
        <v>1</v>
      </c>
      <c r="M223" s="1">
        <v>1</v>
      </c>
      <c r="N223" s="1">
        <v>1</v>
      </c>
      <c r="O223" s="1">
        <v>1</v>
      </c>
      <c r="P223" s="1">
        <v>0</v>
      </c>
      <c r="Q223" s="1">
        <v>2</v>
      </c>
      <c r="R223" s="1">
        <v>1</v>
      </c>
      <c r="S223" s="1">
        <v>1</v>
      </c>
      <c r="T223" s="1">
        <v>1</v>
      </c>
      <c r="U223" s="1">
        <v>1</v>
      </c>
      <c r="V223" s="1">
        <v>1</v>
      </c>
      <c r="W223" s="1">
        <v>0</v>
      </c>
      <c r="X223" t="s">
        <v>287</v>
      </c>
      <c r="Y223" s="1">
        <v>4</v>
      </c>
      <c r="Z223" s="1">
        <v>1</v>
      </c>
      <c r="AA223" t="s">
        <v>287</v>
      </c>
      <c r="AB223" s="1">
        <v>3</v>
      </c>
      <c r="AC223" s="1">
        <v>0</v>
      </c>
      <c r="AD223" s="1">
        <v>0</v>
      </c>
      <c r="AE223" s="1">
        <v>0</v>
      </c>
      <c r="AF223" s="1">
        <v>0</v>
      </c>
      <c r="AG223" s="1">
        <v>0</v>
      </c>
      <c r="AH223" s="1">
        <v>1</v>
      </c>
      <c r="AI223" s="1">
        <v>2</v>
      </c>
      <c r="AJ223" s="1">
        <v>2</v>
      </c>
      <c r="AK223" s="1">
        <v>1</v>
      </c>
      <c r="AL223" s="1">
        <v>2</v>
      </c>
      <c r="AM223" s="1">
        <v>2</v>
      </c>
      <c r="AN223" s="1">
        <v>0</v>
      </c>
      <c r="AO223" s="1">
        <v>0</v>
      </c>
      <c r="AP223" s="1">
        <v>1</v>
      </c>
      <c r="AQ223" s="1">
        <v>1</v>
      </c>
      <c r="AR223" s="1">
        <v>1</v>
      </c>
      <c r="AS223" s="1">
        <v>0</v>
      </c>
      <c r="AT223" s="1">
        <v>0</v>
      </c>
      <c r="AU223" s="1">
        <v>0</v>
      </c>
      <c r="AV223" t="s">
        <v>287</v>
      </c>
      <c r="AW223" s="1">
        <v>0</v>
      </c>
      <c r="AX223" s="1">
        <v>0</v>
      </c>
      <c r="AY223" s="1">
        <v>1</v>
      </c>
      <c r="AZ223" s="1">
        <v>1</v>
      </c>
      <c r="BA223" s="1">
        <v>1</v>
      </c>
      <c r="BB223" s="1">
        <v>0</v>
      </c>
      <c r="BC223" s="1">
        <v>0</v>
      </c>
      <c r="BD223" s="1">
        <v>0</v>
      </c>
      <c r="BE223" t="s">
        <v>287</v>
      </c>
      <c r="BF223" t="s">
        <v>287</v>
      </c>
      <c r="BG223" s="1">
        <v>1</v>
      </c>
      <c r="BH223" s="1">
        <v>1</v>
      </c>
      <c r="BI223" s="1">
        <v>3</v>
      </c>
      <c r="BJ223" s="1">
        <v>3</v>
      </c>
      <c r="BK223" s="1">
        <v>1</v>
      </c>
      <c r="BL223" s="1">
        <v>0</v>
      </c>
      <c r="BM223" s="1">
        <v>1</v>
      </c>
      <c r="BN223" s="1">
        <v>0</v>
      </c>
      <c r="BO223" s="1">
        <v>1</v>
      </c>
      <c r="BP223" s="1">
        <v>1</v>
      </c>
      <c r="BQ223" s="1">
        <v>1</v>
      </c>
      <c r="BR223" s="1">
        <v>1</v>
      </c>
      <c r="BS223" s="1">
        <v>0</v>
      </c>
      <c r="BT223" s="1">
        <v>0</v>
      </c>
      <c r="BU223" s="1">
        <v>0</v>
      </c>
      <c r="BV223" s="1">
        <v>1</v>
      </c>
      <c r="BW223" s="1">
        <v>1</v>
      </c>
      <c r="BX223" s="1">
        <v>0</v>
      </c>
      <c r="BY223" t="s">
        <v>1509</v>
      </c>
      <c r="BZ223" s="1">
        <v>1</v>
      </c>
      <c r="CA223" s="1">
        <v>1</v>
      </c>
      <c r="CB223" s="1">
        <v>1</v>
      </c>
      <c r="CC223" s="1">
        <v>1</v>
      </c>
      <c r="CD223" s="1">
        <v>1</v>
      </c>
      <c r="CE223" s="1">
        <v>1</v>
      </c>
      <c r="CF223" s="1">
        <v>1</v>
      </c>
      <c r="CG223" s="1">
        <v>1</v>
      </c>
      <c r="CH223" s="1">
        <v>1</v>
      </c>
      <c r="CI223" s="1">
        <v>1</v>
      </c>
      <c r="CJ223" s="1">
        <v>0</v>
      </c>
      <c r="CK223" s="1">
        <v>0</v>
      </c>
      <c r="CL223" s="1">
        <v>0</v>
      </c>
      <c r="CM223" s="1">
        <v>0</v>
      </c>
      <c r="CN223" t="s">
        <v>287</v>
      </c>
      <c r="CO223" s="1">
        <v>1</v>
      </c>
      <c r="CP223" s="1">
        <v>1</v>
      </c>
      <c r="CQ223" s="1">
        <v>1</v>
      </c>
      <c r="CR223" s="1">
        <v>3</v>
      </c>
      <c r="CS223" s="1">
        <v>2</v>
      </c>
      <c r="CT223" s="1">
        <v>4</v>
      </c>
      <c r="CU223" s="1">
        <v>2</v>
      </c>
      <c r="CV223" t="s">
        <v>287</v>
      </c>
      <c r="CW223" s="1">
        <v>2</v>
      </c>
      <c r="CX223" t="s">
        <v>287</v>
      </c>
      <c r="CY223" s="1">
        <v>1</v>
      </c>
      <c r="CZ223" s="1">
        <v>1</v>
      </c>
      <c r="DA223" s="1">
        <v>1</v>
      </c>
      <c r="DB223" t="s">
        <v>287</v>
      </c>
      <c r="DC223" t="s">
        <v>287</v>
      </c>
      <c r="DD223" s="1">
        <v>2</v>
      </c>
      <c r="DE223" t="s">
        <v>287</v>
      </c>
      <c r="DF223" t="s">
        <v>1510</v>
      </c>
      <c r="DG223" t="s">
        <v>1511</v>
      </c>
      <c r="DH223" t="s">
        <v>290</v>
      </c>
      <c r="DI223" t="s">
        <v>315</v>
      </c>
      <c r="DJ223" t="s">
        <v>303</v>
      </c>
      <c r="DK223" t="s">
        <v>756</v>
      </c>
      <c r="DL223" t="s">
        <v>330</v>
      </c>
      <c r="DM223" t="s">
        <v>1512</v>
      </c>
      <c r="DN223" t="s">
        <v>1513</v>
      </c>
      <c r="DO223" s="1">
        <v>0</v>
      </c>
      <c r="DP223" s="1">
        <v>0</v>
      </c>
      <c r="DQ223" s="1">
        <v>0</v>
      </c>
      <c r="DR223" s="1">
        <v>1</v>
      </c>
      <c r="DS223" s="1">
        <v>0</v>
      </c>
    </row>
    <row r="224" spans="1:123" x14ac:dyDescent="0.35">
      <c r="A224" s="1">
        <v>1</v>
      </c>
      <c r="B224" s="1">
        <v>1</v>
      </c>
      <c r="C224" s="1">
        <v>3</v>
      </c>
      <c r="D224" s="1">
        <v>4</v>
      </c>
      <c r="E224" s="1">
        <v>1</v>
      </c>
      <c r="F224" s="1">
        <v>1</v>
      </c>
      <c r="G224" s="1">
        <v>3</v>
      </c>
      <c r="H224" s="1">
        <v>4</v>
      </c>
      <c r="I224" s="1">
        <v>1</v>
      </c>
      <c r="J224" s="1">
        <v>1</v>
      </c>
      <c r="K224" s="1">
        <v>1</v>
      </c>
      <c r="L224" s="1">
        <v>0</v>
      </c>
      <c r="M224" s="1">
        <v>1</v>
      </c>
      <c r="N224" s="1">
        <v>1</v>
      </c>
      <c r="O224" s="1">
        <v>1</v>
      </c>
      <c r="P224" s="1">
        <v>0</v>
      </c>
      <c r="Q224" s="1">
        <v>1</v>
      </c>
      <c r="R224" s="1">
        <v>1</v>
      </c>
      <c r="S224" s="1">
        <v>0</v>
      </c>
      <c r="T224" s="1">
        <v>1</v>
      </c>
      <c r="U224" s="1">
        <v>1</v>
      </c>
      <c r="V224" s="1">
        <v>1</v>
      </c>
      <c r="W224" s="1">
        <v>0</v>
      </c>
      <c r="X224" t="s">
        <v>287</v>
      </c>
      <c r="Y224" s="1">
        <v>4</v>
      </c>
      <c r="Z224" s="1">
        <v>2</v>
      </c>
      <c r="AA224" t="s">
        <v>1514</v>
      </c>
      <c r="AB224" s="1">
        <v>3</v>
      </c>
      <c r="AC224" s="1">
        <v>0</v>
      </c>
      <c r="AD224" s="1">
        <v>0</v>
      </c>
      <c r="AE224" s="1">
        <v>0</v>
      </c>
      <c r="AF224" s="1">
        <v>0</v>
      </c>
      <c r="AG224" s="1">
        <v>0</v>
      </c>
      <c r="AH224" s="1">
        <v>2</v>
      </c>
      <c r="AI224" s="1">
        <v>3</v>
      </c>
      <c r="AJ224" s="1">
        <v>3</v>
      </c>
      <c r="AK224" s="1">
        <v>2</v>
      </c>
      <c r="AL224" s="1">
        <v>2</v>
      </c>
      <c r="AM224" s="1">
        <v>1</v>
      </c>
      <c r="AN224" s="1">
        <v>0</v>
      </c>
      <c r="AO224" s="1">
        <v>0</v>
      </c>
      <c r="AP224" s="1">
        <v>0</v>
      </c>
      <c r="AQ224" s="1">
        <v>0</v>
      </c>
      <c r="AR224" s="1">
        <v>1</v>
      </c>
      <c r="AS224" s="1">
        <v>0</v>
      </c>
      <c r="AT224" s="1">
        <v>0</v>
      </c>
      <c r="AU224" s="1">
        <v>0</v>
      </c>
      <c r="AV224" t="s">
        <v>287</v>
      </c>
      <c r="AW224" s="1">
        <v>0</v>
      </c>
      <c r="AX224" s="1">
        <v>0</v>
      </c>
      <c r="AY224" s="1">
        <v>0</v>
      </c>
      <c r="AZ224" s="1">
        <v>1</v>
      </c>
      <c r="BA224" s="1">
        <v>0</v>
      </c>
      <c r="BB224" s="1">
        <v>0</v>
      </c>
      <c r="BC224" s="1">
        <v>0</v>
      </c>
      <c r="BD224" s="1">
        <v>0</v>
      </c>
      <c r="BE224" t="s">
        <v>287</v>
      </c>
      <c r="BF224" t="s">
        <v>287</v>
      </c>
      <c r="BG224" s="1">
        <v>1</v>
      </c>
      <c r="BH224" s="1">
        <v>1</v>
      </c>
      <c r="BI224" s="1">
        <v>1</v>
      </c>
      <c r="BJ224" s="1">
        <v>1</v>
      </c>
      <c r="BK224" s="1">
        <v>1</v>
      </c>
      <c r="BL224" s="1">
        <v>1</v>
      </c>
      <c r="BM224" s="1">
        <v>1</v>
      </c>
      <c r="BN224" s="1">
        <v>1</v>
      </c>
      <c r="BO224" s="1">
        <v>1</v>
      </c>
      <c r="BP224" s="1">
        <v>1</v>
      </c>
      <c r="BQ224" s="1">
        <v>1</v>
      </c>
      <c r="BR224" s="1">
        <v>1</v>
      </c>
      <c r="BS224" s="1">
        <v>1</v>
      </c>
      <c r="BT224" s="1">
        <v>0</v>
      </c>
      <c r="BU224" s="1">
        <v>0</v>
      </c>
      <c r="BV224" s="1">
        <v>0</v>
      </c>
      <c r="BW224" s="1">
        <v>0</v>
      </c>
      <c r="BX224" s="1">
        <v>0</v>
      </c>
      <c r="BY224" t="s">
        <v>287</v>
      </c>
      <c r="BZ224" s="1">
        <v>1</v>
      </c>
      <c r="CA224" s="1">
        <v>1</v>
      </c>
      <c r="CB224" s="1">
        <v>1</v>
      </c>
      <c r="CC224" s="1">
        <v>1</v>
      </c>
      <c r="CD224" s="1">
        <v>1</v>
      </c>
      <c r="CE224" s="1">
        <v>1</v>
      </c>
      <c r="CF224" s="1">
        <v>1</v>
      </c>
      <c r="CG224" s="1">
        <v>0</v>
      </c>
      <c r="CH224" s="1">
        <v>1</v>
      </c>
      <c r="CI224" s="1">
        <v>0</v>
      </c>
      <c r="CJ224" s="1">
        <v>0</v>
      </c>
      <c r="CK224" s="1">
        <v>0</v>
      </c>
      <c r="CL224" s="1">
        <v>0</v>
      </c>
      <c r="CM224" s="1">
        <v>0</v>
      </c>
      <c r="CN224" t="s">
        <v>287</v>
      </c>
      <c r="CO224" s="1">
        <v>3</v>
      </c>
      <c r="CP224" s="1">
        <v>3</v>
      </c>
      <c r="CQ224" s="1">
        <v>1</v>
      </c>
      <c r="CR224" s="1">
        <v>1</v>
      </c>
      <c r="CS224" s="1">
        <v>3</v>
      </c>
      <c r="CT224" s="1">
        <v>3</v>
      </c>
      <c r="CU224" s="1">
        <v>3</v>
      </c>
      <c r="CV224" t="s">
        <v>287</v>
      </c>
      <c r="CW224" s="1">
        <v>1</v>
      </c>
      <c r="CX224" t="s">
        <v>287</v>
      </c>
      <c r="CY224" s="1">
        <v>1</v>
      </c>
      <c r="CZ224" s="1">
        <v>1</v>
      </c>
      <c r="DA224" s="1">
        <v>3</v>
      </c>
      <c r="DB224" t="s">
        <v>287</v>
      </c>
      <c r="DC224" t="s">
        <v>287</v>
      </c>
      <c r="DD224" t="s">
        <v>287</v>
      </c>
      <c r="DE224" t="s">
        <v>287</v>
      </c>
      <c r="DF224" t="s">
        <v>1515</v>
      </c>
      <c r="DG224" t="s">
        <v>1516</v>
      </c>
      <c r="DH224" t="s">
        <v>301</v>
      </c>
      <c r="DI224" t="s">
        <v>302</v>
      </c>
      <c r="DJ224" t="s">
        <v>303</v>
      </c>
      <c r="DK224" t="s">
        <v>1347</v>
      </c>
      <c r="DL224" t="s">
        <v>330</v>
      </c>
      <c r="DM224" t="s">
        <v>1517</v>
      </c>
      <c r="DN224" t="s">
        <v>1518</v>
      </c>
      <c r="DO224" s="1">
        <v>0</v>
      </c>
      <c r="DP224" s="1">
        <v>0</v>
      </c>
      <c r="DQ224" s="1">
        <v>0</v>
      </c>
      <c r="DR224" s="1">
        <v>1</v>
      </c>
      <c r="DS224" s="1">
        <v>0</v>
      </c>
    </row>
    <row r="225" spans="1:123" x14ac:dyDescent="0.35">
      <c r="A225" s="1">
        <v>1</v>
      </c>
      <c r="B225" s="1">
        <v>1</v>
      </c>
      <c r="C225" s="1">
        <v>5</v>
      </c>
      <c r="D225" s="1">
        <v>3</v>
      </c>
      <c r="E225" s="1">
        <v>1</v>
      </c>
      <c r="F225" s="1">
        <v>1</v>
      </c>
      <c r="G225" s="1">
        <v>1</v>
      </c>
      <c r="H225" s="1">
        <v>4</v>
      </c>
      <c r="I225" s="1">
        <v>1</v>
      </c>
      <c r="J225" s="1">
        <v>1</v>
      </c>
      <c r="K225" s="1">
        <v>0</v>
      </c>
      <c r="L225" s="1">
        <v>1</v>
      </c>
      <c r="M225" s="1">
        <v>1</v>
      </c>
      <c r="N225" s="1">
        <v>1</v>
      </c>
      <c r="O225" s="1">
        <v>1</v>
      </c>
      <c r="P225" s="1">
        <v>0</v>
      </c>
      <c r="Q225" s="1">
        <v>1</v>
      </c>
      <c r="R225" s="1">
        <v>1</v>
      </c>
      <c r="S225" s="1">
        <v>0</v>
      </c>
      <c r="T225" s="1">
        <v>0</v>
      </c>
      <c r="U225" s="1">
        <v>0</v>
      </c>
      <c r="V225" s="1">
        <v>1</v>
      </c>
      <c r="W225" s="1">
        <v>0</v>
      </c>
      <c r="X225" t="s">
        <v>287</v>
      </c>
      <c r="Y225" s="1">
        <v>4</v>
      </c>
      <c r="Z225" s="1">
        <v>2</v>
      </c>
      <c r="AA225" t="s">
        <v>287</v>
      </c>
      <c r="AB225" s="1">
        <v>3</v>
      </c>
      <c r="AC225" s="1">
        <v>0</v>
      </c>
      <c r="AD225" s="1">
        <v>0</v>
      </c>
      <c r="AE225" s="1">
        <v>0</v>
      </c>
      <c r="AF225" s="1">
        <v>0</v>
      </c>
      <c r="AG225" s="1">
        <v>0</v>
      </c>
      <c r="AH225" s="1">
        <v>1</v>
      </c>
      <c r="AI225" s="1">
        <v>2</v>
      </c>
      <c r="AJ225" s="1">
        <v>1</v>
      </c>
      <c r="AK225" s="1">
        <v>1</v>
      </c>
      <c r="AL225" s="1">
        <v>2</v>
      </c>
      <c r="AM225" s="1">
        <v>2</v>
      </c>
      <c r="AN225" s="1">
        <v>0</v>
      </c>
      <c r="AO225" s="1">
        <v>0</v>
      </c>
      <c r="AP225" s="1">
        <v>1</v>
      </c>
      <c r="AQ225" s="1">
        <v>0</v>
      </c>
      <c r="AR225" s="1">
        <v>1</v>
      </c>
      <c r="AS225" s="1">
        <v>0</v>
      </c>
      <c r="AT225" s="1">
        <v>0</v>
      </c>
      <c r="AU225" s="1">
        <v>0</v>
      </c>
      <c r="AV225" t="s">
        <v>287</v>
      </c>
      <c r="AW225" s="1">
        <v>0</v>
      </c>
      <c r="AX225" s="1">
        <v>0</v>
      </c>
      <c r="AY225" s="1">
        <v>1</v>
      </c>
      <c r="AZ225" s="1">
        <v>0</v>
      </c>
      <c r="BA225" s="1">
        <v>1</v>
      </c>
      <c r="BB225" s="1">
        <v>0</v>
      </c>
      <c r="BC225" s="1">
        <v>0</v>
      </c>
      <c r="BD225" s="1">
        <v>0</v>
      </c>
      <c r="BE225" t="s">
        <v>287</v>
      </c>
      <c r="BF225" t="s">
        <v>287</v>
      </c>
      <c r="BG225" s="1">
        <v>1</v>
      </c>
      <c r="BH225" s="1">
        <v>1</v>
      </c>
      <c r="BI225" s="1">
        <v>1</v>
      </c>
      <c r="BJ225" s="1">
        <v>3</v>
      </c>
      <c r="BK225" s="1">
        <v>1</v>
      </c>
      <c r="BL225" s="1">
        <v>1</v>
      </c>
      <c r="BM225" s="1">
        <v>1</v>
      </c>
      <c r="BN225" s="1">
        <v>1</v>
      </c>
      <c r="BO225" s="1">
        <v>1</v>
      </c>
      <c r="BP225" s="1">
        <v>1</v>
      </c>
      <c r="BQ225" s="1">
        <v>1</v>
      </c>
      <c r="BR225" s="1">
        <v>1</v>
      </c>
      <c r="BS225" s="1">
        <v>1</v>
      </c>
      <c r="BT225" s="1">
        <v>1</v>
      </c>
      <c r="BU225" s="1">
        <v>1</v>
      </c>
      <c r="BV225" s="1">
        <v>1</v>
      </c>
      <c r="BW225" s="1">
        <v>0</v>
      </c>
      <c r="BX225" s="1">
        <v>0</v>
      </c>
      <c r="BY225" t="s">
        <v>287</v>
      </c>
      <c r="BZ225" s="1">
        <v>1</v>
      </c>
      <c r="CA225" s="1">
        <v>1</v>
      </c>
      <c r="CB225" s="1">
        <v>1</v>
      </c>
      <c r="CC225" s="1">
        <v>1</v>
      </c>
      <c r="CD225" s="1">
        <v>1</v>
      </c>
      <c r="CE225" s="1">
        <v>1</v>
      </c>
      <c r="CF225" s="1">
        <v>1</v>
      </c>
      <c r="CG225" s="1">
        <v>1</v>
      </c>
      <c r="CH225" s="1">
        <v>1</v>
      </c>
      <c r="CI225" s="1">
        <v>1</v>
      </c>
      <c r="CJ225" s="1">
        <v>1</v>
      </c>
      <c r="CK225" s="1">
        <v>1</v>
      </c>
      <c r="CL225" s="1">
        <v>0</v>
      </c>
      <c r="CM225" s="1">
        <v>0</v>
      </c>
      <c r="CN225" t="s">
        <v>287</v>
      </c>
      <c r="CO225" s="1">
        <v>1</v>
      </c>
      <c r="CP225" s="1">
        <v>1</v>
      </c>
      <c r="CQ225" s="1">
        <v>1</v>
      </c>
      <c r="CR225" s="1">
        <v>1</v>
      </c>
      <c r="CS225" s="1">
        <v>2</v>
      </c>
      <c r="CT225" s="1">
        <v>1</v>
      </c>
      <c r="CU225" s="1">
        <v>2</v>
      </c>
      <c r="CV225" t="s">
        <v>287</v>
      </c>
      <c r="CW225" s="1">
        <v>2</v>
      </c>
      <c r="CX225" t="s">
        <v>1519</v>
      </c>
      <c r="CY225" s="1">
        <v>2</v>
      </c>
      <c r="CZ225" t="s">
        <v>287</v>
      </c>
      <c r="DA225" s="1">
        <v>2</v>
      </c>
      <c r="DB225" s="1">
        <v>2</v>
      </c>
      <c r="DC225" t="s">
        <v>287</v>
      </c>
      <c r="DD225" t="s">
        <v>287</v>
      </c>
      <c r="DE225" t="s">
        <v>287</v>
      </c>
      <c r="DF225" t="s">
        <v>1520</v>
      </c>
      <c r="DG225" t="s">
        <v>1521</v>
      </c>
      <c r="DH225" t="s">
        <v>290</v>
      </c>
      <c r="DI225" t="s">
        <v>315</v>
      </c>
      <c r="DJ225" t="s">
        <v>303</v>
      </c>
      <c r="DK225" t="s">
        <v>655</v>
      </c>
      <c r="DL225" t="s">
        <v>294</v>
      </c>
      <c r="DM225" t="s">
        <v>1522</v>
      </c>
      <c r="DN225" t="s">
        <v>1523</v>
      </c>
      <c r="DO225" s="1">
        <v>0</v>
      </c>
      <c r="DP225" s="1">
        <v>0</v>
      </c>
      <c r="DQ225" s="1">
        <v>0</v>
      </c>
      <c r="DR225" s="1">
        <v>1</v>
      </c>
      <c r="DS225" s="1">
        <v>0</v>
      </c>
    </row>
    <row r="226" spans="1:123" x14ac:dyDescent="0.35">
      <c r="A226" s="1">
        <v>1</v>
      </c>
      <c r="B226" s="1">
        <v>1</v>
      </c>
      <c r="C226" s="1">
        <v>1</v>
      </c>
      <c r="D226" s="1">
        <v>1</v>
      </c>
      <c r="E226" s="1">
        <v>1</v>
      </c>
      <c r="F226" s="1">
        <v>1</v>
      </c>
      <c r="G226" s="1">
        <v>3</v>
      </c>
      <c r="H226" s="1">
        <v>4</v>
      </c>
      <c r="I226" s="1">
        <v>1</v>
      </c>
      <c r="J226" s="1">
        <v>1</v>
      </c>
      <c r="K226" s="1">
        <v>1</v>
      </c>
      <c r="L226" s="1">
        <v>1</v>
      </c>
      <c r="M226" s="1">
        <v>1</v>
      </c>
      <c r="N226" s="1">
        <v>1</v>
      </c>
      <c r="O226" s="1">
        <v>1</v>
      </c>
      <c r="P226" s="1">
        <v>0</v>
      </c>
      <c r="Q226" s="1">
        <v>1</v>
      </c>
      <c r="R226" s="1">
        <v>0</v>
      </c>
      <c r="S226" s="1">
        <v>0</v>
      </c>
      <c r="T226" s="1">
        <v>1</v>
      </c>
      <c r="U226" s="1">
        <v>0</v>
      </c>
      <c r="V226" s="1">
        <v>0</v>
      </c>
      <c r="W226" s="1">
        <v>0</v>
      </c>
      <c r="X226" t="s">
        <v>287</v>
      </c>
      <c r="Y226" s="1">
        <v>6</v>
      </c>
      <c r="Z226" s="1">
        <v>1</v>
      </c>
      <c r="AA226" t="s">
        <v>287</v>
      </c>
      <c r="AB226" s="1">
        <v>1</v>
      </c>
      <c r="AC226" s="1">
        <v>0</v>
      </c>
      <c r="AD226" s="1">
        <v>0</v>
      </c>
      <c r="AE226" s="1">
        <v>0</v>
      </c>
      <c r="AF226" s="1">
        <v>0</v>
      </c>
      <c r="AG226" s="1">
        <v>0</v>
      </c>
      <c r="AH226" t="s">
        <v>287</v>
      </c>
      <c r="AI226" t="s">
        <v>287</v>
      </c>
      <c r="AJ226" t="s">
        <v>287</v>
      </c>
      <c r="AK226" t="s">
        <v>287</v>
      </c>
      <c r="AL226" s="1">
        <v>2</v>
      </c>
      <c r="AM226" s="1">
        <v>2</v>
      </c>
      <c r="AN226" s="1">
        <v>0</v>
      </c>
      <c r="AO226" s="1">
        <v>1</v>
      </c>
      <c r="AP226" s="1">
        <v>1</v>
      </c>
      <c r="AQ226" s="1">
        <v>1</v>
      </c>
      <c r="AR226" s="1">
        <v>0</v>
      </c>
      <c r="AS226" s="1">
        <v>0</v>
      </c>
      <c r="AT226" s="1">
        <v>0</v>
      </c>
      <c r="AU226" s="1">
        <v>0</v>
      </c>
      <c r="AV226" t="s">
        <v>287</v>
      </c>
      <c r="AW226" s="1">
        <v>0</v>
      </c>
      <c r="AX226" s="1">
        <v>1</v>
      </c>
      <c r="AY226" s="1">
        <v>1</v>
      </c>
      <c r="AZ226" s="1">
        <v>1</v>
      </c>
      <c r="BA226" s="1">
        <v>0</v>
      </c>
      <c r="BB226" s="1">
        <v>0</v>
      </c>
      <c r="BC226" s="1">
        <v>0</v>
      </c>
      <c r="BD226" s="1">
        <v>0</v>
      </c>
      <c r="BE226" t="s">
        <v>287</v>
      </c>
      <c r="BF226" t="s">
        <v>287</v>
      </c>
      <c r="BG226" s="1">
        <v>3</v>
      </c>
      <c r="BH226" t="s">
        <v>287</v>
      </c>
      <c r="BI226" t="s">
        <v>287</v>
      </c>
      <c r="BJ226" t="s">
        <v>287</v>
      </c>
      <c r="BK226" s="1">
        <v>0</v>
      </c>
      <c r="BL226" s="1">
        <v>0</v>
      </c>
      <c r="BM226" s="1">
        <v>0</v>
      </c>
      <c r="BN226" s="1">
        <v>0</v>
      </c>
      <c r="BO226" s="1">
        <v>0</v>
      </c>
      <c r="BP226" s="1">
        <v>0</v>
      </c>
      <c r="BQ226" s="1">
        <v>0</v>
      </c>
      <c r="BR226" s="1">
        <v>0</v>
      </c>
      <c r="BS226" s="1">
        <v>0</v>
      </c>
      <c r="BT226" s="1">
        <v>0</v>
      </c>
      <c r="BU226" s="1">
        <v>0</v>
      </c>
      <c r="BV226" s="1">
        <v>0</v>
      </c>
      <c r="BW226" s="1">
        <v>0</v>
      </c>
      <c r="BX226" s="1">
        <v>0</v>
      </c>
      <c r="BY226" t="s">
        <v>287</v>
      </c>
      <c r="BZ226" s="1">
        <v>0</v>
      </c>
      <c r="CA226" s="1">
        <v>0</v>
      </c>
      <c r="CB226" s="1">
        <v>0</v>
      </c>
      <c r="CC226" s="1">
        <v>0</v>
      </c>
      <c r="CD226" s="1">
        <v>0</v>
      </c>
      <c r="CE226" s="1">
        <v>0</v>
      </c>
      <c r="CF226" s="1">
        <v>0</v>
      </c>
      <c r="CG226" s="1">
        <v>0</v>
      </c>
      <c r="CH226" s="1">
        <v>0</v>
      </c>
      <c r="CI226" s="1">
        <v>0</v>
      </c>
      <c r="CJ226" s="1">
        <v>0</v>
      </c>
      <c r="CK226" s="1">
        <v>0</v>
      </c>
      <c r="CL226" s="1">
        <v>0</v>
      </c>
      <c r="CM226" s="1">
        <v>0</v>
      </c>
      <c r="CN226" t="s">
        <v>287</v>
      </c>
      <c r="CO226" t="s">
        <v>287</v>
      </c>
      <c r="CP226" t="s">
        <v>287</v>
      </c>
      <c r="CQ226" t="s">
        <v>287</v>
      </c>
      <c r="CR226" t="s">
        <v>287</v>
      </c>
      <c r="CS226" t="s">
        <v>287</v>
      </c>
      <c r="CT226" t="s">
        <v>287</v>
      </c>
      <c r="CU226" t="s">
        <v>287</v>
      </c>
      <c r="CV226" t="s">
        <v>287</v>
      </c>
      <c r="CW226" s="1">
        <v>3</v>
      </c>
      <c r="CX226" t="s">
        <v>287</v>
      </c>
      <c r="CY226" s="1">
        <v>1</v>
      </c>
      <c r="CZ226" s="1">
        <v>2</v>
      </c>
      <c r="DA226" s="1">
        <v>2</v>
      </c>
      <c r="DB226" s="1">
        <v>6</v>
      </c>
      <c r="DC226" t="s">
        <v>1524</v>
      </c>
      <c r="DD226" t="s">
        <v>287</v>
      </c>
      <c r="DE226" t="s">
        <v>287</v>
      </c>
      <c r="DF226" t="s">
        <v>1525</v>
      </c>
      <c r="DG226" t="s">
        <v>1526</v>
      </c>
      <c r="DH226" t="s">
        <v>290</v>
      </c>
      <c r="DI226" t="s">
        <v>419</v>
      </c>
      <c r="DJ226" t="s">
        <v>687</v>
      </c>
      <c r="DK226" t="s">
        <v>321</v>
      </c>
      <c r="DL226" t="s">
        <v>294</v>
      </c>
      <c r="DM226" t="s">
        <v>1527</v>
      </c>
      <c r="DN226" t="s">
        <v>1528</v>
      </c>
      <c r="DO226" s="1">
        <v>0</v>
      </c>
      <c r="DP226" s="1">
        <v>0</v>
      </c>
      <c r="DQ226" s="1">
        <v>0</v>
      </c>
      <c r="DR226" s="1">
        <v>1</v>
      </c>
      <c r="DS226" s="1">
        <v>0</v>
      </c>
    </row>
    <row r="227" spans="1:123" x14ac:dyDescent="0.35">
      <c r="A227" s="1">
        <v>1</v>
      </c>
      <c r="B227" s="1">
        <v>1</v>
      </c>
      <c r="C227" s="1">
        <v>1</v>
      </c>
      <c r="D227" s="1">
        <v>3</v>
      </c>
      <c r="E227" s="1">
        <v>1</v>
      </c>
      <c r="F227" s="1">
        <v>1</v>
      </c>
      <c r="G227" s="1">
        <v>2</v>
      </c>
      <c r="H227" s="1">
        <v>4</v>
      </c>
      <c r="I227" s="1">
        <v>1</v>
      </c>
      <c r="J227" s="1">
        <v>1</v>
      </c>
      <c r="K227" s="1">
        <v>0</v>
      </c>
      <c r="L227" s="1">
        <v>0</v>
      </c>
      <c r="M227" s="1">
        <v>0</v>
      </c>
      <c r="N227" s="1">
        <v>0</v>
      </c>
      <c r="O227" s="1">
        <v>1</v>
      </c>
      <c r="P227" s="1">
        <v>0</v>
      </c>
      <c r="Q227" s="1">
        <v>1</v>
      </c>
      <c r="R227" s="1">
        <v>1</v>
      </c>
      <c r="S227" s="1">
        <v>0</v>
      </c>
      <c r="T227" s="1">
        <v>0</v>
      </c>
      <c r="U227" s="1">
        <v>1</v>
      </c>
      <c r="V227" s="1">
        <v>0</v>
      </c>
      <c r="W227" s="1">
        <v>0</v>
      </c>
      <c r="X227" t="s">
        <v>287</v>
      </c>
      <c r="Y227" s="1">
        <v>3</v>
      </c>
      <c r="Z227" s="1">
        <v>2</v>
      </c>
      <c r="AA227" t="s">
        <v>1529</v>
      </c>
      <c r="AB227" s="1">
        <v>2</v>
      </c>
      <c r="AC227" s="1">
        <v>1</v>
      </c>
      <c r="AD227" s="1">
        <v>0</v>
      </c>
      <c r="AE227" s="1">
        <v>0</v>
      </c>
      <c r="AF227" s="1">
        <v>1</v>
      </c>
      <c r="AG227" s="1">
        <v>0</v>
      </c>
      <c r="AH227" t="s">
        <v>287</v>
      </c>
      <c r="AI227" t="s">
        <v>287</v>
      </c>
      <c r="AJ227" t="s">
        <v>287</v>
      </c>
      <c r="AK227" t="s">
        <v>287</v>
      </c>
      <c r="AL227" s="1">
        <v>1</v>
      </c>
      <c r="AM227" s="1">
        <v>1</v>
      </c>
      <c r="AN227" s="1">
        <v>0</v>
      </c>
      <c r="AO227" s="1">
        <v>0</v>
      </c>
      <c r="AP227" s="1">
        <v>1</v>
      </c>
      <c r="AQ227" s="1">
        <v>0</v>
      </c>
      <c r="AR227" s="1">
        <v>1</v>
      </c>
      <c r="AS227" s="1">
        <v>0</v>
      </c>
      <c r="AT227" s="1">
        <v>0</v>
      </c>
      <c r="AU227" s="1">
        <v>0</v>
      </c>
      <c r="AV227" t="s">
        <v>287</v>
      </c>
      <c r="AW227" s="1">
        <v>0</v>
      </c>
      <c r="AX227" s="1">
        <v>0</v>
      </c>
      <c r="AY227" s="1">
        <v>1</v>
      </c>
      <c r="AZ227" s="1">
        <v>1</v>
      </c>
      <c r="BA227" s="1">
        <v>0</v>
      </c>
      <c r="BB227" s="1">
        <v>0</v>
      </c>
      <c r="BC227" s="1">
        <v>0</v>
      </c>
      <c r="BD227" s="1">
        <v>0</v>
      </c>
      <c r="BE227" t="s">
        <v>287</v>
      </c>
      <c r="BF227" t="s">
        <v>287</v>
      </c>
      <c r="BG227" s="1">
        <v>1</v>
      </c>
      <c r="BH227" s="1">
        <v>1</v>
      </c>
      <c r="BI227" s="1">
        <v>2</v>
      </c>
      <c r="BJ227" s="1">
        <v>1</v>
      </c>
      <c r="BK227" s="1">
        <v>1</v>
      </c>
      <c r="BL227" s="1">
        <v>1</v>
      </c>
      <c r="BM227" s="1">
        <v>1</v>
      </c>
      <c r="BN227" s="1">
        <v>1</v>
      </c>
      <c r="BO227" s="1">
        <v>1</v>
      </c>
      <c r="BP227" s="1">
        <v>1</v>
      </c>
      <c r="BQ227" s="1">
        <v>0</v>
      </c>
      <c r="BR227" s="1">
        <v>0</v>
      </c>
      <c r="BS227" s="1">
        <v>0</v>
      </c>
      <c r="BT227" s="1">
        <v>0</v>
      </c>
      <c r="BU227" s="1">
        <v>0</v>
      </c>
      <c r="BV227" s="1">
        <v>0</v>
      </c>
      <c r="BW227" s="1">
        <v>0</v>
      </c>
      <c r="BX227" s="1">
        <v>0</v>
      </c>
      <c r="BY227" t="s">
        <v>287</v>
      </c>
      <c r="BZ227" s="1">
        <v>0</v>
      </c>
      <c r="CA227" s="1">
        <v>1</v>
      </c>
      <c r="CB227" s="1">
        <v>1</v>
      </c>
      <c r="CC227" s="1">
        <v>1</v>
      </c>
      <c r="CD227" s="1">
        <v>1</v>
      </c>
      <c r="CE227" s="1">
        <v>1</v>
      </c>
      <c r="CF227" s="1">
        <v>1</v>
      </c>
      <c r="CG227" s="1">
        <v>0</v>
      </c>
      <c r="CH227" s="1">
        <v>1</v>
      </c>
      <c r="CI227" s="1">
        <v>1</v>
      </c>
      <c r="CJ227" s="1">
        <v>0</v>
      </c>
      <c r="CK227" s="1">
        <v>0</v>
      </c>
      <c r="CL227" s="1">
        <v>0</v>
      </c>
      <c r="CM227" s="1">
        <v>0</v>
      </c>
      <c r="CN227" t="s">
        <v>287</v>
      </c>
      <c r="CO227" s="1">
        <v>1</v>
      </c>
      <c r="CP227" s="1">
        <v>1</v>
      </c>
      <c r="CQ227" s="1">
        <v>1</v>
      </c>
      <c r="CR227" s="1">
        <v>1</v>
      </c>
      <c r="CS227" s="1">
        <v>2</v>
      </c>
      <c r="CT227" s="1">
        <v>3</v>
      </c>
      <c r="CU227" s="1">
        <v>2</v>
      </c>
      <c r="CV227" t="s">
        <v>287</v>
      </c>
      <c r="CW227" s="1">
        <v>2</v>
      </c>
      <c r="CX227" t="s">
        <v>1530</v>
      </c>
      <c r="CY227" s="1">
        <v>1</v>
      </c>
      <c r="CZ227" s="1">
        <v>2</v>
      </c>
      <c r="DA227" s="1">
        <v>2</v>
      </c>
      <c r="DB227" s="1">
        <v>2</v>
      </c>
      <c r="DC227" t="s">
        <v>287</v>
      </c>
      <c r="DD227" t="s">
        <v>287</v>
      </c>
      <c r="DE227" t="s">
        <v>287</v>
      </c>
      <c r="DF227" t="s">
        <v>1531</v>
      </c>
      <c r="DG227" t="s">
        <v>1532</v>
      </c>
      <c r="DH227" t="s">
        <v>290</v>
      </c>
      <c r="DI227" t="s">
        <v>315</v>
      </c>
      <c r="DJ227" t="s">
        <v>303</v>
      </c>
      <c r="DK227" t="s">
        <v>1310</v>
      </c>
      <c r="DL227" t="s">
        <v>305</v>
      </c>
      <c r="DM227" t="s">
        <v>1533</v>
      </c>
      <c r="DN227" t="s">
        <v>1534</v>
      </c>
      <c r="DO227" s="1">
        <v>0</v>
      </c>
      <c r="DP227" s="1">
        <v>0</v>
      </c>
      <c r="DQ227" s="1">
        <v>0</v>
      </c>
      <c r="DR227" s="1">
        <v>1</v>
      </c>
      <c r="DS227" s="1">
        <v>0</v>
      </c>
    </row>
    <row r="228" spans="1:123" x14ac:dyDescent="0.35">
      <c r="A228" s="1">
        <v>1</v>
      </c>
      <c r="B228" s="1">
        <v>2</v>
      </c>
      <c r="C228" s="1">
        <v>1</v>
      </c>
      <c r="D228" s="1">
        <v>1</v>
      </c>
      <c r="E228" s="1">
        <v>1</v>
      </c>
      <c r="F228" s="1">
        <v>1</v>
      </c>
      <c r="G228" s="1">
        <v>3</v>
      </c>
      <c r="H228" s="1">
        <v>5</v>
      </c>
      <c r="I228" s="1">
        <v>0</v>
      </c>
      <c r="J228" s="1">
        <v>1</v>
      </c>
      <c r="K228" s="1">
        <v>1</v>
      </c>
      <c r="L228" s="1">
        <v>0</v>
      </c>
      <c r="M228" s="1">
        <v>1</v>
      </c>
      <c r="N228" s="1">
        <v>1</v>
      </c>
      <c r="O228" s="1">
        <v>1</v>
      </c>
      <c r="P228" s="1">
        <v>0</v>
      </c>
      <c r="Q228" s="1">
        <v>1</v>
      </c>
      <c r="R228" s="1">
        <v>0</v>
      </c>
      <c r="S228" s="1">
        <v>1</v>
      </c>
      <c r="T228" s="1">
        <v>1</v>
      </c>
      <c r="U228" s="1">
        <v>0</v>
      </c>
      <c r="V228" s="1">
        <v>0</v>
      </c>
      <c r="W228" s="1">
        <v>0</v>
      </c>
      <c r="X228" t="s">
        <v>287</v>
      </c>
      <c r="Y228" s="1">
        <v>3</v>
      </c>
      <c r="Z228" s="1">
        <v>1</v>
      </c>
      <c r="AA228" t="s">
        <v>287</v>
      </c>
      <c r="AB228" s="1">
        <v>2</v>
      </c>
      <c r="AC228" s="1">
        <v>0</v>
      </c>
      <c r="AD228" s="1">
        <v>1</v>
      </c>
      <c r="AE228" s="1">
        <v>0</v>
      </c>
      <c r="AF228" s="1">
        <v>0</v>
      </c>
      <c r="AG228" s="1">
        <v>0</v>
      </c>
      <c r="AH228" t="s">
        <v>287</v>
      </c>
      <c r="AI228" t="s">
        <v>287</v>
      </c>
      <c r="AJ228" t="s">
        <v>287</v>
      </c>
      <c r="AK228" t="s">
        <v>287</v>
      </c>
      <c r="AL228" s="1">
        <v>1</v>
      </c>
      <c r="AM228" s="1">
        <v>1</v>
      </c>
      <c r="AN228" s="1">
        <v>0</v>
      </c>
      <c r="AO228" s="1">
        <v>0</v>
      </c>
      <c r="AP228" s="1">
        <v>0</v>
      </c>
      <c r="AQ228" s="1">
        <v>1</v>
      </c>
      <c r="AR228" s="1">
        <v>0</v>
      </c>
      <c r="AS228" s="1">
        <v>0</v>
      </c>
      <c r="AT228" s="1">
        <v>0</v>
      </c>
      <c r="AU228" s="1">
        <v>0</v>
      </c>
      <c r="AV228" t="s">
        <v>287</v>
      </c>
      <c r="AW228" s="1">
        <v>0</v>
      </c>
      <c r="AX228" s="1">
        <v>0</v>
      </c>
      <c r="AY228" s="1">
        <v>1</v>
      </c>
      <c r="AZ228" s="1">
        <v>0</v>
      </c>
      <c r="BA228" s="1">
        <v>0</v>
      </c>
      <c r="BB228" s="1">
        <v>0</v>
      </c>
      <c r="BC228" s="1">
        <v>0</v>
      </c>
      <c r="BD228" s="1">
        <v>0</v>
      </c>
      <c r="BE228" t="s">
        <v>287</v>
      </c>
      <c r="BF228" t="s">
        <v>287</v>
      </c>
      <c r="BG228" s="1">
        <v>1</v>
      </c>
      <c r="BH228" s="1">
        <v>2</v>
      </c>
      <c r="BI228" s="1">
        <v>1</v>
      </c>
      <c r="BJ228" s="1">
        <v>2</v>
      </c>
      <c r="BK228" s="1">
        <v>1</v>
      </c>
      <c r="BL228" s="1">
        <v>1</v>
      </c>
      <c r="BM228" s="1">
        <v>1</v>
      </c>
      <c r="BN228" s="1">
        <v>1</v>
      </c>
      <c r="BO228" s="1">
        <v>1</v>
      </c>
      <c r="BP228" s="1">
        <v>1</v>
      </c>
      <c r="BQ228" s="1">
        <v>1</v>
      </c>
      <c r="BR228" s="1">
        <v>0</v>
      </c>
      <c r="BS228" s="1">
        <v>0</v>
      </c>
      <c r="BT228" s="1">
        <v>0</v>
      </c>
      <c r="BU228" s="1">
        <v>1</v>
      </c>
      <c r="BV228" s="1">
        <v>1</v>
      </c>
      <c r="BW228" s="1">
        <v>0</v>
      </c>
      <c r="BX228" s="1">
        <v>0</v>
      </c>
      <c r="BY228" t="s">
        <v>287</v>
      </c>
      <c r="BZ228" s="1">
        <v>1</v>
      </c>
      <c r="CA228" s="1">
        <v>1</v>
      </c>
      <c r="CB228" s="1">
        <v>1</v>
      </c>
      <c r="CC228" s="1">
        <v>1</v>
      </c>
      <c r="CD228" s="1">
        <v>1</v>
      </c>
      <c r="CE228" s="1">
        <v>1</v>
      </c>
      <c r="CF228" s="1">
        <v>1</v>
      </c>
      <c r="CG228" s="1">
        <v>1</v>
      </c>
      <c r="CH228" s="1">
        <v>1</v>
      </c>
      <c r="CI228" s="1">
        <v>1</v>
      </c>
      <c r="CJ228" s="1">
        <v>0</v>
      </c>
      <c r="CK228" s="1">
        <v>1</v>
      </c>
      <c r="CL228" s="1">
        <v>0</v>
      </c>
      <c r="CM228" s="1">
        <v>0</v>
      </c>
      <c r="CN228" t="s">
        <v>287</v>
      </c>
      <c r="CO228" s="1">
        <v>2</v>
      </c>
      <c r="CP228" s="1">
        <v>1</v>
      </c>
      <c r="CQ228" s="1">
        <v>1</v>
      </c>
      <c r="CR228" s="1">
        <v>1</v>
      </c>
      <c r="CS228" s="1">
        <v>2</v>
      </c>
      <c r="CT228" s="1">
        <v>2</v>
      </c>
      <c r="CU228" s="1">
        <v>2</v>
      </c>
      <c r="CV228" t="s">
        <v>287</v>
      </c>
      <c r="CW228" s="1">
        <v>1</v>
      </c>
      <c r="CX228" t="s">
        <v>287</v>
      </c>
      <c r="CY228" s="1">
        <v>2</v>
      </c>
      <c r="CZ228" t="s">
        <v>287</v>
      </c>
      <c r="DA228" s="1">
        <v>2</v>
      </c>
      <c r="DB228" s="1">
        <v>6</v>
      </c>
      <c r="DC228" t="s">
        <v>1535</v>
      </c>
      <c r="DD228" t="s">
        <v>287</v>
      </c>
      <c r="DE228" t="s">
        <v>287</v>
      </c>
      <c r="DF228" t="s">
        <v>1536</v>
      </c>
      <c r="DG228" t="s">
        <v>1537</v>
      </c>
      <c r="DH228" t="s">
        <v>290</v>
      </c>
      <c r="DI228" t="s">
        <v>291</v>
      </c>
      <c r="DJ228" t="s">
        <v>292</v>
      </c>
      <c r="DK228" t="s">
        <v>501</v>
      </c>
      <c r="DL228" t="s">
        <v>341</v>
      </c>
      <c r="DM228" t="s">
        <v>1538</v>
      </c>
      <c r="DN228" t="s">
        <v>1539</v>
      </c>
      <c r="DO228" s="1">
        <v>0</v>
      </c>
      <c r="DP228" s="1">
        <v>0</v>
      </c>
      <c r="DQ228" s="1">
        <v>0</v>
      </c>
      <c r="DR228" s="1">
        <v>1</v>
      </c>
      <c r="DS228" s="1">
        <v>0</v>
      </c>
    </row>
    <row r="229" spans="1:123" x14ac:dyDescent="0.35">
      <c r="A229" s="1">
        <v>1</v>
      </c>
      <c r="B229" s="1">
        <v>1</v>
      </c>
      <c r="C229" s="1">
        <v>3</v>
      </c>
      <c r="D229" s="1">
        <v>4</v>
      </c>
      <c r="E229" s="1">
        <v>1</v>
      </c>
      <c r="F229" s="1">
        <v>3</v>
      </c>
      <c r="G229" s="1">
        <v>3</v>
      </c>
      <c r="H229" s="1">
        <v>4</v>
      </c>
      <c r="I229" s="1">
        <v>1</v>
      </c>
      <c r="J229" s="1">
        <v>0</v>
      </c>
      <c r="K229" s="1">
        <v>0</v>
      </c>
      <c r="L229" s="1">
        <v>0</v>
      </c>
      <c r="M229" s="1">
        <v>0</v>
      </c>
      <c r="N229" s="1">
        <v>1</v>
      </c>
      <c r="O229" s="1">
        <v>1</v>
      </c>
      <c r="P229" s="1">
        <v>0</v>
      </c>
      <c r="Q229" s="1">
        <v>2</v>
      </c>
      <c r="R229" s="1">
        <v>1</v>
      </c>
      <c r="S229" s="1">
        <v>1</v>
      </c>
      <c r="T229" s="1">
        <v>0</v>
      </c>
      <c r="U229" s="1">
        <v>0</v>
      </c>
      <c r="V229" s="1">
        <v>0</v>
      </c>
      <c r="W229" s="1">
        <v>0</v>
      </c>
      <c r="X229" t="s">
        <v>287</v>
      </c>
      <c r="Y229" s="1">
        <v>4</v>
      </c>
      <c r="Z229" s="1">
        <v>3</v>
      </c>
      <c r="AA229" t="s">
        <v>1540</v>
      </c>
      <c r="AB229" s="1">
        <v>2</v>
      </c>
      <c r="AC229" s="1">
        <v>1</v>
      </c>
      <c r="AD229" s="1">
        <v>0</v>
      </c>
      <c r="AE229" s="1">
        <v>0</v>
      </c>
      <c r="AF229" s="1">
        <v>1</v>
      </c>
      <c r="AG229" s="1">
        <v>0</v>
      </c>
      <c r="AH229" t="s">
        <v>287</v>
      </c>
      <c r="AI229" t="s">
        <v>287</v>
      </c>
      <c r="AJ229" t="s">
        <v>287</v>
      </c>
      <c r="AK229" t="s">
        <v>287</v>
      </c>
      <c r="AL229" s="1">
        <v>2</v>
      </c>
      <c r="AM229" s="1">
        <v>2</v>
      </c>
      <c r="AN229" s="1">
        <v>0</v>
      </c>
      <c r="AO229" s="1">
        <v>1</v>
      </c>
      <c r="AP229" s="1">
        <v>0</v>
      </c>
      <c r="AQ229" s="1">
        <v>0</v>
      </c>
      <c r="AR229" s="1">
        <v>1</v>
      </c>
      <c r="AS229" s="1">
        <v>0</v>
      </c>
      <c r="AT229" s="1">
        <v>0</v>
      </c>
      <c r="AU229" s="1">
        <v>0</v>
      </c>
      <c r="AV229" t="s">
        <v>287</v>
      </c>
      <c r="AW229" s="1">
        <v>0</v>
      </c>
      <c r="AX229" s="1">
        <v>0</v>
      </c>
      <c r="AY229" s="1">
        <v>0</v>
      </c>
      <c r="AZ229" s="1">
        <v>1</v>
      </c>
      <c r="BA229" s="1">
        <v>1</v>
      </c>
      <c r="BB229" s="1">
        <v>0</v>
      </c>
      <c r="BC229" s="1">
        <v>0</v>
      </c>
      <c r="BD229" s="1">
        <v>0</v>
      </c>
      <c r="BE229" t="s">
        <v>287</v>
      </c>
      <c r="BF229" t="s">
        <v>287</v>
      </c>
      <c r="BG229" s="1">
        <v>1</v>
      </c>
      <c r="BH229" s="1">
        <v>2</v>
      </c>
      <c r="BI229" s="1">
        <v>2</v>
      </c>
      <c r="BJ229" s="1">
        <v>3</v>
      </c>
      <c r="BK229" s="1">
        <v>1</v>
      </c>
      <c r="BL229" s="1">
        <v>1</v>
      </c>
      <c r="BM229" s="1">
        <v>1</v>
      </c>
      <c r="BN229" s="1">
        <v>1</v>
      </c>
      <c r="BO229" s="1">
        <v>1</v>
      </c>
      <c r="BP229" s="1">
        <v>1</v>
      </c>
      <c r="BQ229" s="1">
        <v>1</v>
      </c>
      <c r="BR229" s="1">
        <v>1</v>
      </c>
      <c r="BS229" s="1">
        <v>1</v>
      </c>
      <c r="BT229" s="1">
        <v>1</v>
      </c>
      <c r="BU229" s="1">
        <v>1</v>
      </c>
      <c r="BV229" s="1">
        <v>1</v>
      </c>
      <c r="BW229" s="1">
        <v>0</v>
      </c>
      <c r="BX229" s="1">
        <v>0</v>
      </c>
      <c r="BY229" t="s">
        <v>287</v>
      </c>
      <c r="BZ229" s="1">
        <v>1</v>
      </c>
      <c r="CA229" s="1">
        <v>1</v>
      </c>
      <c r="CB229" s="1">
        <v>1</v>
      </c>
      <c r="CC229" s="1">
        <v>1</v>
      </c>
      <c r="CD229" s="1">
        <v>1</v>
      </c>
      <c r="CE229" s="1">
        <v>1</v>
      </c>
      <c r="CF229" s="1">
        <v>1</v>
      </c>
      <c r="CG229" s="1">
        <v>1</v>
      </c>
      <c r="CH229" s="1">
        <v>1</v>
      </c>
      <c r="CI229" s="1">
        <v>1</v>
      </c>
      <c r="CJ229" s="1">
        <v>1</v>
      </c>
      <c r="CK229" s="1">
        <v>1</v>
      </c>
      <c r="CL229" s="1">
        <v>0</v>
      </c>
      <c r="CM229" s="1">
        <v>0</v>
      </c>
      <c r="CN229" t="s">
        <v>287</v>
      </c>
      <c r="CO229" s="1">
        <v>2</v>
      </c>
      <c r="CP229" s="1">
        <v>2</v>
      </c>
      <c r="CQ229" s="1">
        <v>2</v>
      </c>
      <c r="CR229" t="s">
        <v>287</v>
      </c>
      <c r="CS229" s="1">
        <v>2</v>
      </c>
      <c r="CT229" s="1">
        <v>2</v>
      </c>
      <c r="CU229" s="1">
        <v>2</v>
      </c>
      <c r="CV229" t="s">
        <v>287</v>
      </c>
      <c r="CW229" s="1">
        <v>3</v>
      </c>
      <c r="CX229" t="s">
        <v>287</v>
      </c>
      <c r="CY229" s="1">
        <v>1</v>
      </c>
      <c r="CZ229" s="1">
        <v>1</v>
      </c>
      <c r="DA229" s="1">
        <v>1</v>
      </c>
      <c r="DB229" t="s">
        <v>287</v>
      </c>
      <c r="DC229" t="s">
        <v>287</v>
      </c>
      <c r="DD229" s="1">
        <v>2</v>
      </c>
      <c r="DE229" t="s">
        <v>287</v>
      </c>
      <c r="DF229" t="s">
        <v>1541</v>
      </c>
      <c r="DG229" t="s">
        <v>1542</v>
      </c>
      <c r="DH229" t="s">
        <v>290</v>
      </c>
      <c r="DI229" t="s">
        <v>315</v>
      </c>
      <c r="DJ229" t="s">
        <v>303</v>
      </c>
      <c r="DK229" t="s">
        <v>800</v>
      </c>
      <c r="DL229" t="s">
        <v>341</v>
      </c>
      <c r="DM229" t="s">
        <v>1543</v>
      </c>
      <c r="DN229" t="s">
        <v>1544</v>
      </c>
      <c r="DO229" s="1">
        <v>0</v>
      </c>
      <c r="DP229" s="1">
        <v>0</v>
      </c>
      <c r="DQ229" s="1">
        <v>0</v>
      </c>
      <c r="DR229" s="1">
        <v>1</v>
      </c>
      <c r="DS229" s="1">
        <v>0</v>
      </c>
    </row>
    <row r="230" spans="1:123" x14ac:dyDescent="0.35">
      <c r="A230" s="1">
        <v>3</v>
      </c>
      <c r="B230" t="s">
        <v>287</v>
      </c>
      <c r="C230" t="s">
        <v>287</v>
      </c>
      <c r="D230" t="s">
        <v>287</v>
      </c>
      <c r="E230" t="s">
        <v>287</v>
      </c>
      <c r="F230" t="s">
        <v>287</v>
      </c>
      <c r="G230" t="s">
        <v>287</v>
      </c>
      <c r="H230" t="s">
        <v>287</v>
      </c>
      <c r="I230" s="1">
        <v>0</v>
      </c>
      <c r="J230" s="1">
        <v>0</v>
      </c>
      <c r="K230" s="1">
        <v>0</v>
      </c>
      <c r="L230" s="1">
        <v>0</v>
      </c>
      <c r="M230" s="1">
        <v>0</v>
      </c>
      <c r="N230" s="1">
        <v>0</v>
      </c>
      <c r="O230" s="1">
        <v>0</v>
      </c>
      <c r="P230" s="1">
        <v>0</v>
      </c>
      <c r="Q230" t="s">
        <v>287</v>
      </c>
      <c r="R230" s="1">
        <v>0</v>
      </c>
      <c r="S230" s="1">
        <v>0</v>
      </c>
      <c r="T230" s="1">
        <v>0</v>
      </c>
      <c r="U230" s="1">
        <v>0</v>
      </c>
      <c r="V230" s="1">
        <v>0</v>
      </c>
      <c r="W230" s="1">
        <v>0</v>
      </c>
      <c r="X230" t="s">
        <v>287</v>
      </c>
      <c r="Y230" s="1">
        <v>6</v>
      </c>
      <c r="Z230" s="1">
        <v>1</v>
      </c>
      <c r="AA230" t="s">
        <v>1545</v>
      </c>
      <c r="AB230" s="1">
        <v>4</v>
      </c>
      <c r="AC230" s="1">
        <v>0</v>
      </c>
      <c r="AD230" s="1">
        <v>0</v>
      </c>
      <c r="AE230" s="1">
        <v>0</v>
      </c>
      <c r="AF230" s="1">
        <v>0</v>
      </c>
      <c r="AG230" s="1">
        <v>0</v>
      </c>
      <c r="AH230" t="s">
        <v>287</v>
      </c>
      <c r="AI230" t="s">
        <v>287</v>
      </c>
      <c r="AJ230" t="s">
        <v>287</v>
      </c>
      <c r="AK230" t="s">
        <v>287</v>
      </c>
      <c r="AL230" s="1">
        <v>5</v>
      </c>
      <c r="AM230" s="1">
        <v>5</v>
      </c>
      <c r="AN230" s="1">
        <v>0</v>
      </c>
      <c r="AO230" s="1">
        <v>0</v>
      </c>
      <c r="AP230" s="1">
        <v>1</v>
      </c>
      <c r="AQ230" s="1">
        <v>0</v>
      </c>
      <c r="AR230" s="1">
        <v>0</v>
      </c>
      <c r="AS230" s="1">
        <v>0</v>
      </c>
      <c r="AT230" s="1">
        <v>0</v>
      </c>
      <c r="AU230" s="1">
        <v>0</v>
      </c>
      <c r="AV230" t="s">
        <v>287</v>
      </c>
      <c r="AW230" s="1">
        <v>0</v>
      </c>
      <c r="AX230" s="1">
        <v>0</v>
      </c>
      <c r="AY230" s="1">
        <v>1</v>
      </c>
      <c r="AZ230" s="1">
        <v>0</v>
      </c>
      <c r="BA230" s="1">
        <v>0</v>
      </c>
      <c r="BB230" s="1">
        <v>0</v>
      </c>
      <c r="BC230" s="1">
        <v>0</v>
      </c>
      <c r="BD230" s="1">
        <v>0</v>
      </c>
      <c r="BE230" t="s">
        <v>287</v>
      </c>
      <c r="BF230" t="s">
        <v>287</v>
      </c>
      <c r="BG230" s="1">
        <v>3</v>
      </c>
      <c r="BH230" t="s">
        <v>287</v>
      </c>
      <c r="BI230" t="s">
        <v>287</v>
      </c>
      <c r="BJ230" t="s">
        <v>287</v>
      </c>
      <c r="BK230" s="1">
        <v>0</v>
      </c>
      <c r="BL230" s="1">
        <v>0</v>
      </c>
      <c r="BM230" s="1">
        <v>0</v>
      </c>
      <c r="BN230" s="1">
        <v>0</v>
      </c>
      <c r="BO230" s="1">
        <v>0</v>
      </c>
      <c r="BP230" s="1">
        <v>0</v>
      </c>
      <c r="BQ230" s="1">
        <v>0</v>
      </c>
      <c r="BR230" s="1">
        <v>0</v>
      </c>
      <c r="BS230" s="1">
        <v>0</v>
      </c>
      <c r="BT230" s="1">
        <v>0</v>
      </c>
      <c r="BU230" s="1">
        <v>0</v>
      </c>
      <c r="BV230" s="1">
        <v>0</v>
      </c>
      <c r="BW230" s="1">
        <v>0</v>
      </c>
      <c r="BX230" s="1">
        <v>0</v>
      </c>
      <c r="BY230" t="s">
        <v>287</v>
      </c>
      <c r="BZ230" s="1">
        <v>0</v>
      </c>
      <c r="CA230" s="1">
        <v>0</v>
      </c>
      <c r="CB230" s="1">
        <v>0</v>
      </c>
      <c r="CC230" s="1">
        <v>0</v>
      </c>
      <c r="CD230" s="1">
        <v>0</v>
      </c>
      <c r="CE230" s="1">
        <v>0</v>
      </c>
      <c r="CF230" s="1">
        <v>0</v>
      </c>
      <c r="CG230" s="1">
        <v>0</v>
      </c>
      <c r="CH230" s="1">
        <v>0</v>
      </c>
      <c r="CI230" s="1">
        <v>0</v>
      </c>
      <c r="CJ230" s="1">
        <v>0</v>
      </c>
      <c r="CK230" s="1">
        <v>0</v>
      </c>
      <c r="CL230" s="1">
        <v>0</v>
      </c>
      <c r="CM230" s="1">
        <v>0</v>
      </c>
      <c r="CN230" t="s">
        <v>287</v>
      </c>
      <c r="CO230" t="s">
        <v>287</v>
      </c>
      <c r="CP230" t="s">
        <v>287</v>
      </c>
      <c r="CQ230" t="s">
        <v>287</v>
      </c>
      <c r="CR230" t="s">
        <v>287</v>
      </c>
      <c r="CS230" t="s">
        <v>287</v>
      </c>
      <c r="CT230" t="s">
        <v>287</v>
      </c>
      <c r="CU230" t="s">
        <v>287</v>
      </c>
      <c r="CV230" t="s">
        <v>287</v>
      </c>
      <c r="CW230" s="1">
        <v>1</v>
      </c>
      <c r="CX230" t="s">
        <v>1546</v>
      </c>
      <c r="CY230" s="1">
        <v>1</v>
      </c>
      <c r="CZ230" s="1">
        <v>3</v>
      </c>
      <c r="DA230" s="1">
        <v>3</v>
      </c>
      <c r="DB230" t="s">
        <v>287</v>
      </c>
      <c r="DC230" t="s">
        <v>287</v>
      </c>
      <c r="DD230" t="s">
        <v>287</v>
      </c>
      <c r="DE230" t="s">
        <v>1547</v>
      </c>
      <c r="DF230" t="s">
        <v>1548</v>
      </c>
      <c r="DG230" t="s">
        <v>1549</v>
      </c>
      <c r="DH230" t="s">
        <v>301</v>
      </c>
      <c r="DI230" t="s">
        <v>302</v>
      </c>
      <c r="DJ230" t="s">
        <v>303</v>
      </c>
      <c r="DK230" t="s">
        <v>387</v>
      </c>
      <c r="DL230" t="s">
        <v>305</v>
      </c>
      <c r="DM230" t="s">
        <v>1550</v>
      </c>
      <c r="DN230" t="s">
        <v>1551</v>
      </c>
      <c r="DO230" s="1">
        <v>0</v>
      </c>
      <c r="DP230" s="1">
        <v>0</v>
      </c>
      <c r="DQ230" s="1">
        <v>0</v>
      </c>
      <c r="DR230" s="1">
        <v>1</v>
      </c>
      <c r="DS230" s="1">
        <v>0</v>
      </c>
    </row>
    <row r="231" spans="1:123" x14ac:dyDescent="0.35">
      <c r="A231" s="1">
        <v>1</v>
      </c>
      <c r="B231" s="1">
        <v>2</v>
      </c>
      <c r="C231" s="1">
        <v>5</v>
      </c>
      <c r="D231" s="1">
        <v>3</v>
      </c>
      <c r="E231" s="1">
        <v>1</v>
      </c>
      <c r="F231" s="1">
        <v>2</v>
      </c>
      <c r="G231" s="1">
        <v>2</v>
      </c>
      <c r="H231" s="1">
        <v>4</v>
      </c>
      <c r="I231" s="1">
        <v>1</v>
      </c>
      <c r="J231" s="1">
        <v>0</v>
      </c>
      <c r="K231" s="1">
        <v>1</v>
      </c>
      <c r="L231" s="1">
        <v>0</v>
      </c>
      <c r="M231" s="1">
        <v>0</v>
      </c>
      <c r="N231" s="1">
        <v>0</v>
      </c>
      <c r="O231" s="1">
        <v>1</v>
      </c>
      <c r="P231" s="1">
        <v>0</v>
      </c>
      <c r="Q231" s="1">
        <v>2</v>
      </c>
      <c r="R231" s="1">
        <v>1</v>
      </c>
      <c r="S231" s="1">
        <v>1</v>
      </c>
      <c r="T231" s="1">
        <v>0</v>
      </c>
      <c r="U231" s="1">
        <v>0</v>
      </c>
      <c r="V231" s="1">
        <v>0</v>
      </c>
      <c r="W231" s="1">
        <v>0</v>
      </c>
      <c r="X231" t="s">
        <v>287</v>
      </c>
      <c r="Y231" s="1">
        <v>6</v>
      </c>
      <c r="Z231" s="1">
        <v>2</v>
      </c>
      <c r="AA231" t="s">
        <v>1552</v>
      </c>
      <c r="AB231" s="1">
        <v>2</v>
      </c>
      <c r="AC231" s="1">
        <v>1</v>
      </c>
      <c r="AD231" s="1">
        <v>0</v>
      </c>
      <c r="AE231" s="1">
        <v>0</v>
      </c>
      <c r="AF231" s="1">
        <v>1</v>
      </c>
      <c r="AG231" s="1">
        <v>0</v>
      </c>
      <c r="AH231" t="s">
        <v>287</v>
      </c>
      <c r="AI231" t="s">
        <v>287</v>
      </c>
      <c r="AJ231" t="s">
        <v>287</v>
      </c>
      <c r="AK231" t="s">
        <v>287</v>
      </c>
      <c r="AL231" s="1">
        <v>1</v>
      </c>
      <c r="AM231" s="1">
        <v>1</v>
      </c>
      <c r="AN231" s="1">
        <v>0</v>
      </c>
      <c r="AO231" s="1">
        <v>1</v>
      </c>
      <c r="AP231" s="1">
        <v>0</v>
      </c>
      <c r="AQ231" s="1">
        <v>0</v>
      </c>
      <c r="AR231" s="1">
        <v>0</v>
      </c>
      <c r="AS231" s="1">
        <v>1</v>
      </c>
      <c r="AT231" s="1">
        <v>0</v>
      </c>
      <c r="AU231" s="1">
        <v>0</v>
      </c>
      <c r="AV231" t="s">
        <v>287</v>
      </c>
      <c r="AW231" s="1">
        <v>0</v>
      </c>
      <c r="AX231" s="1">
        <v>0</v>
      </c>
      <c r="AY231" s="1">
        <v>0</v>
      </c>
      <c r="AZ231" s="1">
        <v>0</v>
      </c>
      <c r="BA231" s="1">
        <v>0</v>
      </c>
      <c r="BB231" s="1">
        <v>1</v>
      </c>
      <c r="BC231" s="1">
        <v>0</v>
      </c>
      <c r="BD231" s="1">
        <v>0</v>
      </c>
      <c r="BE231" t="s">
        <v>287</v>
      </c>
      <c r="BF231" t="s">
        <v>287</v>
      </c>
      <c r="BG231" s="1">
        <v>1</v>
      </c>
      <c r="BH231" s="1">
        <v>2</v>
      </c>
      <c r="BI231" s="1">
        <v>2</v>
      </c>
      <c r="BJ231" s="1">
        <v>3</v>
      </c>
      <c r="BK231" s="1">
        <v>0</v>
      </c>
      <c r="BL231" s="1">
        <v>1</v>
      </c>
      <c r="BM231" s="1">
        <v>0</v>
      </c>
      <c r="BN231" s="1">
        <v>0</v>
      </c>
      <c r="BO231" s="1">
        <v>0</v>
      </c>
      <c r="BP231" s="1">
        <v>0</v>
      </c>
      <c r="BQ231" s="1">
        <v>0</v>
      </c>
      <c r="BR231" s="1">
        <v>0</v>
      </c>
      <c r="BS231" s="1">
        <v>0</v>
      </c>
      <c r="BT231" s="1">
        <v>0</v>
      </c>
      <c r="BU231" s="1">
        <v>0</v>
      </c>
      <c r="BV231" s="1">
        <v>0</v>
      </c>
      <c r="BW231" s="1">
        <v>1</v>
      </c>
      <c r="BX231" s="1">
        <v>0</v>
      </c>
      <c r="BY231" t="s">
        <v>1553</v>
      </c>
      <c r="BZ231" s="1">
        <v>1</v>
      </c>
      <c r="CA231" s="1">
        <v>1</v>
      </c>
      <c r="CB231" s="1">
        <v>1</v>
      </c>
      <c r="CC231" s="1">
        <v>1</v>
      </c>
      <c r="CD231" s="1">
        <v>1</v>
      </c>
      <c r="CE231" s="1">
        <v>1</v>
      </c>
      <c r="CF231" s="1">
        <v>1</v>
      </c>
      <c r="CG231" s="1">
        <v>1</v>
      </c>
      <c r="CH231" s="1">
        <v>1</v>
      </c>
      <c r="CI231" s="1">
        <v>1</v>
      </c>
      <c r="CJ231" s="1">
        <v>1</v>
      </c>
      <c r="CK231" s="1">
        <v>1</v>
      </c>
      <c r="CL231" s="1">
        <v>0</v>
      </c>
      <c r="CM231" s="1">
        <v>0</v>
      </c>
      <c r="CN231" t="s">
        <v>287</v>
      </c>
      <c r="CO231" s="1">
        <v>2</v>
      </c>
      <c r="CP231" s="1">
        <v>2</v>
      </c>
      <c r="CQ231" s="1">
        <v>1</v>
      </c>
      <c r="CR231" s="1">
        <v>2</v>
      </c>
      <c r="CS231" s="1">
        <v>3</v>
      </c>
      <c r="CT231" s="1">
        <v>2</v>
      </c>
      <c r="CU231" s="1">
        <v>1</v>
      </c>
      <c r="CV231" t="s">
        <v>287</v>
      </c>
      <c r="CW231" s="1">
        <v>3</v>
      </c>
      <c r="CX231" t="s">
        <v>287</v>
      </c>
      <c r="CY231" s="1">
        <v>1</v>
      </c>
      <c r="CZ231" s="1">
        <v>1</v>
      </c>
      <c r="DA231" s="1">
        <v>1</v>
      </c>
      <c r="DB231" t="s">
        <v>287</v>
      </c>
      <c r="DC231" t="s">
        <v>287</v>
      </c>
      <c r="DD231" s="1">
        <v>2</v>
      </c>
      <c r="DE231" t="s">
        <v>287</v>
      </c>
      <c r="DF231" t="s">
        <v>1554</v>
      </c>
      <c r="DG231" t="s">
        <v>1555</v>
      </c>
      <c r="DH231" t="s">
        <v>290</v>
      </c>
      <c r="DI231" t="s">
        <v>315</v>
      </c>
      <c r="DJ231" t="s">
        <v>303</v>
      </c>
      <c r="DK231" t="s">
        <v>777</v>
      </c>
      <c r="DL231" t="s">
        <v>370</v>
      </c>
      <c r="DM231" t="s">
        <v>1550</v>
      </c>
      <c r="DN231" t="s">
        <v>1556</v>
      </c>
      <c r="DO231" s="1">
        <v>0</v>
      </c>
      <c r="DP231" s="1">
        <v>0</v>
      </c>
      <c r="DQ231" s="1">
        <v>0</v>
      </c>
      <c r="DR231" s="1">
        <v>1</v>
      </c>
      <c r="DS231" s="1">
        <v>0</v>
      </c>
    </row>
    <row r="232" spans="1:123" x14ac:dyDescent="0.35">
      <c r="A232" s="1">
        <v>1</v>
      </c>
      <c r="B232" s="1">
        <v>2</v>
      </c>
      <c r="C232" s="1">
        <v>1</v>
      </c>
      <c r="D232" s="1">
        <v>3</v>
      </c>
      <c r="E232" s="1">
        <v>1</v>
      </c>
      <c r="F232" s="1">
        <v>1</v>
      </c>
      <c r="G232" s="1">
        <v>3</v>
      </c>
      <c r="H232" s="1">
        <v>4</v>
      </c>
      <c r="I232" s="1">
        <v>1</v>
      </c>
      <c r="J232" s="1">
        <v>1</v>
      </c>
      <c r="K232" s="1">
        <v>0</v>
      </c>
      <c r="L232" s="1">
        <v>1</v>
      </c>
      <c r="M232" s="1">
        <v>1</v>
      </c>
      <c r="N232" s="1">
        <v>1</v>
      </c>
      <c r="O232" s="1">
        <v>1</v>
      </c>
      <c r="P232" s="1">
        <v>0</v>
      </c>
      <c r="Q232" s="1">
        <v>2</v>
      </c>
      <c r="R232" s="1">
        <v>1</v>
      </c>
      <c r="S232" s="1">
        <v>0</v>
      </c>
      <c r="T232" s="1">
        <v>0</v>
      </c>
      <c r="U232" s="1">
        <v>0</v>
      </c>
      <c r="V232" s="1">
        <v>0</v>
      </c>
      <c r="W232" s="1">
        <v>0</v>
      </c>
      <c r="X232" t="s">
        <v>287</v>
      </c>
      <c r="Y232" s="1">
        <v>4</v>
      </c>
      <c r="Z232" s="1">
        <v>2</v>
      </c>
      <c r="AA232" t="s">
        <v>287</v>
      </c>
      <c r="AB232" s="1">
        <v>2</v>
      </c>
      <c r="AC232" s="1">
        <v>1</v>
      </c>
      <c r="AD232" s="1">
        <v>1</v>
      </c>
      <c r="AE232" s="1">
        <v>0</v>
      </c>
      <c r="AF232" s="1">
        <v>1</v>
      </c>
      <c r="AG232" s="1">
        <v>0</v>
      </c>
      <c r="AH232" t="s">
        <v>287</v>
      </c>
      <c r="AI232" t="s">
        <v>287</v>
      </c>
      <c r="AJ232" t="s">
        <v>287</v>
      </c>
      <c r="AK232" t="s">
        <v>287</v>
      </c>
      <c r="AL232" s="1">
        <v>2</v>
      </c>
      <c r="AM232" s="1">
        <v>2</v>
      </c>
      <c r="AN232" s="1">
        <v>1</v>
      </c>
      <c r="AO232" s="1">
        <v>1</v>
      </c>
      <c r="AP232" s="1">
        <v>0</v>
      </c>
      <c r="AQ232" s="1">
        <v>1</v>
      </c>
      <c r="AR232" s="1">
        <v>1</v>
      </c>
      <c r="AS232" s="1">
        <v>0</v>
      </c>
      <c r="AT232" s="1">
        <v>0</v>
      </c>
      <c r="AU232" s="1">
        <v>0</v>
      </c>
      <c r="AV232" t="s">
        <v>287</v>
      </c>
      <c r="AW232" s="1">
        <v>0</v>
      </c>
      <c r="AX232" s="1">
        <v>0</v>
      </c>
      <c r="AY232" s="1">
        <v>0</v>
      </c>
      <c r="AZ232" s="1">
        <v>1</v>
      </c>
      <c r="BA232" s="1">
        <v>1</v>
      </c>
      <c r="BB232" s="1">
        <v>0</v>
      </c>
      <c r="BC232" s="1">
        <v>0</v>
      </c>
      <c r="BD232" s="1">
        <v>0</v>
      </c>
      <c r="BE232" t="s">
        <v>287</v>
      </c>
      <c r="BF232" t="s">
        <v>287</v>
      </c>
      <c r="BG232" s="1">
        <v>1</v>
      </c>
      <c r="BH232" s="1">
        <v>2</v>
      </c>
      <c r="BI232" s="1">
        <v>1</v>
      </c>
      <c r="BJ232" s="1">
        <v>1</v>
      </c>
      <c r="BK232" s="1">
        <v>1</v>
      </c>
      <c r="BL232" s="1">
        <v>1</v>
      </c>
      <c r="BM232" s="1">
        <v>1</v>
      </c>
      <c r="BN232" s="1">
        <v>0</v>
      </c>
      <c r="BO232" s="1">
        <v>1</v>
      </c>
      <c r="BP232" s="1">
        <v>1</v>
      </c>
      <c r="BQ232" s="1">
        <v>1</v>
      </c>
      <c r="BR232" s="1">
        <v>1</v>
      </c>
      <c r="BS232" s="1">
        <v>1</v>
      </c>
      <c r="BT232" s="1">
        <v>0</v>
      </c>
      <c r="BU232" s="1">
        <v>0</v>
      </c>
      <c r="BV232" s="1">
        <v>1</v>
      </c>
      <c r="BW232" s="1">
        <v>1</v>
      </c>
      <c r="BX232" s="1">
        <v>0</v>
      </c>
      <c r="BY232" t="s">
        <v>1557</v>
      </c>
      <c r="BZ232" s="1">
        <v>0</v>
      </c>
      <c r="CA232" s="1">
        <v>0</v>
      </c>
      <c r="CB232" s="1">
        <v>0</v>
      </c>
      <c r="CC232" s="1">
        <v>0</v>
      </c>
      <c r="CD232" s="1">
        <v>0</v>
      </c>
      <c r="CE232" s="1">
        <v>0</v>
      </c>
      <c r="CF232" s="1">
        <v>0</v>
      </c>
      <c r="CG232" s="1">
        <v>0</v>
      </c>
      <c r="CH232" s="1">
        <v>0</v>
      </c>
      <c r="CI232" s="1">
        <v>0</v>
      </c>
      <c r="CJ232" s="1">
        <v>0</v>
      </c>
      <c r="CK232" s="1">
        <v>0</v>
      </c>
      <c r="CL232" s="1">
        <v>0</v>
      </c>
      <c r="CM232" s="1">
        <v>1</v>
      </c>
      <c r="CN232" t="s">
        <v>287</v>
      </c>
      <c r="CO232" s="1">
        <v>1</v>
      </c>
      <c r="CP232" s="1">
        <v>1</v>
      </c>
      <c r="CQ232" s="1">
        <v>1</v>
      </c>
      <c r="CR232" s="1">
        <v>1</v>
      </c>
      <c r="CS232" s="1">
        <v>4</v>
      </c>
      <c r="CT232" s="1">
        <v>2</v>
      </c>
      <c r="CU232" s="1">
        <v>2</v>
      </c>
      <c r="CV232" t="s">
        <v>287</v>
      </c>
      <c r="CW232" s="1">
        <v>2</v>
      </c>
      <c r="CX232" t="s">
        <v>287</v>
      </c>
      <c r="CY232" s="1">
        <v>1</v>
      </c>
      <c r="CZ232" s="1">
        <v>2</v>
      </c>
      <c r="DA232" s="1">
        <v>2</v>
      </c>
      <c r="DB232" s="1">
        <v>2</v>
      </c>
      <c r="DC232" t="s">
        <v>287</v>
      </c>
      <c r="DD232" t="s">
        <v>287</v>
      </c>
      <c r="DE232" t="s">
        <v>287</v>
      </c>
      <c r="DF232" t="s">
        <v>1558</v>
      </c>
      <c r="DG232" t="s">
        <v>1559</v>
      </c>
      <c r="DH232" t="s">
        <v>290</v>
      </c>
      <c r="DI232" t="s">
        <v>315</v>
      </c>
      <c r="DJ232" t="s">
        <v>303</v>
      </c>
      <c r="DK232" t="s">
        <v>1560</v>
      </c>
      <c r="DL232" t="s">
        <v>294</v>
      </c>
      <c r="DM232" t="s">
        <v>1561</v>
      </c>
      <c r="DN232" t="s">
        <v>1562</v>
      </c>
      <c r="DO232" s="1">
        <v>0</v>
      </c>
      <c r="DP232" s="1">
        <v>0</v>
      </c>
      <c r="DQ232" s="1">
        <v>0</v>
      </c>
      <c r="DR232" s="1">
        <v>1</v>
      </c>
      <c r="DS232" s="1">
        <v>0</v>
      </c>
    </row>
    <row r="233" spans="1:123" x14ac:dyDescent="0.35">
      <c r="A233" t="s">
        <v>287</v>
      </c>
      <c r="B233" t="s">
        <v>287</v>
      </c>
      <c r="C233" t="s">
        <v>287</v>
      </c>
      <c r="D233" t="s">
        <v>287</v>
      </c>
      <c r="E233" t="s">
        <v>287</v>
      </c>
      <c r="F233" t="s">
        <v>287</v>
      </c>
      <c r="G233" t="s">
        <v>287</v>
      </c>
      <c r="H233" t="s">
        <v>287</v>
      </c>
      <c r="I233" s="1">
        <v>0</v>
      </c>
      <c r="J233" s="1">
        <v>0</v>
      </c>
      <c r="K233" s="1">
        <v>0</v>
      </c>
      <c r="L233" s="1">
        <v>0</v>
      </c>
      <c r="M233" s="1">
        <v>0</v>
      </c>
      <c r="N233" s="1">
        <v>0</v>
      </c>
      <c r="O233" s="1">
        <v>0</v>
      </c>
      <c r="P233" s="1">
        <v>0</v>
      </c>
      <c r="Q233" t="s">
        <v>287</v>
      </c>
      <c r="R233" s="1">
        <v>0</v>
      </c>
      <c r="S233" s="1">
        <v>0</v>
      </c>
      <c r="T233" s="1">
        <v>0</v>
      </c>
      <c r="U233" s="1">
        <v>0</v>
      </c>
      <c r="V233" s="1">
        <v>0</v>
      </c>
      <c r="W233" s="1">
        <v>0</v>
      </c>
      <c r="X233" t="s">
        <v>287</v>
      </c>
      <c r="Y233" t="s">
        <v>287</v>
      </c>
      <c r="Z233" t="s">
        <v>287</v>
      </c>
      <c r="AA233" t="s">
        <v>287</v>
      </c>
      <c r="AB233" t="s">
        <v>287</v>
      </c>
      <c r="AC233" s="1">
        <v>0</v>
      </c>
      <c r="AD233" s="1">
        <v>0</v>
      </c>
      <c r="AE233" s="1">
        <v>0</v>
      </c>
      <c r="AF233" s="1">
        <v>0</v>
      </c>
      <c r="AG233" s="1">
        <v>0</v>
      </c>
      <c r="AH233" t="s">
        <v>287</v>
      </c>
      <c r="AI233" t="s">
        <v>287</v>
      </c>
      <c r="AJ233" t="s">
        <v>287</v>
      </c>
      <c r="AK233" t="s">
        <v>287</v>
      </c>
      <c r="AL233" t="s">
        <v>287</v>
      </c>
      <c r="AM233" t="s">
        <v>287</v>
      </c>
      <c r="AN233" s="1">
        <v>0</v>
      </c>
      <c r="AO233" s="1">
        <v>0</v>
      </c>
      <c r="AP233" s="1">
        <v>0</v>
      </c>
      <c r="AQ233" s="1">
        <v>0</v>
      </c>
      <c r="AR233" s="1">
        <v>0</v>
      </c>
      <c r="AS233" s="1">
        <v>0</v>
      </c>
      <c r="AT233" s="1">
        <v>0</v>
      </c>
      <c r="AU233" s="1">
        <v>0</v>
      </c>
      <c r="AV233" t="s">
        <v>287</v>
      </c>
      <c r="AW233" s="1">
        <v>0</v>
      </c>
      <c r="AX233" s="1">
        <v>0</v>
      </c>
      <c r="AY233" s="1">
        <v>0</v>
      </c>
      <c r="AZ233" s="1">
        <v>0</v>
      </c>
      <c r="BA233" s="1">
        <v>0</v>
      </c>
      <c r="BB233" s="1">
        <v>0</v>
      </c>
      <c r="BC233" s="1">
        <v>0</v>
      </c>
      <c r="BD233" s="1">
        <v>0</v>
      </c>
      <c r="BE233" t="s">
        <v>287</v>
      </c>
      <c r="BF233" t="s">
        <v>287</v>
      </c>
      <c r="BG233" t="s">
        <v>287</v>
      </c>
      <c r="BH233" t="s">
        <v>287</v>
      </c>
      <c r="BI233" t="s">
        <v>287</v>
      </c>
      <c r="BJ233" t="s">
        <v>287</v>
      </c>
      <c r="BK233" s="1">
        <v>0</v>
      </c>
      <c r="BL233" s="1">
        <v>0</v>
      </c>
      <c r="BM233" s="1">
        <v>0</v>
      </c>
      <c r="BN233" s="1">
        <v>0</v>
      </c>
      <c r="BO233" s="1">
        <v>0</v>
      </c>
      <c r="BP233" s="1">
        <v>0</v>
      </c>
      <c r="BQ233" s="1">
        <v>0</v>
      </c>
      <c r="BR233" s="1">
        <v>0</v>
      </c>
      <c r="BS233" s="1">
        <v>0</v>
      </c>
      <c r="BT233" s="1">
        <v>0</v>
      </c>
      <c r="BU233" s="1">
        <v>0</v>
      </c>
      <c r="BV233" s="1">
        <v>0</v>
      </c>
      <c r="BW233" s="1">
        <v>0</v>
      </c>
      <c r="BX233" s="1">
        <v>0</v>
      </c>
      <c r="BY233" t="s">
        <v>287</v>
      </c>
      <c r="BZ233" s="1">
        <v>0</v>
      </c>
      <c r="CA233" s="1">
        <v>0</v>
      </c>
      <c r="CB233" s="1">
        <v>0</v>
      </c>
      <c r="CC233" s="1">
        <v>0</v>
      </c>
      <c r="CD233" s="1">
        <v>0</v>
      </c>
      <c r="CE233" s="1">
        <v>0</v>
      </c>
      <c r="CF233" s="1">
        <v>0</v>
      </c>
      <c r="CG233" s="1">
        <v>0</v>
      </c>
      <c r="CH233" s="1">
        <v>0</v>
      </c>
      <c r="CI233" s="1">
        <v>0</v>
      </c>
      <c r="CJ233" s="1">
        <v>0</v>
      </c>
      <c r="CK233" s="1">
        <v>0</v>
      </c>
      <c r="CL233" s="1">
        <v>0</v>
      </c>
      <c r="CM233" s="1">
        <v>0</v>
      </c>
      <c r="CN233" t="s">
        <v>287</v>
      </c>
      <c r="CO233" t="s">
        <v>287</v>
      </c>
      <c r="CP233" t="s">
        <v>287</v>
      </c>
      <c r="CQ233" t="s">
        <v>287</v>
      </c>
      <c r="CR233" t="s">
        <v>287</v>
      </c>
      <c r="CS233" t="s">
        <v>287</v>
      </c>
      <c r="CT233" t="s">
        <v>287</v>
      </c>
      <c r="CU233" t="s">
        <v>287</v>
      </c>
      <c r="CV233" t="s">
        <v>287</v>
      </c>
      <c r="CW233" t="s">
        <v>287</v>
      </c>
      <c r="CX233" t="s">
        <v>287</v>
      </c>
      <c r="CY233" t="s">
        <v>287</v>
      </c>
      <c r="CZ233" t="s">
        <v>287</v>
      </c>
      <c r="DA233" t="s">
        <v>287</v>
      </c>
      <c r="DB233" t="s">
        <v>287</v>
      </c>
      <c r="DC233" t="s">
        <v>287</v>
      </c>
      <c r="DD233" t="s">
        <v>287</v>
      </c>
      <c r="DE233" t="s">
        <v>287</v>
      </c>
      <c r="DF233" t="s">
        <v>1563</v>
      </c>
      <c r="DG233" t="s">
        <v>1564</v>
      </c>
      <c r="DH233" t="s">
        <v>290</v>
      </c>
      <c r="DI233" t="s">
        <v>315</v>
      </c>
      <c r="DJ233" t="s">
        <v>303</v>
      </c>
      <c r="DK233" t="s">
        <v>1565</v>
      </c>
      <c r="DL233" t="s">
        <v>370</v>
      </c>
      <c r="DM233" t="s">
        <v>1566</v>
      </c>
      <c r="DN233" t="s">
        <v>1567</v>
      </c>
      <c r="DO233" s="1">
        <v>0</v>
      </c>
      <c r="DP233" s="1">
        <v>1</v>
      </c>
      <c r="DQ233" s="1">
        <v>0</v>
      </c>
      <c r="DR233" s="1">
        <v>0</v>
      </c>
      <c r="DS233" s="1">
        <v>0</v>
      </c>
    </row>
    <row r="234" spans="1:123" x14ac:dyDescent="0.35">
      <c r="A234" s="1">
        <v>1</v>
      </c>
      <c r="B234" s="1">
        <v>1</v>
      </c>
      <c r="C234" s="1">
        <v>5</v>
      </c>
      <c r="D234" s="1">
        <v>2</v>
      </c>
      <c r="E234" s="1">
        <v>1</v>
      </c>
      <c r="F234" s="1">
        <v>1</v>
      </c>
      <c r="G234" s="1">
        <v>1</v>
      </c>
      <c r="H234" s="1">
        <v>4</v>
      </c>
      <c r="I234" s="1">
        <v>0</v>
      </c>
      <c r="J234" s="1">
        <v>0</v>
      </c>
      <c r="K234" s="1">
        <v>0</v>
      </c>
      <c r="L234" s="1">
        <v>1</v>
      </c>
      <c r="M234" s="1">
        <v>0</v>
      </c>
      <c r="N234" s="1">
        <v>1</v>
      </c>
      <c r="O234" s="1">
        <v>1</v>
      </c>
      <c r="P234" s="1">
        <v>0</v>
      </c>
      <c r="Q234" s="1">
        <v>1</v>
      </c>
      <c r="R234" s="1">
        <v>1</v>
      </c>
      <c r="S234" s="1">
        <v>0</v>
      </c>
      <c r="T234" s="1">
        <v>1</v>
      </c>
      <c r="U234" s="1">
        <v>0</v>
      </c>
      <c r="V234" s="1">
        <v>1</v>
      </c>
      <c r="W234" s="1">
        <v>0</v>
      </c>
      <c r="X234" t="s">
        <v>287</v>
      </c>
      <c r="Y234" s="1">
        <v>6</v>
      </c>
      <c r="Z234" s="1">
        <v>1</v>
      </c>
      <c r="AA234" t="s">
        <v>1568</v>
      </c>
      <c r="AB234" s="1">
        <v>3</v>
      </c>
      <c r="AC234" s="1">
        <v>0</v>
      </c>
      <c r="AD234" s="1">
        <v>0</v>
      </c>
      <c r="AE234" s="1">
        <v>0</v>
      </c>
      <c r="AF234" s="1">
        <v>0</v>
      </c>
      <c r="AG234" s="1">
        <v>0</v>
      </c>
      <c r="AH234" s="1">
        <v>1</v>
      </c>
      <c r="AI234" s="1">
        <v>1</v>
      </c>
      <c r="AJ234" s="1">
        <v>1</v>
      </c>
      <c r="AK234" s="1">
        <v>1</v>
      </c>
      <c r="AL234" s="1">
        <v>2</v>
      </c>
      <c r="AM234" s="1">
        <v>2</v>
      </c>
      <c r="AN234" s="1">
        <v>0</v>
      </c>
      <c r="AO234" s="1">
        <v>0</v>
      </c>
      <c r="AP234" s="1">
        <v>1</v>
      </c>
      <c r="AQ234" s="1">
        <v>0</v>
      </c>
      <c r="AR234" s="1">
        <v>1</v>
      </c>
      <c r="AS234" s="1">
        <v>0</v>
      </c>
      <c r="AT234" s="1">
        <v>0</v>
      </c>
      <c r="AU234" s="1">
        <v>0</v>
      </c>
      <c r="AV234" t="s">
        <v>287</v>
      </c>
      <c r="AW234" s="1">
        <v>0</v>
      </c>
      <c r="AX234" s="1">
        <v>0</v>
      </c>
      <c r="AY234" s="1">
        <v>1</v>
      </c>
      <c r="AZ234" s="1">
        <v>0</v>
      </c>
      <c r="BA234" s="1">
        <v>1</v>
      </c>
      <c r="BB234" s="1">
        <v>0</v>
      </c>
      <c r="BC234" s="1">
        <v>0</v>
      </c>
      <c r="BD234" s="1">
        <v>0</v>
      </c>
      <c r="BE234" t="s">
        <v>287</v>
      </c>
      <c r="BF234" t="s">
        <v>287</v>
      </c>
      <c r="BG234" s="1">
        <v>1</v>
      </c>
      <c r="BH234" s="1">
        <v>1</v>
      </c>
      <c r="BI234" s="1">
        <v>2</v>
      </c>
      <c r="BJ234" s="1">
        <v>3</v>
      </c>
      <c r="BK234" s="1">
        <v>1</v>
      </c>
      <c r="BL234" s="1">
        <v>1</v>
      </c>
      <c r="BM234" s="1">
        <v>1</v>
      </c>
      <c r="BN234" s="1">
        <v>1</v>
      </c>
      <c r="BO234" s="1">
        <v>1</v>
      </c>
      <c r="BP234" s="1">
        <v>1</v>
      </c>
      <c r="BQ234" s="1">
        <v>1</v>
      </c>
      <c r="BR234" s="1">
        <v>0</v>
      </c>
      <c r="BS234" s="1">
        <v>0</v>
      </c>
      <c r="BT234" s="1">
        <v>0</v>
      </c>
      <c r="BU234" s="1">
        <v>0</v>
      </c>
      <c r="BV234" s="1">
        <v>0</v>
      </c>
      <c r="BW234" s="1">
        <v>0</v>
      </c>
      <c r="BX234" s="1">
        <v>0</v>
      </c>
      <c r="BY234" t="s">
        <v>287</v>
      </c>
      <c r="BZ234" s="1">
        <v>1</v>
      </c>
      <c r="CA234" s="1">
        <v>1</v>
      </c>
      <c r="CB234" s="1">
        <v>1</v>
      </c>
      <c r="CC234" s="1">
        <v>1</v>
      </c>
      <c r="CD234" s="1">
        <v>1</v>
      </c>
      <c r="CE234" s="1">
        <v>1</v>
      </c>
      <c r="CF234" s="1">
        <v>1</v>
      </c>
      <c r="CG234" s="1">
        <v>1</v>
      </c>
      <c r="CH234" s="1">
        <v>1</v>
      </c>
      <c r="CI234" s="1">
        <v>0</v>
      </c>
      <c r="CJ234" s="1">
        <v>0</v>
      </c>
      <c r="CK234" s="1">
        <v>0</v>
      </c>
      <c r="CL234" s="1">
        <v>0</v>
      </c>
      <c r="CM234" s="1">
        <v>0</v>
      </c>
      <c r="CN234" t="s">
        <v>287</v>
      </c>
      <c r="CO234" s="1">
        <v>1</v>
      </c>
      <c r="CP234" s="1">
        <v>1</v>
      </c>
      <c r="CQ234" s="1">
        <v>1</v>
      </c>
      <c r="CR234" s="1">
        <v>1</v>
      </c>
      <c r="CS234" s="1">
        <v>4</v>
      </c>
      <c r="CT234" s="1">
        <v>2</v>
      </c>
      <c r="CU234" s="1">
        <v>2</v>
      </c>
      <c r="CV234" t="s">
        <v>287</v>
      </c>
      <c r="CW234" s="1">
        <v>2</v>
      </c>
      <c r="CX234" t="s">
        <v>287</v>
      </c>
      <c r="CY234" s="1">
        <v>1</v>
      </c>
      <c r="CZ234" s="1">
        <v>1</v>
      </c>
      <c r="DA234" s="1">
        <v>2</v>
      </c>
      <c r="DB234" s="1">
        <v>2</v>
      </c>
      <c r="DC234" t="s">
        <v>287</v>
      </c>
      <c r="DD234" t="s">
        <v>287</v>
      </c>
      <c r="DE234" t="s">
        <v>287</v>
      </c>
      <c r="DF234" t="s">
        <v>1569</v>
      </c>
      <c r="DG234" t="s">
        <v>1570</v>
      </c>
      <c r="DH234" t="s">
        <v>290</v>
      </c>
      <c r="DI234" t="s">
        <v>315</v>
      </c>
      <c r="DJ234" t="s">
        <v>303</v>
      </c>
      <c r="DK234" t="s">
        <v>445</v>
      </c>
      <c r="DL234" t="s">
        <v>370</v>
      </c>
      <c r="DM234" t="s">
        <v>1571</v>
      </c>
      <c r="DN234" t="s">
        <v>1572</v>
      </c>
      <c r="DO234" s="1">
        <v>0</v>
      </c>
      <c r="DP234" s="1">
        <v>0</v>
      </c>
      <c r="DQ234" s="1">
        <v>0</v>
      </c>
      <c r="DR234" s="1">
        <v>1</v>
      </c>
      <c r="DS234" s="1">
        <v>0</v>
      </c>
    </row>
    <row r="235" spans="1:123" x14ac:dyDescent="0.35">
      <c r="A235" s="1">
        <v>2</v>
      </c>
      <c r="B235" t="s">
        <v>287</v>
      </c>
      <c r="C235" t="s">
        <v>287</v>
      </c>
      <c r="D235" t="s">
        <v>287</v>
      </c>
      <c r="E235" t="s">
        <v>287</v>
      </c>
      <c r="F235" t="s">
        <v>287</v>
      </c>
      <c r="G235" t="s">
        <v>287</v>
      </c>
      <c r="H235" t="s">
        <v>287</v>
      </c>
      <c r="I235" s="1">
        <v>0</v>
      </c>
      <c r="J235" s="1">
        <v>0</v>
      </c>
      <c r="K235" s="1">
        <v>0</v>
      </c>
      <c r="L235" s="1">
        <v>0</v>
      </c>
      <c r="M235" s="1">
        <v>0</v>
      </c>
      <c r="N235" s="1">
        <v>0</v>
      </c>
      <c r="O235" s="1">
        <v>0</v>
      </c>
      <c r="P235" s="1">
        <v>0</v>
      </c>
      <c r="Q235" t="s">
        <v>287</v>
      </c>
      <c r="R235" s="1">
        <v>0</v>
      </c>
      <c r="S235" s="1">
        <v>0</v>
      </c>
      <c r="T235" s="1">
        <v>0</v>
      </c>
      <c r="U235" s="1">
        <v>0</v>
      </c>
      <c r="V235" s="1">
        <v>0</v>
      </c>
      <c r="W235" s="1">
        <v>0</v>
      </c>
      <c r="X235" t="s">
        <v>1573</v>
      </c>
      <c r="Y235" s="1">
        <v>6</v>
      </c>
      <c r="Z235" s="1">
        <v>5</v>
      </c>
      <c r="AA235" t="s">
        <v>1574</v>
      </c>
      <c r="AB235" s="1">
        <v>1</v>
      </c>
      <c r="AC235" s="1">
        <v>0</v>
      </c>
      <c r="AD235" s="1">
        <v>0</v>
      </c>
      <c r="AE235" s="1">
        <v>0</v>
      </c>
      <c r="AF235" s="1">
        <v>0</v>
      </c>
      <c r="AG235" s="1">
        <v>0</v>
      </c>
      <c r="AH235" t="s">
        <v>287</v>
      </c>
      <c r="AI235" t="s">
        <v>287</v>
      </c>
      <c r="AJ235" t="s">
        <v>287</v>
      </c>
      <c r="AK235" t="s">
        <v>287</v>
      </c>
      <c r="AL235" s="1">
        <v>1</v>
      </c>
      <c r="AM235" s="1">
        <v>1</v>
      </c>
      <c r="AN235" s="1">
        <v>0</v>
      </c>
      <c r="AO235" s="1">
        <v>0</v>
      </c>
      <c r="AP235" s="1">
        <v>0</v>
      </c>
      <c r="AQ235" s="1">
        <v>0</v>
      </c>
      <c r="AR235" s="1">
        <v>0</v>
      </c>
      <c r="AS235" s="1">
        <v>0</v>
      </c>
      <c r="AT235" s="1">
        <v>0</v>
      </c>
      <c r="AU235" s="1">
        <v>1</v>
      </c>
      <c r="AV235" t="s">
        <v>287</v>
      </c>
      <c r="AW235" s="1">
        <v>0</v>
      </c>
      <c r="AX235" s="1">
        <v>0</v>
      </c>
      <c r="AY235" s="1">
        <v>0</v>
      </c>
      <c r="AZ235" s="1">
        <v>0</v>
      </c>
      <c r="BA235" s="1">
        <v>0</v>
      </c>
      <c r="BB235" s="1">
        <v>0</v>
      </c>
      <c r="BC235" s="1">
        <v>0</v>
      </c>
      <c r="BD235" s="1">
        <v>1</v>
      </c>
      <c r="BE235" t="s">
        <v>287</v>
      </c>
      <c r="BF235" t="s">
        <v>287</v>
      </c>
      <c r="BG235" s="1">
        <v>2</v>
      </c>
      <c r="BH235" t="s">
        <v>287</v>
      </c>
      <c r="BI235" t="s">
        <v>287</v>
      </c>
      <c r="BJ235" t="s">
        <v>287</v>
      </c>
      <c r="BK235" s="1">
        <v>0</v>
      </c>
      <c r="BL235" s="1">
        <v>0</v>
      </c>
      <c r="BM235" s="1">
        <v>0</v>
      </c>
      <c r="BN235" s="1">
        <v>0</v>
      </c>
      <c r="BO235" s="1">
        <v>0</v>
      </c>
      <c r="BP235" s="1">
        <v>0</v>
      </c>
      <c r="BQ235" s="1">
        <v>0</v>
      </c>
      <c r="BR235" s="1">
        <v>0</v>
      </c>
      <c r="BS235" s="1">
        <v>0</v>
      </c>
      <c r="BT235" s="1">
        <v>0</v>
      </c>
      <c r="BU235" s="1">
        <v>0</v>
      </c>
      <c r="BV235" s="1">
        <v>0</v>
      </c>
      <c r="BW235" s="1">
        <v>0</v>
      </c>
      <c r="BX235" s="1">
        <v>0</v>
      </c>
      <c r="BY235" t="s">
        <v>287</v>
      </c>
      <c r="BZ235" s="1">
        <v>0</v>
      </c>
      <c r="CA235" s="1">
        <v>0</v>
      </c>
      <c r="CB235" s="1">
        <v>0</v>
      </c>
      <c r="CC235" s="1">
        <v>0</v>
      </c>
      <c r="CD235" s="1">
        <v>0</v>
      </c>
      <c r="CE235" s="1">
        <v>0</v>
      </c>
      <c r="CF235" s="1">
        <v>0</v>
      </c>
      <c r="CG235" s="1">
        <v>0</v>
      </c>
      <c r="CH235" s="1">
        <v>0</v>
      </c>
      <c r="CI235" s="1">
        <v>0</v>
      </c>
      <c r="CJ235" s="1">
        <v>0</v>
      </c>
      <c r="CK235" s="1">
        <v>0</v>
      </c>
      <c r="CL235" s="1">
        <v>0</v>
      </c>
      <c r="CM235" s="1">
        <v>0</v>
      </c>
      <c r="CN235" t="s">
        <v>287</v>
      </c>
      <c r="CO235" t="s">
        <v>287</v>
      </c>
      <c r="CP235" t="s">
        <v>287</v>
      </c>
      <c r="CQ235" t="s">
        <v>287</v>
      </c>
      <c r="CR235" t="s">
        <v>287</v>
      </c>
      <c r="CS235" t="s">
        <v>287</v>
      </c>
      <c r="CT235" t="s">
        <v>287</v>
      </c>
      <c r="CU235" t="s">
        <v>287</v>
      </c>
      <c r="CV235" t="s">
        <v>1575</v>
      </c>
      <c r="CW235" s="1">
        <v>3</v>
      </c>
      <c r="CX235" t="s">
        <v>287</v>
      </c>
      <c r="CY235" s="1">
        <v>2</v>
      </c>
      <c r="CZ235" t="s">
        <v>287</v>
      </c>
      <c r="DA235" s="1">
        <v>2</v>
      </c>
      <c r="DB235" s="1">
        <v>6</v>
      </c>
      <c r="DC235" t="s">
        <v>1576</v>
      </c>
      <c r="DD235" t="s">
        <v>287</v>
      </c>
      <c r="DE235" t="s">
        <v>287</v>
      </c>
      <c r="DF235" t="s">
        <v>1577</v>
      </c>
      <c r="DG235" t="s">
        <v>1578</v>
      </c>
      <c r="DH235" t="s">
        <v>290</v>
      </c>
      <c r="DI235" t="s">
        <v>419</v>
      </c>
      <c r="DJ235" t="s">
        <v>687</v>
      </c>
      <c r="DK235" t="s">
        <v>1579</v>
      </c>
      <c r="DL235" t="s">
        <v>341</v>
      </c>
      <c r="DM235" t="s">
        <v>1580</v>
      </c>
      <c r="DN235" t="s">
        <v>1581</v>
      </c>
      <c r="DO235" s="1">
        <v>0</v>
      </c>
      <c r="DP235" s="1">
        <v>0</v>
      </c>
      <c r="DQ235" s="1">
        <v>0</v>
      </c>
      <c r="DR235" s="1">
        <v>1</v>
      </c>
      <c r="DS235" s="1">
        <v>0</v>
      </c>
    </row>
    <row r="236" spans="1:123" x14ac:dyDescent="0.35">
      <c r="A236" s="1">
        <v>1</v>
      </c>
      <c r="B236" s="1">
        <v>1</v>
      </c>
      <c r="C236" s="1">
        <v>5</v>
      </c>
      <c r="D236" s="1">
        <v>2</v>
      </c>
      <c r="E236" s="1">
        <v>1</v>
      </c>
      <c r="F236" s="1">
        <v>1</v>
      </c>
      <c r="G236" s="1">
        <v>2</v>
      </c>
      <c r="H236" s="1">
        <v>4</v>
      </c>
      <c r="I236" s="1">
        <v>1</v>
      </c>
      <c r="J236" s="1">
        <v>1</v>
      </c>
      <c r="K236" s="1">
        <v>0</v>
      </c>
      <c r="L236" s="1">
        <v>0</v>
      </c>
      <c r="M236" s="1">
        <v>0</v>
      </c>
      <c r="N236" s="1">
        <v>1</v>
      </c>
      <c r="O236" s="1">
        <v>1</v>
      </c>
      <c r="P236" s="1">
        <v>0</v>
      </c>
      <c r="Q236" s="1">
        <v>3</v>
      </c>
      <c r="R236" s="1">
        <v>0</v>
      </c>
      <c r="S236" s="1">
        <v>0</v>
      </c>
      <c r="T236" s="1">
        <v>0</v>
      </c>
      <c r="U236" s="1">
        <v>0</v>
      </c>
      <c r="V236" s="1">
        <v>0</v>
      </c>
      <c r="W236" s="1">
        <v>1</v>
      </c>
      <c r="X236" t="s">
        <v>287</v>
      </c>
      <c r="Y236" s="1">
        <v>4</v>
      </c>
      <c r="Z236" s="1">
        <v>3</v>
      </c>
      <c r="AA236" t="s">
        <v>1582</v>
      </c>
      <c r="AB236" s="1">
        <v>2</v>
      </c>
      <c r="AC236" s="1">
        <v>1</v>
      </c>
      <c r="AD236" s="1">
        <v>0</v>
      </c>
      <c r="AE236" s="1">
        <v>1</v>
      </c>
      <c r="AF236" s="1">
        <v>1</v>
      </c>
      <c r="AG236" s="1">
        <v>0</v>
      </c>
      <c r="AH236" t="s">
        <v>287</v>
      </c>
      <c r="AI236" t="s">
        <v>287</v>
      </c>
      <c r="AJ236" t="s">
        <v>287</v>
      </c>
      <c r="AK236" t="s">
        <v>287</v>
      </c>
      <c r="AL236" s="1">
        <v>2</v>
      </c>
      <c r="AM236" s="1">
        <v>2</v>
      </c>
      <c r="AN236" s="1">
        <v>0</v>
      </c>
      <c r="AO236" s="1">
        <v>1</v>
      </c>
      <c r="AP236" s="1">
        <v>0</v>
      </c>
      <c r="AQ236" s="1">
        <v>0</v>
      </c>
      <c r="AR236" s="1">
        <v>0</v>
      </c>
      <c r="AS236" s="1">
        <v>0</v>
      </c>
      <c r="AT236" s="1">
        <v>0</v>
      </c>
      <c r="AU236" s="1">
        <v>0</v>
      </c>
      <c r="AV236" t="s">
        <v>287</v>
      </c>
      <c r="AW236" s="1">
        <v>0</v>
      </c>
      <c r="AX236" s="1">
        <v>1</v>
      </c>
      <c r="AY236" s="1">
        <v>0</v>
      </c>
      <c r="AZ236" s="1">
        <v>0</v>
      </c>
      <c r="BA236" s="1">
        <v>1</v>
      </c>
      <c r="BB236" s="1">
        <v>0</v>
      </c>
      <c r="BC236" s="1">
        <v>0</v>
      </c>
      <c r="BD236" s="1">
        <v>0</v>
      </c>
      <c r="BE236" t="s">
        <v>287</v>
      </c>
      <c r="BF236" t="s">
        <v>287</v>
      </c>
      <c r="BG236" s="1">
        <v>1</v>
      </c>
      <c r="BH236" s="1">
        <v>1</v>
      </c>
      <c r="BI236" s="1">
        <v>2</v>
      </c>
      <c r="BJ236" s="1">
        <v>1</v>
      </c>
      <c r="BK236" s="1">
        <v>0</v>
      </c>
      <c r="BL236" s="1">
        <v>0</v>
      </c>
      <c r="BM236" s="1">
        <v>0</v>
      </c>
      <c r="BN236" s="1">
        <v>0</v>
      </c>
      <c r="BO236" s="1">
        <v>0</v>
      </c>
      <c r="BP236" s="1">
        <v>0</v>
      </c>
      <c r="BQ236" s="1">
        <v>0</v>
      </c>
      <c r="BR236" s="1">
        <v>0</v>
      </c>
      <c r="BS236" s="1">
        <v>0</v>
      </c>
      <c r="BT236" s="1">
        <v>0</v>
      </c>
      <c r="BU236" s="1">
        <v>0</v>
      </c>
      <c r="BV236" s="1">
        <v>0</v>
      </c>
      <c r="BW236" s="1">
        <v>0</v>
      </c>
      <c r="BX236" s="1">
        <v>1</v>
      </c>
      <c r="BY236" t="s">
        <v>287</v>
      </c>
      <c r="BZ236" s="1">
        <v>1</v>
      </c>
      <c r="CA236" s="1">
        <v>1</v>
      </c>
      <c r="CB236" s="1">
        <v>1</v>
      </c>
      <c r="CC236" s="1">
        <v>1</v>
      </c>
      <c r="CD236" s="1">
        <v>1</v>
      </c>
      <c r="CE236" s="1">
        <v>1</v>
      </c>
      <c r="CF236" s="1">
        <v>1</v>
      </c>
      <c r="CG236" s="1">
        <v>1</v>
      </c>
      <c r="CH236" s="1">
        <v>1</v>
      </c>
      <c r="CI236" s="1">
        <v>1</v>
      </c>
      <c r="CJ236" s="1">
        <v>0</v>
      </c>
      <c r="CK236" s="1">
        <v>0</v>
      </c>
      <c r="CL236" s="1">
        <v>0</v>
      </c>
      <c r="CM236" s="1">
        <v>0</v>
      </c>
      <c r="CN236" t="s">
        <v>287</v>
      </c>
      <c r="CO236" s="1">
        <v>1</v>
      </c>
      <c r="CP236" s="1">
        <v>1</v>
      </c>
      <c r="CQ236" s="1">
        <v>1</v>
      </c>
      <c r="CR236" s="1">
        <v>2</v>
      </c>
      <c r="CS236" s="1">
        <v>4</v>
      </c>
      <c r="CT236" s="1">
        <v>4</v>
      </c>
      <c r="CU236" s="1">
        <v>1</v>
      </c>
      <c r="CV236" t="s">
        <v>287</v>
      </c>
      <c r="CW236" s="1">
        <v>1</v>
      </c>
      <c r="CX236" t="s">
        <v>1583</v>
      </c>
      <c r="CY236" s="1">
        <v>1</v>
      </c>
      <c r="CZ236" s="1">
        <v>1</v>
      </c>
      <c r="DA236" s="1">
        <v>2</v>
      </c>
      <c r="DB236" s="1">
        <v>1</v>
      </c>
      <c r="DC236" t="s">
        <v>287</v>
      </c>
      <c r="DD236" t="s">
        <v>287</v>
      </c>
      <c r="DE236" t="s">
        <v>1584</v>
      </c>
      <c r="DF236" t="s">
        <v>1585</v>
      </c>
      <c r="DG236" t="s">
        <v>1586</v>
      </c>
      <c r="DH236" t="s">
        <v>290</v>
      </c>
      <c r="DI236" t="s">
        <v>315</v>
      </c>
      <c r="DJ236" t="s">
        <v>303</v>
      </c>
      <c r="DK236" t="s">
        <v>1026</v>
      </c>
      <c r="DL236" t="s">
        <v>370</v>
      </c>
      <c r="DM236" t="s">
        <v>1587</v>
      </c>
      <c r="DN236" t="s">
        <v>1588</v>
      </c>
      <c r="DO236" s="1">
        <v>0</v>
      </c>
      <c r="DP236" s="1">
        <v>0</v>
      </c>
      <c r="DQ236" s="1">
        <v>0</v>
      </c>
      <c r="DR236" s="1">
        <v>1</v>
      </c>
      <c r="DS236" s="1">
        <v>0</v>
      </c>
    </row>
    <row r="237" spans="1:123" x14ac:dyDescent="0.35">
      <c r="A237" s="1">
        <v>1</v>
      </c>
      <c r="B237" s="1">
        <v>1</v>
      </c>
      <c r="C237" s="1">
        <v>1</v>
      </c>
      <c r="D237" s="1">
        <v>2</v>
      </c>
      <c r="E237" s="1">
        <v>1</v>
      </c>
      <c r="F237" s="1">
        <v>1</v>
      </c>
      <c r="G237" s="1">
        <v>3</v>
      </c>
      <c r="H237" s="1">
        <v>4</v>
      </c>
      <c r="I237" s="1">
        <v>1</v>
      </c>
      <c r="J237" s="1">
        <v>1</v>
      </c>
      <c r="K237" s="1">
        <v>0</v>
      </c>
      <c r="L237" s="1">
        <v>1</v>
      </c>
      <c r="M237" s="1">
        <v>1</v>
      </c>
      <c r="N237" s="1">
        <v>0</v>
      </c>
      <c r="O237" s="1">
        <v>1</v>
      </c>
      <c r="P237" s="1">
        <v>0</v>
      </c>
      <c r="Q237" s="1">
        <v>1</v>
      </c>
      <c r="R237" s="1">
        <v>1</v>
      </c>
      <c r="S237" s="1">
        <v>0</v>
      </c>
      <c r="T237" s="1">
        <v>0</v>
      </c>
      <c r="U237" s="1">
        <v>0</v>
      </c>
      <c r="V237" s="1">
        <v>0</v>
      </c>
      <c r="W237" s="1">
        <v>0</v>
      </c>
      <c r="X237" t="s">
        <v>287</v>
      </c>
      <c r="Y237" s="1">
        <v>4</v>
      </c>
      <c r="Z237" t="s">
        <v>287</v>
      </c>
      <c r="AA237" t="s">
        <v>287</v>
      </c>
      <c r="AB237" t="s">
        <v>287</v>
      </c>
      <c r="AC237" s="1">
        <v>0</v>
      </c>
      <c r="AD237" s="1">
        <v>0</v>
      </c>
      <c r="AE237" s="1">
        <v>0</v>
      </c>
      <c r="AF237" s="1">
        <v>0</v>
      </c>
      <c r="AG237" s="1">
        <v>0</v>
      </c>
      <c r="AH237" t="s">
        <v>287</v>
      </c>
      <c r="AI237" t="s">
        <v>287</v>
      </c>
      <c r="AJ237" t="s">
        <v>287</v>
      </c>
      <c r="AK237" t="s">
        <v>287</v>
      </c>
      <c r="AL237" t="s">
        <v>287</v>
      </c>
      <c r="AM237" t="s">
        <v>287</v>
      </c>
      <c r="AN237" s="1">
        <v>0</v>
      </c>
      <c r="AO237" s="1">
        <v>0</v>
      </c>
      <c r="AP237" s="1">
        <v>0</v>
      </c>
      <c r="AQ237" s="1">
        <v>0</v>
      </c>
      <c r="AR237" s="1">
        <v>0</v>
      </c>
      <c r="AS237" s="1">
        <v>0</v>
      </c>
      <c r="AT237" s="1">
        <v>0</v>
      </c>
      <c r="AU237" s="1">
        <v>0</v>
      </c>
      <c r="AV237" t="s">
        <v>287</v>
      </c>
      <c r="AW237" s="1">
        <v>0</v>
      </c>
      <c r="AX237" s="1">
        <v>0</v>
      </c>
      <c r="AY237" s="1">
        <v>0</v>
      </c>
      <c r="AZ237" s="1">
        <v>0</v>
      </c>
      <c r="BA237" s="1">
        <v>0</v>
      </c>
      <c r="BB237" s="1">
        <v>0</v>
      </c>
      <c r="BC237" s="1">
        <v>0</v>
      </c>
      <c r="BD237" s="1">
        <v>0</v>
      </c>
      <c r="BE237" t="s">
        <v>287</v>
      </c>
      <c r="BF237" t="s">
        <v>287</v>
      </c>
      <c r="BG237" t="s">
        <v>287</v>
      </c>
      <c r="BH237" t="s">
        <v>287</v>
      </c>
      <c r="BI237" t="s">
        <v>287</v>
      </c>
      <c r="BJ237" t="s">
        <v>287</v>
      </c>
      <c r="BK237" s="1">
        <v>0</v>
      </c>
      <c r="BL237" s="1">
        <v>0</v>
      </c>
      <c r="BM237" s="1">
        <v>0</v>
      </c>
      <c r="BN237" s="1">
        <v>0</v>
      </c>
      <c r="BO237" s="1">
        <v>0</v>
      </c>
      <c r="BP237" s="1">
        <v>0</v>
      </c>
      <c r="BQ237" s="1">
        <v>0</v>
      </c>
      <c r="BR237" s="1">
        <v>0</v>
      </c>
      <c r="BS237" s="1">
        <v>0</v>
      </c>
      <c r="BT237" s="1">
        <v>0</v>
      </c>
      <c r="BU237" s="1">
        <v>0</v>
      </c>
      <c r="BV237" s="1">
        <v>0</v>
      </c>
      <c r="BW237" s="1">
        <v>0</v>
      </c>
      <c r="BX237" s="1">
        <v>0</v>
      </c>
      <c r="BY237" t="s">
        <v>287</v>
      </c>
      <c r="BZ237" s="1">
        <v>0</v>
      </c>
      <c r="CA237" s="1">
        <v>0</v>
      </c>
      <c r="CB237" s="1">
        <v>0</v>
      </c>
      <c r="CC237" s="1">
        <v>0</v>
      </c>
      <c r="CD237" s="1">
        <v>0</v>
      </c>
      <c r="CE237" s="1">
        <v>0</v>
      </c>
      <c r="CF237" s="1">
        <v>0</v>
      </c>
      <c r="CG237" s="1">
        <v>0</v>
      </c>
      <c r="CH237" s="1">
        <v>0</v>
      </c>
      <c r="CI237" s="1">
        <v>0</v>
      </c>
      <c r="CJ237" s="1">
        <v>0</v>
      </c>
      <c r="CK237" s="1">
        <v>0</v>
      </c>
      <c r="CL237" s="1">
        <v>0</v>
      </c>
      <c r="CM237" s="1">
        <v>0</v>
      </c>
      <c r="CN237" t="s">
        <v>287</v>
      </c>
      <c r="CO237" t="s">
        <v>287</v>
      </c>
      <c r="CP237" t="s">
        <v>287</v>
      </c>
      <c r="CQ237" t="s">
        <v>287</v>
      </c>
      <c r="CR237" t="s">
        <v>287</v>
      </c>
      <c r="CS237" t="s">
        <v>287</v>
      </c>
      <c r="CT237" t="s">
        <v>287</v>
      </c>
      <c r="CU237" t="s">
        <v>287</v>
      </c>
      <c r="CV237" t="s">
        <v>287</v>
      </c>
      <c r="CW237" t="s">
        <v>287</v>
      </c>
      <c r="CX237" t="s">
        <v>287</v>
      </c>
      <c r="CY237" t="s">
        <v>287</v>
      </c>
      <c r="CZ237" t="s">
        <v>287</v>
      </c>
      <c r="DA237" t="s">
        <v>287</v>
      </c>
      <c r="DB237" t="s">
        <v>287</v>
      </c>
      <c r="DC237" t="s">
        <v>287</v>
      </c>
      <c r="DD237" t="s">
        <v>287</v>
      </c>
      <c r="DE237" t="s">
        <v>287</v>
      </c>
      <c r="DF237" t="s">
        <v>1589</v>
      </c>
      <c r="DG237" t="s">
        <v>1590</v>
      </c>
      <c r="DH237" t="s">
        <v>290</v>
      </c>
      <c r="DI237" t="s">
        <v>315</v>
      </c>
      <c r="DJ237" t="s">
        <v>303</v>
      </c>
      <c r="DK237" t="s">
        <v>811</v>
      </c>
      <c r="DL237" t="s">
        <v>341</v>
      </c>
      <c r="DM237" t="s">
        <v>1591</v>
      </c>
      <c r="DN237" t="s">
        <v>1592</v>
      </c>
      <c r="DO237" s="1">
        <v>0</v>
      </c>
      <c r="DP237" s="1">
        <v>0</v>
      </c>
      <c r="DQ237" s="1">
        <v>1</v>
      </c>
      <c r="DR237" s="1">
        <v>0</v>
      </c>
      <c r="DS237" s="1">
        <v>0</v>
      </c>
    </row>
    <row r="238" spans="1:123" x14ac:dyDescent="0.35">
      <c r="A238" s="1">
        <v>1</v>
      </c>
      <c r="B238" s="1">
        <v>1</v>
      </c>
      <c r="C238" s="1">
        <v>6</v>
      </c>
      <c r="D238" s="1">
        <v>2</v>
      </c>
      <c r="E238" s="1">
        <v>1</v>
      </c>
      <c r="F238" s="1">
        <v>2</v>
      </c>
      <c r="G238" s="1">
        <v>3</v>
      </c>
      <c r="H238" s="1">
        <v>4</v>
      </c>
      <c r="I238" s="1">
        <v>1</v>
      </c>
      <c r="J238" s="1">
        <v>1</v>
      </c>
      <c r="K238" s="1">
        <v>1</v>
      </c>
      <c r="L238" s="1">
        <v>1</v>
      </c>
      <c r="M238" s="1">
        <v>1</v>
      </c>
      <c r="N238" s="1">
        <v>1</v>
      </c>
      <c r="O238" s="1">
        <v>1</v>
      </c>
      <c r="P238" s="1">
        <v>0</v>
      </c>
      <c r="Q238" s="1">
        <v>1</v>
      </c>
      <c r="R238" s="1">
        <v>1</v>
      </c>
      <c r="S238" s="1">
        <v>0</v>
      </c>
      <c r="T238" s="1">
        <v>1</v>
      </c>
      <c r="U238" s="1">
        <v>1</v>
      </c>
      <c r="V238" s="1">
        <v>1</v>
      </c>
      <c r="W238" s="1">
        <v>0</v>
      </c>
      <c r="X238" t="s">
        <v>287</v>
      </c>
      <c r="Y238" s="1">
        <v>5</v>
      </c>
      <c r="Z238" s="1">
        <v>1</v>
      </c>
      <c r="AA238" t="s">
        <v>287</v>
      </c>
      <c r="AB238" s="1">
        <v>1</v>
      </c>
      <c r="AC238" s="1">
        <v>0</v>
      </c>
      <c r="AD238" s="1">
        <v>0</v>
      </c>
      <c r="AE238" s="1">
        <v>0</v>
      </c>
      <c r="AF238" s="1">
        <v>0</v>
      </c>
      <c r="AG238" s="1">
        <v>0</v>
      </c>
      <c r="AH238" t="s">
        <v>287</v>
      </c>
      <c r="AI238" t="s">
        <v>287</v>
      </c>
      <c r="AJ238" t="s">
        <v>287</v>
      </c>
      <c r="AK238" t="s">
        <v>287</v>
      </c>
      <c r="AL238" s="1">
        <v>1</v>
      </c>
      <c r="AM238" s="1">
        <v>1</v>
      </c>
      <c r="AN238" s="1">
        <v>0</v>
      </c>
      <c r="AO238" s="1">
        <v>0</v>
      </c>
      <c r="AP238" s="1">
        <v>1</v>
      </c>
      <c r="AQ238" s="1">
        <v>0</v>
      </c>
      <c r="AR238" s="1">
        <v>0</v>
      </c>
      <c r="AS238" s="1">
        <v>0</v>
      </c>
      <c r="AT238" s="1">
        <v>0</v>
      </c>
      <c r="AU238" s="1">
        <v>0</v>
      </c>
      <c r="AV238" t="s">
        <v>287</v>
      </c>
      <c r="AW238" s="1">
        <v>0</v>
      </c>
      <c r="AX238" s="1">
        <v>0</v>
      </c>
      <c r="AY238" s="1">
        <v>1</v>
      </c>
      <c r="AZ238" s="1">
        <v>0</v>
      </c>
      <c r="BA238" s="1">
        <v>0</v>
      </c>
      <c r="BB238" s="1">
        <v>0</v>
      </c>
      <c r="BC238" s="1">
        <v>0</v>
      </c>
      <c r="BD238" s="1">
        <v>0</v>
      </c>
      <c r="BE238" t="s">
        <v>287</v>
      </c>
      <c r="BF238" t="s">
        <v>287</v>
      </c>
      <c r="BG238" s="1">
        <v>1</v>
      </c>
      <c r="BH238" s="1">
        <v>1</v>
      </c>
      <c r="BI238" s="1">
        <v>1</v>
      </c>
      <c r="BJ238" s="1">
        <v>3</v>
      </c>
      <c r="BK238" s="1">
        <v>0</v>
      </c>
      <c r="BL238" s="1">
        <v>1</v>
      </c>
      <c r="BM238" s="1">
        <v>0</v>
      </c>
      <c r="BN238" s="1">
        <v>0</v>
      </c>
      <c r="BO238" s="1">
        <v>0</v>
      </c>
      <c r="BP238" s="1">
        <v>1</v>
      </c>
      <c r="BQ238" s="1">
        <v>1</v>
      </c>
      <c r="BR238" s="1">
        <v>1</v>
      </c>
      <c r="BS238" s="1">
        <v>1</v>
      </c>
      <c r="BT238" s="1">
        <v>1</v>
      </c>
      <c r="BU238" s="1">
        <v>1</v>
      </c>
      <c r="BV238" s="1">
        <v>1</v>
      </c>
      <c r="BW238" s="1">
        <v>0</v>
      </c>
      <c r="BX238" s="1">
        <v>0</v>
      </c>
      <c r="BY238" t="s">
        <v>287</v>
      </c>
      <c r="BZ238" s="1">
        <v>0</v>
      </c>
      <c r="CA238" s="1">
        <v>0</v>
      </c>
      <c r="CB238" s="1">
        <v>0</v>
      </c>
      <c r="CC238" s="1">
        <v>0</v>
      </c>
      <c r="CD238" s="1">
        <v>0</v>
      </c>
      <c r="CE238" s="1">
        <v>0</v>
      </c>
      <c r="CF238" s="1">
        <v>1</v>
      </c>
      <c r="CG238" s="1">
        <v>1</v>
      </c>
      <c r="CH238" s="1">
        <v>0</v>
      </c>
      <c r="CI238" s="1">
        <v>0</v>
      </c>
      <c r="CJ238" s="1">
        <v>0</v>
      </c>
      <c r="CK238" s="1">
        <v>0</v>
      </c>
      <c r="CL238" s="1">
        <v>0</v>
      </c>
      <c r="CM238" s="1">
        <v>0</v>
      </c>
      <c r="CN238" t="s">
        <v>287</v>
      </c>
      <c r="CO238" s="1">
        <v>1</v>
      </c>
      <c r="CP238" s="1">
        <v>1</v>
      </c>
      <c r="CQ238" s="1">
        <v>2</v>
      </c>
      <c r="CR238" t="s">
        <v>287</v>
      </c>
      <c r="CS238" s="1">
        <v>2</v>
      </c>
      <c r="CT238" s="1">
        <v>2</v>
      </c>
      <c r="CU238" s="1">
        <v>2</v>
      </c>
      <c r="CV238" t="s">
        <v>287</v>
      </c>
      <c r="CW238" s="1">
        <v>1</v>
      </c>
      <c r="CX238" t="s">
        <v>287</v>
      </c>
      <c r="CY238" s="1">
        <v>1</v>
      </c>
      <c r="CZ238" s="1">
        <v>1</v>
      </c>
      <c r="DA238" s="1">
        <v>2</v>
      </c>
      <c r="DB238" s="1">
        <v>6</v>
      </c>
      <c r="DC238" t="s">
        <v>1593</v>
      </c>
      <c r="DD238" t="s">
        <v>287</v>
      </c>
      <c r="DE238" t="s">
        <v>287</v>
      </c>
      <c r="DF238" t="s">
        <v>1594</v>
      </c>
      <c r="DG238" t="s">
        <v>1595</v>
      </c>
      <c r="DH238" t="s">
        <v>290</v>
      </c>
      <c r="DI238" t="s">
        <v>315</v>
      </c>
      <c r="DJ238" t="s">
        <v>303</v>
      </c>
      <c r="DK238" t="s">
        <v>688</v>
      </c>
      <c r="DL238" t="s">
        <v>341</v>
      </c>
      <c r="DM238" t="s">
        <v>1596</v>
      </c>
      <c r="DN238" t="s">
        <v>1597</v>
      </c>
      <c r="DO238" s="1">
        <v>0</v>
      </c>
      <c r="DP238" s="1">
        <v>0</v>
      </c>
      <c r="DQ238" s="1">
        <v>0</v>
      </c>
      <c r="DR238" s="1">
        <v>1</v>
      </c>
      <c r="DS238" s="1">
        <v>0</v>
      </c>
    </row>
    <row r="239" spans="1:123" x14ac:dyDescent="0.35">
      <c r="A239" t="s">
        <v>287</v>
      </c>
      <c r="B239" t="s">
        <v>287</v>
      </c>
      <c r="C239" t="s">
        <v>287</v>
      </c>
      <c r="D239" t="s">
        <v>287</v>
      </c>
      <c r="E239" t="s">
        <v>287</v>
      </c>
      <c r="F239" t="s">
        <v>287</v>
      </c>
      <c r="G239" t="s">
        <v>287</v>
      </c>
      <c r="H239" t="s">
        <v>287</v>
      </c>
      <c r="I239" s="1">
        <v>0</v>
      </c>
      <c r="J239" s="1">
        <v>0</v>
      </c>
      <c r="K239" s="1">
        <v>0</v>
      </c>
      <c r="L239" s="1">
        <v>0</v>
      </c>
      <c r="M239" s="1">
        <v>0</v>
      </c>
      <c r="N239" s="1">
        <v>0</v>
      </c>
      <c r="O239" s="1">
        <v>0</v>
      </c>
      <c r="P239" s="1">
        <v>0</v>
      </c>
      <c r="Q239" t="s">
        <v>287</v>
      </c>
      <c r="R239" s="1">
        <v>0</v>
      </c>
      <c r="S239" s="1">
        <v>0</v>
      </c>
      <c r="T239" s="1">
        <v>0</v>
      </c>
      <c r="U239" s="1">
        <v>0</v>
      </c>
      <c r="V239" s="1">
        <v>0</v>
      </c>
      <c r="W239" s="1">
        <v>0</v>
      </c>
      <c r="X239" t="s">
        <v>287</v>
      </c>
      <c r="Y239" t="s">
        <v>287</v>
      </c>
      <c r="Z239" t="s">
        <v>287</v>
      </c>
      <c r="AA239" t="s">
        <v>287</v>
      </c>
      <c r="AB239" t="s">
        <v>287</v>
      </c>
      <c r="AC239" s="1">
        <v>0</v>
      </c>
      <c r="AD239" s="1">
        <v>0</v>
      </c>
      <c r="AE239" s="1">
        <v>0</v>
      </c>
      <c r="AF239" s="1">
        <v>0</v>
      </c>
      <c r="AG239" s="1">
        <v>0</v>
      </c>
      <c r="AH239" t="s">
        <v>287</v>
      </c>
      <c r="AI239" t="s">
        <v>287</v>
      </c>
      <c r="AJ239" t="s">
        <v>287</v>
      </c>
      <c r="AK239" t="s">
        <v>287</v>
      </c>
      <c r="AL239" t="s">
        <v>287</v>
      </c>
      <c r="AM239" t="s">
        <v>287</v>
      </c>
      <c r="AN239" s="1">
        <v>0</v>
      </c>
      <c r="AO239" s="1">
        <v>0</v>
      </c>
      <c r="AP239" s="1">
        <v>0</v>
      </c>
      <c r="AQ239" s="1">
        <v>0</v>
      </c>
      <c r="AR239" s="1">
        <v>0</v>
      </c>
      <c r="AS239" s="1">
        <v>0</v>
      </c>
      <c r="AT239" s="1">
        <v>0</v>
      </c>
      <c r="AU239" s="1">
        <v>0</v>
      </c>
      <c r="AV239" t="s">
        <v>287</v>
      </c>
      <c r="AW239" s="1">
        <v>0</v>
      </c>
      <c r="AX239" s="1">
        <v>0</v>
      </c>
      <c r="AY239" s="1">
        <v>0</v>
      </c>
      <c r="AZ239" s="1">
        <v>0</v>
      </c>
      <c r="BA239" s="1">
        <v>0</v>
      </c>
      <c r="BB239" s="1">
        <v>0</v>
      </c>
      <c r="BC239" s="1">
        <v>0</v>
      </c>
      <c r="BD239" s="1">
        <v>0</v>
      </c>
      <c r="BE239" t="s">
        <v>287</v>
      </c>
      <c r="BF239" t="s">
        <v>287</v>
      </c>
      <c r="BG239" t="s">
        <v>287</v>
      </c>
      <c r="BH239" t="s">
        <v>287</v>
      </c>
      <c r="BI239" t="s">
        <v>287</v>
      </c>
      <c r="BJ239" t="s">
        <v>287</v>
      </c>
      <c r="BK239" s="1">
        <v>0</v>
      </c>
      <c r="BL239" s="1">
        <v>0</v>
      </c>
      <c r="BM239" s="1">
        <v>0</v>
      </c>
      <c r="BN239" s="1">
        <v>0</v>
      </c>
      <c r="BO239" s="1">
        <v>0</v>
      </c>
      <c r="BP239" s="1">
        <v>0</v>
      </c>
      <c r="BQ239" s="1">
        <v>0</v>
      </c>
      <c r="BR239" s="1">
        <v>0</v>
      </c>
      <c r="BS239" s="1">
        <v>0</v>
      </c>
      <c r="BT239" s="1">
        <v>0</v>
      </c>
      <c r="BU239" s="1">
        <v>0</v>
      </c>
      <c r="BV239" s="1">
        <v>0</v>
      </c>
      <c r="BW239" s="1">
        <v>0</v>
      </c>
      <c r="BX239" s="1">
        <v>0</v>
      </c>
      <c r="BY239" t="s">
        <v>287</v>
      </c>
      <c r="BZ239" s="1">
        <v>0</v>
      </c>
      <c r="CA239" s="1">
        <v>0</v>
      </c>
      <c r="CB239" s="1">
        <v>0</v>
      </c>
      <c r="CC239" s="1">
        <v>0</v>
      </c>
      <c r="CD239" s="1">
        <v>0</v>
      </c>
      <c r="CE239" s="1">
        <v>0</v>
      </c>
      <c r="CF239" s="1">
        <v>0</v>
      </c>
      <c r="CG239" s="1">
        <v>0</v>
      </c>
      <c r="CH239" s="1">
        <v>0</v>
      </c>
      <c r="CI239" s="1">
        <v>0</v>
      </c>
      <c r="CJ239" s="1">
        <v>0</v>
      </c>
      <c r="CK239" s="1">
        <v>0</v>
      </c>
      <c r="CL239" s="1">
        <v>0</v>
      </c>
      <c r="CM239" s="1">
        <v>0</v>
      </c>
      <c r="CN239" t="s">
        <v>287</v>
      </c>
      <c r="CO239" t="s">
        <v>287</v>
      </c>
      <c r="CP239" t="s">
        <v>287</v>
      </c>
      <c r="CQ239" t="s">
        <v>287</v>
      </c>
      <c r="CR239" t="s">
        <v>287</v>
      </c>
      <c r="CS239" t="s">
        <v>287</v>
      </c>
      <c r="CT239" t="s">
        <v>287</v>
      </c>
      <c r="CU239" t="s">
        <v>287</v>
      </c>
      <c r="CV239" t="s">
        <v>287</v>
      </c>
      <c r="CW239" t="s">
        <v>287</v>
      </c>
      <c r="CX239" t="s">
        <v>287</v>
      </c>
      <c r="CY239" t="s">
        <v>287</v>
      </c>
      <c r="CZ239" t="s">
        <v>287</v>
      </c>
      <c r="DA239" t="s">
        <v>287</v>
      </c>
      <c r="DB239" t="s">
        <v>287</v>
      </c>
      <c r="DC239" t="s">
        <v>287</v>
      </c>
      <c r="DD239" t="s">
        <v>287</v>
      </c>
      <c r="DE239" t="s">
        <v>287</v>
      </c>
      <c r="DF239" t="s">
        <v>1598</v>
      </c>
      <c r="DG239" t="s">
        <v>1599</v>
      </c>
      <c r="DH239" t="s">
        <v>290</v>
      </c>
      <c r="DI239" t="s">
        <v>291</v>
      </c>
      <c r="DJ239" t="s">
        <v>292</v>
      </c>
      <c r="DK239" t="s">
        <v>1600</v>
      </c>
      <c r="DL239" t="s">
        <v>341</v>
      </c>
      <c r="DM239" t="s">
        <v>1601</v>
      </c>
      <c r="DN239" t="s">
        <v>1602</v>
      </c>
      <c r="DO239" s="1">
        <v>0</v>
      </c>
      <c r="DP239" s="1">
        <v>1</v>
      </c>
      <c r="DQ239" s="1">
        <v>0</v>
      </c>
      <c r="DR239" s="1">
        <v>0</v>
      </c>
      <c r="DS239" s="1">
        <v>0</v>
      </c>
    </row>
    <row r="240" spans="1:123" x14ac:dyDescent="0.35">
      <c r="A240" s="1">
        <v>1</v>
      </c>
      <c r="B240" s="1">
        <v>1</v>
      </c>
      <c r="C240" s="1">
        <v>1</v>
      </c>
      <c r="D240" s="1">
        <v>3</v>
      </c>
      <c r="E240" s="1">
        <v>1</v>
      </c>
      <c r="F240" s="1">
        <v>1</v>
      </c>
      <c r="G240" s="1">
        <v>3</v>
      </c>
      <c r="H240" s="1">
        <v>4</v>
      </c>
      <c r="I240" s="1">
        <v>1</v>
      </c>
      <c r="J240" s="1">
        <v>1</v>
      </c>
      <c r="K240" s="1">
        <v>0</v>
      </c>
      <c r="L240" s="1">
        <v>1</v>
      </c>
      <c r="M240" s="1">
        <v>1</v>
      </c>
      <c r="N240" s="1">
        <v>1</v>
      </c>
      <c r="O240" s="1">
        <v>1</v>
      </c>
      <c r="P240" s="1">
        <v>0</v>
      </c>
      <c r="Q240" s="1">
        <v>2</v>
      </c>
      <c r="R240" s="1">
        <v>1</v>
      </c>
      <c r="S240" s="1">
        <v>0</v>
      </c>
      <c r="T240" s="1">
        <v>1</v>
      </c>
      <c r="U240" s="1">
        <v>1</v>
      </c>
      <c r="V240" s="1">
        <v>1</v>
      </c>
      <c r="W240" s="1">
        <v>0</v>
      </c>
      <c r="X240" t="s">
        <v>287</v>
      </c>
      <c r="Y240" s="1">
        <v>3</v>
      </c>
      <c r="Z240" s="1">
        <v>1</v>
      </c>
      <c r="AA240" t="s">
        <v>287</v>
      </c>
      <c r="AB240" s="1">
        <v>2</v>
      </c>
      <c r="AC240" s="1">
        <v>1</v>
      </c>
      <c r="AD240" s="1">
        <v>0</v>
      </c>
      <c r="AE240" s="1">
        <v>1</v>
      </c>
      <c r="AF240" s="1">
        <v>1</v>
      </c>
      <c r="AG240" s="1">
        <v>0</v>
      </c>
      <c r="AH240" t="s">
        <v>287</v>
      </c>
      <c r="AI240" t="s">
        <v>287</v>
      </c>
      <c r="AJ240" t="s">
        <v>287</v>
      </c>
      <c r="AK240" t="s">
        <v>287</v>
      </c>
      <c r="AL240" s="1">
        <v>2</v>
      </c>
      <c r="AM240" s="1">
        <v>1</v>
      </c>
      <c r="AN240" s="1">
        <v>0</v>
      </c>
      <c r="AO240" s="1">
        <v>1</v>
      </c>
      <c r="AP240" s="1">
        <v>0</v>
      </c>
      <c r="AQ240" s="1">
        <v>0</v>
      </c>
      <c r="AR240" s="1">
        <v>0</v>
      </c>
      <c r="AS240" s="1">
        <v>0</v>
      </c>
      <c r="AT240" s="1">
        <v>0</v>
      </c>
      <c r="AU240" s="1">
        <v>0</v>
      </c>
      <c r="AV240" t="s">
        <v>287</v>
      </c>
      <c r="AW240" s="1">
        <v>0</v>
      </c>
      <c r="AX240" s="1">
        <v>1</v>
      </c>
      <c r="AY240" s="1">
        <v>0</v>
      </c>
      <c r="AZ240" s="1">
        <v>0</v>
      </c>
      <c r="BA240" s="1">
        <v>0</v>
      </c>
      <c r="BB240" s="1">
        <v>0</v>
      </c>
      <c r="BC240" s="1">
        <v>0</v>
      </c>
      <c r="BD240" s="1">
        <v>0</v>
      </c>
      <c r="BE240" t="s">
        <v>287</v>
      </c>
      <c r="BF240" t="s">
        <v>287</v>
      </c>
      <c r="BG240" s="1">
        <v>1</v>
      </c>
      <c r="BH240" s="1">
        <v>1</v>
      </c>
      <c r="BI240" s="1">
        <v>1</v>
      </c>
      <c r="BJ240" s="1">
        <v>3</v>
      </c>
      <c r="BK240" s="1">
        <v>1</v>
      </c>
      <c r="BL240" s="1">
        <v>1</v>
      </c>
      <c r="BM240" s="1">
        <v>1</v>
      </c>
      <c r="BN240" s="1">
        <v>1</v>
      </c>
      <c r="BO240" s="1">
        <v>1</v>
      </c>
      <c r="BP240" s="1">
        <v>1</v>
      </c>
      <c r="BQ240" s="1">
        <v>1</v>
      </c>
      <c r="BR240" s="1">
        <v>1</v>
      </c>
      <c r="BS240" s="1">
        <v>0</v>
      </c>
      <c r="BT240" s="1">
        <v>0</v>
      </c>
      <c r="BU240" s="1">
        <v>1</v>
      </c>
      <c r="BV240" s="1">
        <v>1</v>
      </c>
      <c r="BW240" s="1">
        <v>0</v>
      </c>
      <c r="BX240" s="1">
        <v>0</v>
      </c>
      <c r="BY240" t="s">
        <v>287</v>
      </c>
      <c r="BZ240" s="1">
        <v>1</v>
      </c>
      <c r="CA240" s="1">
        <v>1</v>
      </c>
      <c r="CB240" s="1">
        <v>1</v>
      </c>
      <c r="CC240" s="1">
        <v>1</v>
      </c>
      <c r="CD240" s="1">
        <v>1</v>
      </c>
      <c r="CE240" s="1">
        <v>1</v>
      </c>
      <c r="CF240" s="1">
        <v>1</v>
      </c>
      <c r="CG240" s="1">
        <v>1</v>
      </c>
      <c r="CH240" s="1">
        <v>1</v>
      </c>
      <c r="CI240" s="1">
        <v>1</v>
      </c>
      <c r="CJ240" s="1">
        <v>1</v>
      </c>
      <c r="CK240" s="1">
        <v>1</v>
      </c>
      <c r="CL240" s="1">
        <v>0</v>
      </c>
      <c r="CM240" s="1">
        <v>0</v>
      </c>
      <c r="CN240" t="s">
        <v>287</v>
      </c>
      <c r="CO240" s="1">
        <v>1</v>
      </c>
      <c r="CP240" s="1">
        <v>1</v>
      </c>
      <c r="CQ240" s="1">
        <v>1</v>
      </c>
      <c r="CR240" s="1">
        <v>1</v>
      </c>
      <c r="CS240" s="1">
        <v>3</v>
      </c>
      <c r="CT240" s="1">
        <v>1</v>
      </c>
      <c r="CU240" s="1">
        <v>2</v>
      </c>
      <c r="CV240" t="s">
        <v>287</v>
      </c>
      <c r="CW240" s="1">
        <v>2</v>
      </c>
      <c r="CX240" t="s">
        <v>287</v>
      </c>
      <c r="CY240" s="1">
        <v>1</v>
      </c>
      <c r="CZ240" s="1">
        <v>1</v>
      </c>
      <c r="DA240" s="1">
        <v>1</v>
      </c>
      <c r="DB240" t="s">
        <v>287</v>
      </c>
      <c r="DC240" t="s">
        <v>287</v>
      </c>
      <c r="DD240" s="1">
        <v>1</v>
      </c>
      <c r="DE240" t="s">
        <v>287</v>
      </c>
      <c r="DF240" t="s">
        <v>1603</v>
      </c>
      <c r="DG240" t="s">
        <v>1604</v>
      </c>
      <c r="DH240" t="s">
        <v>290</v>
      </c>
      <c r="DI240" t="s">
        <v>302</v>
      </c>
      <c r="DJ240" t="s">
        <v>303</v>
      </c>
      <c r="DK240" t="s">
        <v>1408</v>
      </c>
      <c r="DL240" t="s">
        <v>330</v>
      </c>
      <c r="DM240" t="s">
        <v>1605</v>
      </c>
      <c r="DN240" t="s">
        <v>1606</v>
      </c>
      <c r="DO240" s="1">
        <v>0</v>
      </c>
      <c r="DP240" s="1">
        <v>0</v>
      </c>
      <c r="DQ240" s="1">
        <v>0</v>
      </c>
      <c r="DR240" s="1">
        <v>1</v>
      </c>
      <c r="DS240" s="1">
        <v>0</v>
      </c>
    </row>
    <row r="241" spans="1:123" x14ac:dyDescent="0.35">
      <c r="A241" t="s">
        <v>287</v>
      </c>
      <c r="B241" t="s">
        <v>287</v>
      </c>
      <c r="C241" t="s">
        <v>287</v>
      </c>
      <c r="D241" t="s">
        <v>287</v>
      </c>
      <c r="E241" t="s">
        <v>287</v>
      </c>
      <c r="F241" t="s">
        <v>287</v>
      </c>
      <c r="G241" t="s">
        <v>287</v>
      </c>
      <c r="H241" t="s">
        <v>287</v>
      </c>
      <c r="I241" s="1">
        <v>0</v>
      </c>
      <c r="J241" s="1">
        <v>0</v>
      </c>
      <c r="K241" s="1">
        <v>0</v>
      </c>
      <c r="L241" s="1">
        <v>0</v>
      </c>
      <c r="M241" s="1">
        <v>0</v>
      </c>
      <c r="N241" s="1">
        <v>0</v>
      </c>
      <c r="O241" s="1">
        <v>0</v>
      </c>
      <c r="P241" s="1">
        <v>0</v>
      </c>
      <c r="Q241" t="s">
        <v>287</v>
      </c>
      <c r="R241" s="1">
        <v>0</v>
      </c>
      <c r="S241" s="1">
        <v>0</v>
      </c>
      <c r="T241" s="1">
        <v>0</v>
      </c>
      <c r="U241" s="1">
        <v>0</v>
      </c>
      <c r="V241" s="1">
        <v>0</v>
      </c>
      <c r="W241" s="1">
        <v>0</v>
      </c>
      <c r="X241" t="s">
        <v>287</v>
      </c>
      <c r="Y241" t="s">
        <v>287</v>
      </c>
      <c r="Z241" t="s">
        <v>287</v>
      </c>
      <c r="AA241" t="s">
        <v>287</v>
      </c>
      <c r="AB241" t="s">
        <v>287</v>
      </c>
      <c r="AC241" s="1">
        <v>0</v>
      </c>
      <c r="AD241" s="1">
        <v>0</v>
      </c>
      <c r="AE241" s="1">
        <v>0</v>
      </c>
      <c r="AF241" s="1">
        <v>0</v>
      </c>
      <c r="AG241" s="1">
        <v>0</v>
      </c>
      <c r="AH241" t="s">
        <v>287</v>
      </c>
      <c r="AI241" t="s">
        <v>287</v>
      </c>
      <c r="AJ241" t="s">
        <v>287</v>
      </c>
      <c r="AK241" t="s">
        <v>287</v>
      </c>
      <c r="AL241" t="s">
        <v>287</v>
      </c>
      <c r="AM241" t="s">
        <v>287</v>
      </c>
      <c r="AN241" s="1">
        <v>0</v>
      </c>
      <c r="AO241" s="1">
        <v>0</v>
      </c>
      <c r="AP241" s="1">
        <v>0</v>
      </c>
      <c r="AQ241" s="1">
        <v>0</v>
      </c>
      <c r="AR241" s="1">
        <v>0</v>
      </c>
      <c r="AS241" s="1">
        <v>0</v>
      </c>
      <c r="AT241" s="1">
        <v>0</v>
      </c>
      <c r="AU241" s="1">
        <v>0</v>
      </c>
      <c r="AV241" t="s">
        <v>287</v>
      </c>
      <c r="AW241" s="1">
        <v>0</v>
      </c>
      <c r="AX241" s="1">
        <v>0</v>
      </c>
      <c r="AY241" s="1">
        <v>0</v>
      </c>
      <c r="AZ241" s="1">
        <v>0</v>
      </c>
      <c r="BA241" s="1">
        <v>0</v>
      </c>
      <c r="BB241" s="1">
        <v>0</v>
      </c>
      <c r="BC241" s="1">
        <v>0</v>
      </c>
      <c r="BD241" s="1">
        <v>0</v>
      </c>
      <c r="BE241" t="s">
        <v>287</v>
      </c>
      <c r="BF241" t="s">
        <v>287</v>
      </c>
      <c r="BG241" t="s">
        <v>287</v>
      </c>
      <c r="BH241" t="s">
        <v>287</v>
      </c>
      <c r="BI241" t="s">
        <v>287</v>
      </c>
      <c r="BJ241" t="s">
        <v>287</v>
      </c>
      <c r="BK241" s="1">
        <v>0</v>
      </c>
      <c r="BL241" s="1">
        <v>0</v>
      </c>
      <c r="BM241" s="1">
        <v>0</v>
      </c>
      <c r="BN241" s="1">
        <v>0</v>
      </c>
      <c r="BO241" s="1">
        <v>0</v>
      </c>
      <c r="BP241" s="1">
        <v>0</v>
      </c>
      <c r="BQ241" s="1">
        <v>0</v>
      </c>
      <c r="BR241" s="1">
        <v>0</v>
      </c>
      <c r="BS241" s="1">
        <v>0</v>
      </c>
      <c r="BT241" s="1">
        <v>0</v>
      </c>
      <c r="BU241" s="1">
        <v>0</v>
      </c>
      <c r="BV241" s="1">
        <v>0</v>
      </c>
      <c r="BW241" s="1">
        <v>0</v>
      </c>
      <c r="BX241" s="1">
        <v>0</v>
      </c>
      <c r="BY241" t="s">
        <v>287</v>
      </c>
      <c r="BZ241" s="1">
        <v>0</v>
      </c>
      <c r="CA241" s="1">
        <v>0</v>
      </c>
      <c r="CB241" s="1">
        <v>0</v>
      </c>
      <c r="CC241" s="1">
        <v>0</v>
      </c>
      <c r="CD241" s="1">
        <v>0</v>
      </c>
      <c r="CE241" s="1">
        <v>0</v>
      </c>
      <c r="CF241" s="1">
        <v>0</v>
      </c>
      <c r="CG241" s="1">
        <v>0</v>
      </c>
      <c r="CH241" s="1">
        <v>0</v>
      </c>
      <c r="CI241" s="1">
        <v>0</v>
      </c>
      <c r="CJ241" s="1">
        <v>0</v>
      </c>
      <c r="CK241" s="1">
        <v>0</v>
      </c>
      <c r="CL241" s="1">
        <v>0</v>
      </c>
      <c r="CM241" s="1">
        <v>0</v>
      </c>
      <c r="CN241" t="s">
        <v>287</v>
      </c>
      <c r="CO241" t="s">
        <v>287</v>
      </c>
      <c r="CP241" t="s">
        <v>287</v>
      </c>
      <c r="CQ241" t="s">
        <v>287</v>
      </c>
      <c r="CR241" t="s">
        <v>287</v>
      </c>
      <c r="CS241" t="s">
        <v>287</v>
      </c>
      <c r="CT241" t="s">
        <v>287</v>
      </c>
      <c r="CU241" t="s">
        <v>287</v>
      </c>
      <c r="CV241" t="s">
        <v>287</v>
      </c>
      <c r="CW241" t="s">
        <v>287</v>
      </c>
      <c r="CX241" t="s">
        <v>287</v>
      </c>
      <c r="CY241" t="s">
        <v>287</v>
      </c>
      <c r="CZ241" t="s">
        <v>287</v>
      </c>
      <c r="DA241" t="s">
        <v>287</v>
      </c>
      <c r="DB241" t="s">
        <v>287</v>
      </c>
      <c r="DC241" t="s">
        <v>287</v>
      </c>
      <c r="DD241" t="s">
        <v>287</v>
      </c>
      <c r="DE241" t="s">
        <v>287</v>
      </c>
      <c r="DF241" t="s">
        <v>1607</v>
      </c>
      <c r="DG241" t="s">
        <v>1608</v>
      </c>
      <c r="DH241" t="s">
        <v>290</v>
      </c>
      <c r="DI241" t="s">
        <v>315</v>
      </c>
      <c r="DJ241" t="s">
        <v>303</v>
      </c>
      <c r="DK241" t="s">
        <v>558</v>
      </c>
      <c r="DL241" t="s">
        <v>305</v>
      </c>
      <c r="DM241" t="s">
        <v>1609</v>
      </c>
      <c r="DN241" t="s">
        <v>1610</v>
      </c>
      <c r="DO241" s="1">
        <v>0</v>
      </c>
      <c r="DP241" s="1">
        <v>1</v>
      </c>
      <c r="DQ241" s="1">
        <v>0</v>
      </c>
      <c r="DR241" s="1">
        <v>0</v>
      </c>
      <c r="DS241" s="1">
        <v>0</v>
      </c>
    </row>
    <row r="242" spans="1:123" x14ac:dyDescent="0.35">
      <c r="A242" s="1">
        <v>1</v>
      </c>
      <c r="B242" s="1">
        <v>1</v>
      </c>
      <c r="C242" s="1">
        <v>5</v>
      </c>
      <c r="D242" s="1">
        <v>2</v>
      </c>
      <c r="E242" s="1">
        <v>1</v>
      </c>
      <c r="F242" s="1">
        <v>1</v>
      </c>
      <c r="G242" s="1">
        <v>2</v>
      </c>
      <c r="H242" s="1">
        <v>4</v>
      </c>
      <c r="I242" s="1">
        <v>1</v>
      </c>
      <c r="J242" s="1">
        <v>1</v>
      </c>
      <c r="K242" s="1">
        <v>0</v>
      </c>
      <c r="L242" s="1">
        <v>0</v>
      </c>
      <c r="M242" s="1">
        <v>1</v>
      </c>
      <c r="N242" s="1">
        <v>1</v>
      </c>
      <c r="O242" s="1">
        <v>1</v>
      </c>
      <c r="P242" s="1">
        <v>0</v>
      </c>
      <c r="Q242" s="1">
        <v>1</v>
      </c>
      <c r="R242" s="1">
        <v>1</v>
      </c>
      <c r="S242" s="1">
        <v>1</v>
      </c>
      <c r="T242" s="1">
        <v>1</v>
      </c>
      <c r="U242" s="1">
        <v>1</v>
      </c>
      <c r="V242" s="1">
        <v>0</v>
      </c>
      <c r="W242" s="1">
        <v>0</v>
      </c>
      <c r="X242" t="s">
        <v>287</v>
      </c>
      <c r="Y242" s="1">
        <v>6</v>
      </c>
      <c r="Z242" s="1">
        <v>2</v>
      </c>
      <c r="AA242" t="s">
        <v>1611</v>
      </c>
      <c r="AB242" s="1">
        <v>3</v>
      </c>
      <c r="AC242" s="1">
        <v>0</v>
      </c>
      <c r="AD242" s="1">
        <v>0</v>
      </c>
      <c r="AE242" s="1">
        <v>0</v>
      </c>
      <c r="AF242" s="1">
        <v>0</v>
      </c>
      <c r="AG242" s="1">
        <v>0</v>
      </c>
      <c r="AH242" s="1">
        <v>1</v>
      </c>
      <c r="AI242" s="1">
        <v>2</v>
      </c>
      <c r="AJ242" s="1">
        <v>2</v>
      </c>
      <c r="AK242" s="1">
        <v>1</v>
      </c>
      <c r="AL242" s="1">
        <v>2</v>
      </c>
      <c r="AM242" s="1">
        <v>2</v>
      </c>
      <c r="AN242" s="1">
        <v>0</v>
      </c>
      <c r="AO242" s="1">
        <v>0</v>
      </c>
      <c r="AP242" s="1">
        <v>1</v>
      </c>
      <c r="AQ242" s="1">
        <v>1</v>
      </c>
      <c r="AR242" s="1">
        <v>1</v>
      </c>
      <c r="AS242" s="1">
        <v>0</v>
      </c>
      <c r="AT242" s="1">
        <v>0</v>
      </c>
      <c r="AU242" s="1">
        <v>0</v>
      </c>
      <c r="AV242" t="s">
        <v>287</v>
      </c>
      <c r="AW242" s="1">
        <v>0</v>
      </c>
      <c r="AX242" s="1">
        <v>0</v>
      </c>
      <c r="AY242" s="1">
        <v>1</v>
      </c>
      <c r="AZ242" s="1">
        <v>1</v>
      </c>
      <c r="BA242" s="1">
        <v>1</v>
      </c>
      <c r="BB242" s="1">
        <v>0</v>
      </c>
      <c r="BC242" s="1">
        <v>0</v>
      </c>
      <c r="BD242" s="1">
        <v>0</v>
      </c>
      <c r="BE242" t="s">
        <v>287</v>
      </c>
      <c r="BF242" t="s">
        <v>287</v>
      </c>
      <c r="BG242" s="1">
        <v>1</v>
      </c>
      <c r="BH242" s="1">
        <v>1</v>
      </c>
      <c r="BI242" s="1">
        <v>1</v>
      </c>
      <c r="BJ242" s="1">
        <v>3</v>
      </c>
      <c r="BK242" s="1">
        <v>0</v>
      </c>
      <c r="BL242" s="1">
        <v>0</v>
      </c>
      <c r="BM242" s="1">
        <v>0</v>
      </c>
      <c r="BN242" s="1">
        <v>0</v>
      </c>
      <c r="BO242" s="1">
        <v>0</v>
      </c>
      <c r="BP242" s="1">
        <v>0</v>
      </c>
      <c r="BQ242" s="1">
        <v>0</v>
      </c>
      <c r="BR242" s="1">
        <v>0</v>
      </c>
      <c r="BS242" s="1">
        <v>0</v>
      </c>
      <c r="BT242" s="1">
        <v>0</v>
      </c>
      <c r="BU242" s="1">
        <v>0</v>
      </c>
      <c r="BV242" s="1">
        <v>0</v>
      </c>
      <c r="BW242" s="1">
        <v>1</v>
      </c>
      <c r="BX242" s="1">
        <v>0</v>
      </c>
      <c r="BY242" t="s">
        <v>1612</v>
      </c>
      <c r="BZ242" s="1">
        <v>1</v>
      </c>
      <c r="CA242" s="1">
        <v>1</v>
      </c>
      <c r="CB242" s="1">
        <v>1</v>
      </c>
      <c r="CC242" s="1">
        <v>1</v>
      </c>
      <c r="CD242" s="1">
        <v>1</v>
      </c>
      <c r="CE242" s="1">
        <v>1</v>
      </c>
      <c r="CF242" s="1">
        <v>1</v>
      </c>
      <c r="CG242" s="1">
        <v>1</v>
      </c>
      <c r="CH242" s="1">
        <v>1</v>
      </c>
      <c r="CI242" s="1">
        <v>1</v>
      </c>
      <c r="CJ242" s="1">
        <v>1</v>
      </c>
      <c r="CK242" s="1">
        <v>0</v>
      </c>
      <c r="CL242" s="1">
        <v>0</v>
      </c>
      <c r="CM242" s="1">
        <v>0</v>
      </c>
      <c r="CN242" t="s">
        <v>287</v>
      </c>
      <c r="CO242" s="1">
        <v>1</v>
      </c>
      <c r="CP242" s="1">
        <v>1</v>
      </c>
      <c r="CQ242" s="1">
        <v>1</v>
      </c>
      <c r="CR242" s="1">
        <v>1</v>
      </c>
      <c r="CS242" s="1">
        <v>1</v>
      </c>
      <c r="CT242" s="1">
        <v>1</v>
      </c>
      <c r="CU242" s="1">
        <v>2</v>
      </c>
      <c r="CV242" t="s">
        <v>287</v>
      </c>
      <c r="CW242" s="1">
        <v>1</v>
      </c>
      <c r="CX242" t="s">
        <v>287</v>
      </c>
      <c r="CY242" s="1">
        <v>1</v>
      </c>
      <c r="CZ242" s="1">
        <v>1</v>
      </c>
      <c r="DA242" s="1">
        <v>1</v>
      </c>
      <c r="DB242" t="s">
        <v>287</v>
      </c>
      <c r="DC242" t="s">
        <v>287</v>
      </c>
      <c r="DD242" s="1">
        <v>2</v>
      </c>
      <c r="DE242" t="s">
        <v>287</v>
      </c>
      <c r="DF242" t="s">
        <v>1613</v>
      </c>
      <c r="DG242" t="s">
        <v>1614</v>
      </c>
      <c r="DH242" t="s">
        <v>290</v>
      </c>
      <c r="DI242" t="s">
        <v>315</v>
      </c>
      <c r="DJ242" t="s">
        <v>303</v>
      </c>
      <c r="DK242" t="s">
        <v>834</v>
      </c>
      <c r="DL242" t="s">
        <v>305</v>
      </c>
      <c r="DM242" t="s">
        <v>1615</v>
      </c>
      <c r="DN242" t="s">
        <v>1616</v>
      </c>
      <c r="DO242" s="1">
        <v>0</v>
      </c>
      <c r="DP242" s="1">
        <v>0</v>
      </c>
      <c r="DQ242" s="1">
        <v>0</v>
      </c>
      <c r="DR242" s="1">
        <v>1</v>
      </c>
      <c r="DS242" s="1">
        <v>0</v>
      </c>
    </row>
    <row r="243" spans="1:123" x14ac:dyDescent="0.35">
      <c r="A243" s="1">
        <v>1</v>
      </c>
      <c r="B243" s="1">
        <v>2</v>
      </c>
      <c r="C243" s="1">
        <v>3</v>
      </c>
      <c r="D243" s="1">
        <v>2</v>
      </c>
      <c r="E243" s="1">
        <v>1</v>
      </c>
      <c r="F243" s="1">
        <v>3</v>
      </c>
      <c r="G243" s="1">
        <v>4</v>
      </c>
      <c r="H243" s="1">
        <v>4</v>
      </c>
      <c r="I243" s="1">
        <v>0</v>
      </c>
      <c r="J243" s="1">
        <v>0</v>
      </c>
      <c r="K243" s="1">
        <v>1</v>
      </c>
      <c r="L243" s="1">
        <v>0</v>
      </c>
      <c r="M243" s="1">
        <v>0</v>
      </c>
      <c r="N243" s="1">
        <v>0</v>
      </c>
      <c r="O243" s="1">
        <v>1</v>
      </c>
      <c r="P243" s="1">
        <v>0</v>
      </c>
      <c r="Q243" s="1">
        <v>1</v>
      </c>
      <c r="R243" s="1">
        <v>0</v>
      </c>
      <c r="S243" s="1">
        <v>0</v>
      </c>
      <c r="T243" s="1">
        <v>0</v>
      </c>
      <c r="U243" s="1">
        <v>0</v>
      </c>
      <c r="V243" s="1">
        <v>0</v>
      </c>
      <c r="W243" s="1">
        <v>1</v>
      </c>
      <c r="X243" t="s">
        <v>287</v>
      </c>
      <c r="Y243" s="1">
        <v>6</v>
      </c>
      <c r="Z243" s="1">
        <v>2</v>
      </c>
      <c r="AA243" t="s">
        <v>1617</v>
      </c>
      <c r="AB243" s="1">
        <v>1</v>
      </c>
      <c r="AC243" s="1">
        <v>0</v>
      </c>
      <c r="AD243" s="1">
        <v>0</v>
      </c>
      <c r="AE243" s="1">
        <v>0</v>
      </c>
      <c r="AF243" s="1">
        <v>0</v>
      </c>
      <c r="AG243" s="1">
        <v>0</v>
      </c>
      <c r="AH243" t="s">
        <v>287</v>
      </c>
      <c r="AI243" t="s">
        <v>287</v>
      </c>
      <c r="AJ243" t="s">
        <v>287</v>
      </c>
      <c r="AK243" t="s">
        <v>287</v>
      </c>
      <c r="AL243" s="1">
        <v>2</v>
      </c>
      <c r="AM243" s="1">
        <v>2</v>
      </c>
      <c r="AN243" s="1">
        <v>0</v>
      </c>
      <c r="AO243" s="1">
        <v>0</v>
      </c>
      <c r="AP243" s="1">
        <v>0</v>
      </c>
      <c r="AQ243" s="1">
        <v>0</v>
      </c>
      <c r="AR243" s="1">
        <v>0</v>
      </c>
      <c r="AS243" s="1">
        <v>0</v>
      </c>
      <c r="AT243" s="1">
        <v>0</v>
      </c>
      <c r="AU243" s="1">
        <v>1</v>
      </c>
      <c r="AV243" t="s">
        <v>287</v>
      </c>
      <c r="AW243" s="1">
        <v>0</v>
      </c>
      <c r="AX243" s="1">
        <v>0</v>
      </c>
      <c r="AY243" s="1">
        <v>0</v>
      </c>
      <c r="AZ243" s="1">
        <v>0</v>
      </c>
      <c r="BA243" s="1">
        <v>0</v>
      </c>
      <c r="BB243" s="1">
        <v>1</v>
      </c>
      <c r="BC243" s="1">
        <v>0</v>
      </c>
      <c r="BD243" s="1">
        <v>0</v>
      </c>
      <c r="BE243" t="s">
        <v>287</v>
      </c>
      <c r="BF243" t="s">
        <v>1618</v>
      </c>
      <c r="BG243" s="1">
        <v>3</v>
      </c>
      <c r="BH243" t="s">
        <v>287</v>
      </c>
      <c r="BI243" t="s">
        <v>287</v>
      </c>
      <c r="BJ243" t="s">
        <v>287</v>
      </c>
      <c r="BK243" s="1">
        <v>0</v>
      </c>
      <c r="BL243" s="1">
        <v>0</v>
      </c>
      <c r="BM243" s="1">
        <v>0</v>
      </c>
      <c r="BN243" s="1">
        <v>0</v>
      </c>
      <c r="BO243" s="1">
        <v>0</v>
      </c>
      <c r="BP243" s="1">
        <v>0</v>
      </c>
      <c r="BQ243" s="1">
        <v>0</v>
      </c>
      <c r="BR243" s="1">
        <v>0</v>
      </c>
      <c r="BS243" s="1">
        <v>0</v>
      </c>
      <c r="BT243" s="1">
        <v>0</v>
      </c>
      <c r="BU243" s="1">
        <v>0</v>
      </c>
      <c r="BV243" s="1">
        <v>0</v>
      </c>
      <c r="BW243" s="1">
        <v>0</v>
      </c>
      <c r="BX243" s="1">
        <v>0</v>
      </c>
      <c r="BY243" t="s">
        <v>287</v>
      </c>
      <c r="BZ243" s="1">
        <v>0</v>
      </c>
      <c r="CA243" s="1">
        <v>0</v>
      </c>
      <c r="CB243" s="1">
        <v>0</v>
      </c>
      <c r="CC243" s="1">
        <v>0</v>
      </c>
      <c r="CD243" s="1">
        <v>0</v>
      </c>
      <c r="CE243" s="1">
        <v>0</v>
      </c>
      <c r="CF243" s="1">
        <v>0</v>
      </c>
      <c r="CG243" s="1">
        <v>0</v>
      </c>
      <c r="CH243" s="1">
        <v>0</v>
      </c>
      <c r="CI243" s="1">
        <v>0</v>
      </c>
      <c r="CJ243" s="1">
        <v>0</v>
      </c>
      <c r="CK243" s="1">
        <v>0</v>
      </c>
      <c r="CL243" s="1">
        <v>0</v>
      </c>
      <c r="CM243" s="1">
        <v>0</v>
      </c>
      <c r="CN243" t="s">
        <v>287</v>
      </c>
      <c r="CO243" t="s">
        <v>287</v>
      </c>
      <c r="CP243" t="s">
        <v>287</v>
      </c>
      <c r="CQ243" t="s">
        <v>287</v>
      </c>
      <c r="CR243" t="s">
        <v>287</v>
      </c>
      <c r="CS243" t="s">
        <v>287</v>
      </c>
      <c r="CT243" t="s">
        <v>287</v>
      </c>
      <c r="CU243" t="s">
        <v>287</v>
      </c>
      <c r="CV243" t="s">
        <v>287</v>
      </c>
      <c r="CW243" s="1">
        <v>3</v>
      </c>
      <c r="CX243" t="s">
        <v>287</v>
      </c>
      <c r="CY243" s="1">
        <v>2</v>
      </c>
      <c r="CZ243" t="s">
        <v>287</v>
      </c>
      <c r="DA243" s="1">
        <v>2</v>
      </c>
      <c r="DB243" s="1">
        <v>6</v>
      </c>
      <c r="DC243" t="s">
        <v>1619</v>
      </c>
      <c r="DD243" t="s">
        <v>287</v>
      </c>
      <c r="DE243" t="s">
        <v>287</v>
      </c>
      <c r="DF243" t="s">
        <v>1620</v>
      </c>
      <c r="DG243" t="s">
        <v>1621</v>
      </c>
      <c r="DH243" t="s">
        <v>290</v>
      </c>
      <c r="DI243" t="s">
        <v>419</v>
      </c>
      <c r="DJ243" t="s">
        <v>687</v>
      </c>
      <c r="DK243" t="s">
        <v>1450</v>
      </c>
      <c r="DL243" t="s">
        <v>341</v>
      </c>
      <c r="DM243" t="s">
        <v>1622</v>
      </c>
      <c r="DN243" t="s">
        <v>1623</v>
      </c>
      <c r="DO243" s="1">
        <v>0</v>
      </c>
      <c r="DP243" s="1">
        <v>0</v>
      </c>
      <c r="DQ243" s="1">
        <v>0</v>
      </c>
      <c r="DR243" s="1">
        <v>1</v>
      </c>
      <c r="DS243" s="1">
        <v>0</v>
      </c>
    </row>
    <row r="244" spans="1:123" x14ac:dyDescent="0.35">
      <c r="A244" s="1">
        <v>1</v>
      </c>
      <c r="B244" s="1">
        <v>1</v>
      </c>
      <c r="C244" s="1">
        <v>4</v>
      </c>
      <c r="D244" s="1">
        <v>2</v>
      </c>
      <c r="E244" s="1">
        <v>1</v>
      </c>
      <c r="F244" s="1">
        <v>1</v>
      </c>
      <c r="G244" s="1">
        <v>3</v>
      </c>
      <c r="H244" s="1">
        <v>4</v>
      </c>
      <c r="I244" s="1">
        <v>1</v>
      </c>
      <c r="J244" s="1">
        <v>1</v>
      </c>
      <c r="K244" s="1">
        <v>0</v>
      </c>
      <c r="L244" s="1">
        <v>0</v>
      </c>
      <c r="M244" s="1">
        <v>0</v>
      </c>
      <c r="N244" s="1">
        <v>0</v>
      </c>
      <c r="O244" s="1">
        <v>1</v>
      </c>
      <c r="P244" s="1">
        <v>0</v>
      </c>
      <c r="Q244" s="1">
        <v>1</v>
      </c>
      <c r="R244" s="1">
        <v>0</v>
      </c>
      <c r="S244" s="1">
        <v>0</v>
      </c>
      <c r="T244" s="1">
        <v>0</v>
      </c>
      <c r="U244" s="1">
        <v>0</v>
      </c>
      <c r="V244" s="1">
        <v>0</v>
      </c>
      <c r="W244" s="1">
        <v>1</v>
      </c>
      <c r="X244" t="s">
        <v>287</v>
      </c>
      <c r="Y244" s="1">
        <v>6</v>
      </c>
      <c r="Z244" s="1">
        <v>3</v>
      </c>
      <c r="AA244" t="s">
        <v>287</v>
      </c>
      <c r="AB244" s="1">
        <v>2</v>
      </c>
      <c r="AC244" s="1">
        <v>1</v>
      </c>
      <c r="AD244" s="1">
        <v>0</v>
      </c>
      <c r="AE244" s="1">
        <v>1</v>
      </c>
      <c r="AF244" s="1">
        <v>1</v>
      </c>
      <c r="AG244" s="1">
        <v>0</v>
      </c>
      <c r="AH244" t="s">
        <v>287</v>
      </c>
      <c r="AI244" t="s">
        <v>287</v>
      </c>
      <c r="AJ244" t="s">
        <v>287</v>
      </c>
      <c r="AK244" t="s">
        <v>287</v>
      </c>
      <c r="AL244" s="1">
        <v>2</v>
      </c>
      <c r="AM244" s="1">
        <v>2</v>
      </c>
      <c r="AN244" s="1">
        <v>0</v>
      </c>
      <c r="AO244" s="1">
        <v>0</v>
      </c>
      <c r="AP244" s="1">
        <v>1</v>
      </c>
      <c r="AQ244" s="1">
        <v>0</v>
      </c>
      <c r="AR244" s="1">
        <v>0</v>
      </c>
      <c r="AS244" s="1">
        <v>0</v>
      </c>
      <c r="AT244" s="1">
        <v>0</v>
      </c>
      <c r="AU244" s="1">
        <v>0</v>
      </c>
      <c r="AV244" t="s">
        <v>287</v>
      </c>
      <c r="AW244" s="1">
        <v>0</v>
      </c>
      <c r="AX244" s="1">
        <v>0</v>
      </c>
      <c r="AY244" s="1">
        <v>1</v>
      </c>
      <c r="AZ244" s="1">
        <v>0</v>
      </c>
      <c r="BA244" s="1">
        <v>0</v>
      </c>
      <c r="BB244" s="1">
        <v>0</v>
      </c>
      <c r="BC244" s="1">
        <v>0</v>
      </c>
      <c r="BD244" s="1">
        <v>0</v>
      </c>
      <c r="BE244" t="s">
        <v>287</v>
      </c>
      <c r="BF244" t="s">
        <v>287</v>
      </c>
      <c r="BG244" s="1">
        <v>1</v>
      </c>
      <c r="BH244" s="1">
        <v>1</v>
      </c>
      <c r="BI244" s="1">
        <v>3</v>
      </c>
      <c r="BJ244" s="1">
        <v>2</v>
      </c>
      <c r="BK244" s="1">
        <v>0</v>
      </c>
      <c r="BL244" s="1">
        <v>1</v>
      </c>
      <c r="BM244" s="1">
        <v>1</v>
      </c>
      <c r="BN244" s="1">
        <v>1</v>
      </c>
      <c r="BO244" s="1">
        <v>1</v>
      </c>
      <c r="BP244" s="1">
        <v>1</v>
      </c>
      <c r="BQ244" s="1">
        <v>1</v>
      </c>
      <c r="BR244" s="1">
        <v>0</v>
      </c>
      <c r="BS244" s="1">
        <v>1</v>
      </c>
      <c r="BT244" s="1">
        <v>0</v>
      </c>
      <c r="BU244" s="1">
        <v>1</v>
      </c>
      <c r="BV244" s="1">
        <v>1</v>
      </c>
      <c r="BW244" s="1">
        <v>0</v>
      </c>
      <c r="BX244" s="1">
        <v>0</v>
      </c>
      <c r="BY244" t="s">
        <v>287</v>
      </c>
      <c r="BZ244" s="1">
        <v>1</v>
      </c>
      <c r="CA244" s="1">
        <v>1</v>
      </c>
      <c r="CB244" s="1">
        <v>1</v>
      </c>
      <c r="CC244" s="1">
        <v>1</v>
      </c>
      <c r="CD244" s="1">
        <v>1</v>
      </c>
      <c r="CE244" s="1">
        <v>1</v>
      </c>
      <c r="CF244" s="1">
        <v>1</v>
      </c>
      <c r="CG244" s="1">
        <v>1</v>
      </c>
      <c r="CH244" s="1">
        <v>1</v>
      </c>
      <c r="CI244" s="1">
        <v>1</v>
      </c>
      <c r="CJ244" s="1">
        <v>1</v>
      </c>
      <c r="CK244" s="1">
        <v>1</v>
      </c>
      <c r="CL244" s="1">
        <v>0</v>
      </c>
      <c r="CM244" s="1">
        <v>0</v>
      </c>
      <c r="CN244" t="s">
        <v>287</v>
      </c>
      <c r="CO244" s="1">
        <v>1</v>
      </c>
      <c r="CP244" s="1">
        <v>1</v>
      </c>
      <c r="CQ244" s="1">
        <v>1</v>
      </c>
      <c r="CR244" s="1">
        <v>3</v>
      </c>
      <c r="CS244" s="1">
        <v>2</v>
      </c>
      <c r="CT244" s="1">
        <v>2</v>
      </c>
      <c r="CU244" s="1">
        <v>2</v>
      </c>
      <c r="CV244" t="s">
        <v>287</v>
      </c>
      <c r="CW244" s="1">
        <v>2</v>
      </c>
      <c r="CX244" t="s">
        <v>287</v>
      </c>
      <c r="CY244" s="1">
        <v>1</v>
      </c>
      <c r="CZ244" s="1">
        <v>3</v>
      </c>
      <c r="DA244" s="1">
        <v>2</v>
      </c>
      <c r="DB244" s="1">
        <v>2</v>
      </c>
      <c r="DC244" t="s">
        <v>287</v>
      </c>
      <c r="DD244" t="s">
        <v>287</v>
      </c>
      <c r="DE244" t="s">
        <v>287</v>
      </c>
      <c r="DF244" t="s">
        <v>1624</v>
      </c>
      <c r="DG244" t="s">
        <v>1625</v>
      </c>
      <c r="DH244" t="s">
        <v>290</v>
      </c>
      <c r="DI244" t="s">
        <v>315</v>
      </c>
      <c r="DJ244" t="s">
        <v>303</v>
      </c>
      <c r="DK244" t="s">
        <v>363</v>
      </c>
      <c r="DL244" t="s">
        <v>294</v>
      </c>
      <c r="DM244" t="s">
        <v>1626</v>
      </c>
      <c r="DN244" t="s">
        <v>1627</v>
      </c>
      <c r="DO244" s="1">
        <v>0</v>
      </c>
      <c r="DP244" s="1">
        <v>0</v>
      </c>
      <c r="DQ244" s="1">
        <v>0</v>
      </c>
      <c r="DR244" s="1">
        <v>1</v>
      </c>
      <c r="DS244" s="1">
        <v>0</v>
      </c>
    </row>
    <row r="245" spans="1:123" x14ac:dyDescent="0.35">
      <c r="A245" s="1">
        <v>1</v>
      </c>
      <c r="B245" s="1">
        <v>1</v>
      </c>
      <c r="C245" s="1">
        <v>2</v>
      </c>
      <c r="D245" s="1">
        <v>2</v>
      </c>
      <c r="E245" s="1">
        <v>1</v>
      </c>
      <c r="F245" s="1">
        <v>1</v>
      </c>
      <c r="G245" s="1">
        <v>4</v>
      </c>
      <c r="H245" s="1">
        <v>4</v>
      </c>
      <c r="I245" s="1">
        <v>1</v>
      </c>
      <c r="J245" s="1">
        <v>1</v>
      </c>
      <c r="K245" s="1">
        <v>1</v>
      </c>
      <c r="L245" s="1">
        <v>0</v>
      </c>
      <c r="M245" s="1">
        <v>0</v>
      </c>
      <c r="N245" s="1">
        <v>0</v>
      </c>
      <c r="O245" s="1">
        <v>1</v>
      </c>
      <c r="P245" s="1">
        <v>0</v>
      </c>
      <c r="Q245" s="1">
        <v>1</v>
      </c>
      <c r="R245" s="1">
        <v>1</v>
      </c>
      <c r="S245" s="1">
        <v>0</v>
      </c>
      <c r="T245" s="1">
        <v>0</v>
      </c>
      <c r="U245" s="1">
        <v>0</v>
      </c>
      <c r="V245" s="1">
        <v>0</v>
      </c>
      <c r="W245" s="1">
        <v>0</v>
      </c>
      <c r="X245" t="s">
        <v>287</v>
      </c>
      <c r="Y245" s="1">
        <v>5</v>
      </c>
      <c r="Z245" s="1">
        <v>3</v>
      </c>
      <c r="AA245" t="s">
        <v>287</v>
      </c>
      <c r="AB245" s="1">
        <v>3</v>
      </c>
      <c r="AC245" s="1">
        <v>0</v>
      </c>
      <c r="AD245" s="1">
        <v>0</v>
      </c>
      <c r="AE245" s="1">
        <v>0</v>
      </c>
      <c r="AF245" s="1">
        <v>0</v>
      </c>
      <c r="AG245" s="1">
        <v>0</v>
      </c>
      <c r="AH245" s="1">
        <v>1</v>
      </c>
      <c r="AI245" s="1">
        <v>1</v>
      </c>
      <c r="AJ245" s="1">
        <v>4</v>
      </c>
      <c r="AK245" s="1">
        <v>4</v>
      </c>
      <c r="AL245" s="1">
        <v>2</v>
      </c>
      <c r="AM245" s="1">
        <v>2</v>
      </c>
      <c r="AN245" s="1">
        <v>0</v>
      </c>
      <c r="AO245" s="1">
        <v>0</v>
      </c>
      <c r="AP245" s="1">
        <v>0</v>
      </c>
      <c r="AQ245" s="1">
        <v>0</v>
      </c>
      <c r="AR245" s="1">
        <v>0</v>
      </c>
      <c r="AS245" s="1">
        <v>0</v>
      </c>
      <c r="AT245" s="1">
        <v>0</v>
      </c>
      <c r="AU245" s="1">
        <v>1</v>
      </c>
      <c r="AV245" t="s">
        <v>287</v>
      </c>
      <c r="AW245" s="1">
        <v>0</v>
      </c>
      <c r="AX245" s="1">
        <v>0</v>
      </c>
      <c r="AY245" s="1">
        <v>0</v>
      </c>
      <c r="AZ245" s="1">
        <v>0</v>
      </c>
      <c r="BA245" s="1">
        <v>0</v>
      </c>
      <c r="BB245" s="1">
        <v>0</v>
      </c>
      <c r="BC245" s="1">
        <v>0</v>
      </c>
      <c r="BD245" s="1">
        <v>1</v>
      </c>
      <c r="BE245" t="s">
        <v>287</v>
      </c>
      <c r="BF245" t="s">
        <v>287</v>
      </c>
      <c r="BG245" s="1">
        <v>2</v>
      </c>
      <c r="BH245" t="s">
        <v>287</v>
      </c>
      <c r="BI245" t="s">
        <v>287</v>
      </c>
      <c r="BJ245" t="s">
        <v>287</v>
      </c>
      <c r="BK245" s="1">
        <v>0</v>
      </c>
      <c r="BL245" s="1">
        <v>0</v>
      </c>
      <c r="BM245" s="1">
        <v>0</v>
      </c>
      <c r="BN245" s="1">
        <v>0</v>
      </c>
      <c r="BO245" s="1">
        <v>0</v>
      </c>
      <c r="BP245" s="1">
        <v>0</v>
      </c>
      <c r="BQ245" s="1">
        <v>0</v>
      </c>
      <c r="BR245" s="1">
        <v>0</v>
      </c>
      <c r="BS245" s="1">
        <v>0</v>
      </c>
      <c r="BT245" s="1">
        <v>0</v>
      </c>
      <c r="BU245" s="1">
        <v>0</v>
      </c>
      <c r="BV245" s="1">
        <v>0</v>
      </c>
      <c r="BW245" s="1">
        <v>0</v>
      </c>
      <c r="BX245" s="1">
        <v>0</v>
      </c>
      <c r="BY245" t="s">
        <v>287</v>
      </c>
      <c r="BZ245" s="1">
        <v>0</v>
      </c>
      <c r="CA245" s="1">
        <v>0</v>
      </c>
      <c r="CB245" s="1">
        <v>0</v>
      </c>
      <c r="CC245" s="1">
        <v>0</v>
      </c>
      <c r="CD245" s="1">
        <v>0</v>
      </c>
      <c r="CE245" s="1">
        <v>0</v>
      </c>
      <c r="CF245" s="1">
        <v>0</v>
      </c>
      <c r="CG245" s="1">
        <v>0</v>
      </c>
      <c r="CH245" s="1">
        <v>0</v>
      </c>
      <c r="CI245" s="1">
        <v>0</v>
      </c>
      <c r="CJ245" s="1">
        <v>0</v>
      </c>
      <c r="CK245" s="1">
        <v>0</v>
      </c>
      <c r="CL245" s="1">
        <v>0</v>
      </c>
      <c r="CM245" s="1">
        <v>0</v>
      </c>
      <c r="CN245" t="s">
        <v>287</v>
      </c>
      <c r="CO245" t="s">
        <v>287</v>
      </c>
      <c r="CP245" t="s">
        <v>287</v>
      </c>
      <c r="CQ245" t="s">
        <v>287</v>
      </c>
      <c r="CR245" t="s">
        <v>287</v>
      </c>
      <c r="CS245" t="s">
        <v>287</v>
      </c>
      <c r="CT245" t="s">
        <v>287</v>
      </c>
      <c r="CU245" t="s">
        <v>287</v>
      </c>
      <c r="CV245" t="s">
        <v>1092</v>
      </c>
      <c r="CW245" s="1">
        <v>3</v>
      </c>
      <c r="CX245" t="s">
        <v>1092</v>
      </c>
      <c r="CY245" s="1">
        <v>2</v>
      </c>
      <c r="CZ245" t="s">
        <v>287</v>
      </c>
      <c r="DA245" s="1">
        <v>2</v>
      </c>
      <c r="DB245" s="1">
        <v>6</v>
      </c>
      <c r="DC245" t="s">
        <v>1092</v>
      </c>
      <c r="DD245" t="s">
        <v>287</v>
      </c>
      <c r="DE245" t="s">
        <v>287</v>
      </c>
      <c r="DF245" t="s">
        <v>1628</v>
      </c>
      <c r="DG245" t="s">
        <v>1629</v>
      </c>
      <c r="DH245" t="s">
        <v>290</v>
      </c>
      <c r="DI245" t="s">
        <v>419</v>
      </c>
      <c r="DJ245" t="s">
        <v>687</v>
      </c>
      <c r="DK245" t="s">
        <v>375</v>
      </c>
      <c r="DL245" t="s">
        <v>294</v>
      </c>
      <c r="DM245" t="s">
        <v>1630</v>
      </c>
      <c r="DN245" t="s">
        <v>1631</v>
      </c>
      <c r="DO245" s="1">
        <v>0</v>
      </c>
      <c r="DP245" s="1">
        <v>0</v>
      </c>
      <c r="DQ245" s="1">
        <v>0</v>
      </c>
      <c r="DR245" s="1">
        <v>1</v>
      </c>
      <c r="DS245" s="1">
        <v>0</v>
      </c>
    </row>
    <row r="246" spans="1:123" x14ac:dyDescent="0.35">
      <c r="A246" t="s">
        <v>287</v>
      </c>
      <c r="B246" t="s">
        <v>287</v>
      </c>
      <c r="C246" t="s">
        <v>287</v>
      </c>
      <c r="D246" t="s">
        <v>287</v>
      </c>
      <c r="E246" t="s">
        <v>287</v>
      </c>
      <c r="F246" t="s">
        <v>287</v>
      </c>
      <c r="G246" t="s">
        <v>287</v>
      </c>
      <c r="H246" t="s">
        <v>287</v>
      </c>
      <c r="I246" s="1">
        <v>0</v>
      </c>
      <c r="J246" s="1">
        <v>0</v>
      </c>
      <c r="K246" s="1">
        <v>0</v>
      </c>
      <c r="L246" s="1">
        <v>0</v>
      </c>
      <c r="M246" s="1">
        <v>0</v>
      </c>
      <c r="N246" s="1">
        <v>0</v>
      </c>
      <c r="O246" s="1">
        <v>0</v>
      </c>
      <c r="P246" s="1">
        <v>0</v>
      </c>
      <c r="Q246" t="s">
        <v>287</v>
      </c>
      <c r="R246" s="1">
        <v>0</v>
      </c>
      <c r="S246" s="1">
        <v>0</v>
      </c>
      <c r="T246" s="1">
        <v>0</v>
      </c>
      <c r="U246" s="1">
        <v>0</v>
      </c>
      <c r="V246" s="1">
        <v>0</v>
      </c>
      <c r="W246" s="1">
        <v>0</v>
      </c>
      <c r="X246" t="s">
        <v>287</v>
      </c>
      <c r="Y246" t="s">
        <v>287</v>
      </c>
      <c r="Z246" t="s">
        <v>287</v>
      </c>
      <c r="AA246" t="s">
        <v>287</v>
      </c>
      <c r="AB246" t="s">
        <v>287</v>
      </c>
      <c r="AC246" s="1">
        <v>0</v>
      </c>
      <c r="AD246" s="1">
        <v>0</v>
      </c>
      <c r="AE246" s="1">
        <v>0</v>
      </c>
      <c r="AF246" s="1">
        <v>0</v>
      </c>
      <c r="AG246" s="1">
        <v>0</v>
      </c>
      <c r="AH246" t="s">
        <v>287</v>
      </c>
      <c r="AI246" t="s">
        <v>287</v>
      </c>
      <c r="AJ246" t="s">
        <v>287</v>
      </c>
      <c r="AK246" t="s">
        <v>287</v>
      </c>
      <c r="AL246" t="s">
        <v>287</v>
      </c>
      <c r="AM246" t="s">
        <v>287</v>
      </c>
      <c r="AN246" s="1">
        <v>0</v>
      </c>
      <c r="AO246" s="1">
        <v>0</v>
      </c>
      <c r="AP246" s="1">
        <v>0</v>
      </c>
      <c r="AQ246" s="1">
        <v>0</v>
      </c>
      <c r="AR246" s="1">
        <v>0</v>
      </c>
      <c r="AS246" s="1">
        <v>0</v>
      </c>
      <c r="AT246" s="1">
        <v>0</v>
      </c>
      <c r="AU246" s="1">
        <v>0</v>
      </c>
      <c r="AV246" t="s">
        <v>287</v>
      </c>
      <c r="AW246" s="1">
        <v>0</v>
      </c>
      <c r="AX246" s="1">
        <v>0</v>
      </c>
      <c r="AY246" s="1">
        <v>0</v>
      </c>
      <c r="AZ246" s="1">
        <v>0</v>
      </c>
      <c r="BA246" s="1">
        <v>0</v>
      </c>
      <c r="BB246" s="1">
        <v>0</v>
      </c>
      <c r="BC246" s="1">
        <v>0</v>
      </c>
      <c r="BD246" s="1">
        <v>0</v>
      </c>
      <c r="BE246" t="s">
        <v>287</v>
      </c>
      <c r="BF246" t="s">
        <v>287</v>
      </c>
      <c r="BG246" t="s">
        <v>287</v>
      </c>
      <c r="BH246" t="s">
        <v>287</v>
      </c>
      <c r="BI246" t="s">
        <v>287</v>
      </c>
      <c r="BJ246" t="s">
        <v>287</v>
      </c>
      <c r="BK246" s="1">
        <v>0</v>
      </c>
      <c r="BL246" s="1">
        <v>0</v>
      </c>
      <c r="BM246" s="1">
        <v>0</v>
      </c>
      <c r="BN246" s="1">
        <v>0</v>
      </c>
      <c r="BO246" s="1">
        <v>0</v>
      </c>
      <c r="BP246" s="1">
        <v>0</v>
      </c>
      <c r="BQ246" s="1">
        <v>0</v>
      </c>
      <c r="BR246" s="1">
        <v>0</v>
      </c>
      <c r="BS246" s="1">
        <v>0</v>
      </c>
      <c r="BT246" s="1">
        <v>0</v>
      </c>
      <c r="BU246" s="1">
        <v>0</v>
      </c>
      <c r="BV246" s="1">
        <v>0</v>
      </c>
      <c r="BW246" s="1">
        <v>0</v>
      </c>
      <c r="BX246" s="1">
        <v>0</v>
      </c>
      <c r="BY246" t="s">
        <v>287</v>
      </c>
      <c r="BZ246" s="1">
        <v>0</v>
      </c>
      <c r="CA246" s="1">
        <v>0</v>
      </c>
      <c r="CB246" s="1">
        <v>0</v>
      </c>
      <c r="CC246" s="1">
        <v>0</v>
      </c>
      <c r="CD246" s="1">
        <v>0</v>
      </c>
      <c r="CE246" s="1">
        <v>0</v>
      </c>
      <c r="CF246" s="1">
        <v>0</v>
      </c>
      <c r="CG246" s="1">
        <v>0</v>
      </c>
      <c r="CH246" s="1">
        <v>0</v>
      </c>
      <c r="CI246" s="1">
        <v>0</v>
      </c>
      <c r="CJ246" s="1">
        <v>0</v>
      </c>
      <c r="CK246" s="1">
        <v>0</v>
      </c>
      <c r="CL246" s="1">
        <v>0</v>
      </c>
      <c r="CM246" s="1">
        <v>0</v>
      </c>
      <c r="CN246" t="s">
        <v>287</v>
      </c>
      <c r="CO246" t="s">
        <v>287</v>
      </c>
      <c r="CP246" t="s">
        <v>287</v>
      </c>
      <c r="CQ246" t="s">
        <v>287</v>
      </c>
      <c r="CR246" t="s">
        <v>287</v>
      </c>
      <c r="CS246" t="s">
        <v>287</v>
      </c>
      <c r="CT246" t="s">
        <v>287</v>
      </c>
      <c r="CU246" t="s">
        <v>287</v>
      </c>
      <c r="CV246" t="s">
        <v>287</v>
      </c>
      <c r="CW246" t="s">
        <v>287</v>
      </c>
      <c r="CX246" t="s">
        <v>287</v>
      </c>
      <c r="CY246" t="s">
        <v>287</v>
      </c>
      <c r="CZ246" t="s">
        <v>287</v>
      </c>
      <c r="DA246" t="s">
        <v>287</v>
      </c>
      <c r="DB246" t="s">
        <v>287</v>
      </c>
      <c r="DC246" t="s">
        <v>287</v>
      </c>
      <c r="DD246" t="s">
        <v>287</v>
      </c>
      <c r="DE246" t="s">
        <v>287</v>
      </c>
      <c r="DF246" t="s">
        <v>1632</v>
      </c>
      <c r="DG246" t="s">
        <v>1633</v>
      </c>
      <c r="DH246" t="s">
        <v>290</v>
      </c>
      <c r="DI246" t="s">
        <v>419</v>
      </c>
      <c r="DJ246" t="s">
        <v>687</v>
      </c>
      <c r="DK246" t="s">
        <v>363</v>
      </c>
      <c r="DL246" t="s">
        <v>294</v>
      </c>
      <c r="DM246" t="s">
        <v>1630</v>
      </c>
      <c r="DN246" t="s">
        <v>1634</v>
      </c>
      <c r="DO246" s="1">
        <v>0</v>
      </c>
      <c r="DP246" s="1">
        <v>1</v>
      </c>
      <c r="DQ246" s="1">
        <v>0</v>
      </c>
      <c r="DR246" s="1">
        <v>0</v>
      </c>
      <c r="DS246" s="1">
        <v>0</v>
      </c>
    </row>
    <row r="247" spans="1:123" x14ac:dyDescent="0.35">
      <c r="A247" s="1">
        <v>1</v>
      </c>
      <c r="B247" s="1">
        <v>1</v>
      </c>
      <c r="C247" s="1">
        <v>3</v>
      </c>
      <c r="D247" s="1">
        <v>1</v>
      </c>
      <c r="E247" s="1">
        <v>1</v>
      </c>
      <c r="F247" s="1">
        <v>1</v>
      </c>
      <c r="G247" s="1">
        <v>2</v>
      </c>
      <c r="H247" s="1">
        <v>3</v>
      </c>
      <c r="I247" s="1">
        <v>1</v>
      </c>
      <c r="J247" s="1">
        <v>1</v>
      </c>
      <c r="K247" s="1">
        <v>1</v>
      </c>
      <c r="L247" s="1">
        <v>0</v>
      </c>
      <c r="M247" s="1">
        <v>0</v>
      </c>
      <c r="N247" s="1">
        <v>0</v>
      </c>
      <c r="O247" s="1">
        <v>1</v>
      </c>
      <c r="P247" s="1">
        <v>0</v>
      </c>
      <c r="Q247" s="1">
        <v>1</v>
      </c>
      <c r="R247" s="1">
        <v>1</v>
      </c>
      <c r="S247" s="1">
        <v>1</v>
      </c>
      <c r="T247" s="1">
        <v>1</v>
      </c>
      <c r="U247" s="1">
        <v>1</v>
      </c>
      <c r="V247" s="1">
        <v>1</v>
      </c>
      <c r="W247" s="1">
        <v>0</v>
      </c>
      <c r="X247" t="s">
        <v>287</v>
      </c>
      <c r="Y247" s="1">
        <v>2</v>
      </c>
      <c r="Z247" s="1">
        <v>1</v>
      </c>
      <c r="AA247" t="s">
        <v>287</v>
      </c>
      <c r="AB247" s="1">
        <v>1</v>
      </c>
      <c r="AC247" s="1">
        <v>0</v>
      </c>
      <c r="AD247" s="1">
        <v>0</v>
      </c>
      <c r="AE247" s="1">
        <v>0</v>
      </c>
      <c r="AF247" s="1">
        <v>0</v>
      </c>
      <c r="AG247" s="1">
        <v>0</v>
      </c>
      <c r="AH247" t="s">
        <v>287</v>
      </c>
      <c r="AI247" t="s">
        <v>287</v>
      </c>
      <c r="AJ247" t="s">
        <v>287</v>
      </c>
      <c r="AK247" t="s">
        <v>287</v>
      </c>
      <c r="AL247" s="1">
        <v>2</v>
      </c>
      <c r="AM247" s="1">
        <v>1</v>
      </c>
      <c r="AN247" s="1">
        <v>0</v>
      </c>
      <c r="AO247" s="1">
        <v>0</v>
      </c>
      <c r="AP247" s="1">
        <v>0</v>
      </c>
      <c r="AQ247" s="1">
        <v>1</v>
      </c>
      <c r="AR247" s="1">
        <v>1</v>
      </c>
      <c r="AS247" s="1">
        <v>0</v>
      </c>
      <c r="AT247" s="1">
        <v>0</v>
      </c>
      <c r="AU247" s="1">
        <v>0</v>
      </c>
      <c r="AV247" t="s">
        <v>287</v>
      </c>
      <c r="AW247" s="1">
        <v>0</v>
      </c>
      <c r="AX247" s="1">
        <v>0</v>
      </c>
      <c r="AY247" s="1">
        <v>1</v>
      </c>
      <c r="AZ247" s="1">
        <v>1</v>
      </c>
      <c r="BA247" s="1">
        <v>0</v>
      </c>
      <c r="BB247" s="1">
        <v>0</v>
      </c>
      <c r="BC247" s="1">
        <v>0</v>
      </c>
      <c r="BD247" s="1">
        <v>0</v>
      </c>
      <c r="BE247" t="s">
        <v>287</v>
      </c>
      <c r="BF247" t="s">
        <v>287</v>
      </c>
      <c r="BG247" s="1">
        <v>1</v>
      </c>
      <c r="BH247" s="1">
        <v>1</v>
      </c>
      <c r="BI247" s="1">
        <v>1</v>
      </c>
      <c r="BJ247" s="1">
        <v>1</v>
      </c>
      <c r="BK247" s="1">
        <v>1</v>
      </c>
      <c r="BL247" s="1">
        <v>1</v>
      </c>
      <c r="BM247" s="1">
        <v>1</v>
      </c>
      <c r="BN247" s="1">
        <v>1</v>
      </c>
      <c r="BO247" s="1">
        <v>1</v>
      </c>
      <c r="BP247" s="1">
        <v>1</v>
      </c>
      <c r="BQ247" s="1">
        <v>1</v>
      </c>
      <c r="BR247" s="1">
        <v>1</v>
      </c>
      <c r="BS247" s="1">
        <v>0</v>
      </c>
      <c r="BT247" s="1">
        <v>0</v>
      </c>
      <c r="BU247" s="1">
        <v>0</v>
      </c>
      <c r="BV247" s="1">
        <v>0</v>
      </c>
      <c r="BW247" s="1">
        <v>0</v>
      </c>
      <c r="BX247" s="1">
        <v>0</v>
      </c>
      <c r="BY247" t="s">
        <v>287</v>
      </c>
      <c r="BZ247" s="1">
        <v>1</v>
      </c>
      <c r="CA247" s="1">
        <v>1</v>
      </c>
      <c r="CB247" s="1">
        <v>1</v>
      </c>
      <c r="CC247" s="1">
        <v>1</v>
      </c>
      <c r="CD247" s="1">
        <v>1</v>
      </c>
      <c r="CE247" s="1">
        <v>1</v>
      </c>
      <c r="CF247" s="1">
        <v>1</v>
      </c>
      <c r="CG247" s="1">
        <v>1</v>
      </c>
      <c r="CH247" s="1">
        <v>1</v>
      </c>
      <c r="CI247" s="1">
        <v>1</v>
      </c>
      <c r="CJ247" s="1">
        <v>1</v>
      </c>
      <c r="CK247" s="1">
        <v>1</v>
      </c>
      <c r="CL247" s="1">
        <v>0</v>
      </c>
      <c r="CM247" s="1">
        <v>0</v>
      </c>
      <c r="CN247" t="s">
        <v>287</v>
      </c>
      <c r="CO247" s="1">
        <v>1</v>
      </c>
      <c r="CP247" s="1">
        <v>1</v>
      </c>
      <c r="CQ247" s="1">
        <v>1</v>
      </c>
      <c r="CR247" s="1">
        <v>1</v>
      </c>
      <c r="CS247" s="1">
        <v>3</v>
      </c>
      <c r="CT247" s="1">
        <v>3</v>
      </c>
      <c r="CU247" s="1">
        <v>2</v>
      </c>
      <c r="CV247" t="s">
        <v>287</v>
      </c>
      <c r="CW247" s="1">
        <v>1</v>
      </c>
      <c r="CX247" t="s">
        <v>287</v>
      </c>
      <c r="CY247" s="1">
        <v>1</v>
      </c>
      <c r="CZ247" s="1">
        <v>2</v>
      </c>
      <c r="DA247" s="1">
        <v>2</v>
      </c>
      <c r="DB247" s="1">
        <v>2</v>
      </c>
      <c r="DC247" t="s">
        <v>287</v>
      </c>
      <c r="DD247" t="s">
        <v>287</v>
      </c>
      <c r="DE247" t="s">
        <v>287</v>
      </c>
      <c r="DF247" t="s">
        <v>1635</v>
      </c>
      <c r="DG247" t="s">
        <v>1636</v>
      </c>
      <c r="DH247" t="s">
        <v>290</v>
      </c>
      <c r="DI247" t="s">
        <v>315</v>
      </c>
      <c r="DJ247" t="s">
        <v>303</v>
      </c>
      <c r="DK247" t="s">
        <v>445</v>
      </c>
      <c r="DL247" t="s">
        <v>370</v>
      </c>
      <c r="DM247" t="s">
        <v>1637</v>
      </c>
      <c r="DN247" t="s">
        <v>1638</v>
      </c>
      <c r="DO247" s="1">
        <v>0</v>
      </c>
      <c r="DP247" s="1">
        <v>0</v>
      </c>
      <c r="DQ247" s="1">
        <v>0</v>
      </c>
      <c r="DR247" s="1">
        <v>1</v>
      </c>
      <c r="DS247" s="1">
        <v>0</v>
      </c>
    </row>
    <row r="248" spans="1:123" x14ac:dyDescent="0.35">
      <c r="A248" s="1">
        <v>1</v>
      </c>
      <c r="B248" s="1">
        <v>1</v>
      </c>
      <c r="C248" s="1">
        <v>5</v>
      </c>
      <c r="D248" s="1">
        <v>2</v>
      </c>
      <c r="E248" s="1">
        <v>1</v>
      </c>
      <c r="F248" s="1">
        <v>2</v>
      </c>
      <c r="G248" s="1">
        <v>1</v>
      </c>
      <c r="H248" s="1">
        <v>4</v>
      </c>
      <c r="I248" s="1">
        <v>1</v>
      </c>
      <c r="J248" s="1">
        <v>0</v>
      </c>
      <c r="K248" s="1">
        <v>0</v>
      </c>
      <c r="L248" s="1">
        <v>1</v>
      </c>
      <c r="M248" s="1">
        <v>0</v>
      </c>
      <c r="N248" s="1">
        <v>1</v>
      </c>
      <c r="O248" s="1">
        <v>1</v>
      </c>
      <c r="P248" s="1">
        <v>0</v>
      </c>
      <c r="Q248" s="1">
        <v>1</v>
      </c>
      <c r="R248" s="1">
        <v>1</v>
      </c>
      <c r="S248" s="1">
        <v>1</v>
      </c>
      <c r="T248" s="1">
        <v>1</v>
      </c>
      <c r="U248" s="1">
        <v>0</v>
      </c>
      <c r="V248" s="1">
        <v>1</v>
      </c>
      <c r="W248" s="1">
        <v>0</v>
      </c>
      <c r="X248" t="s">
        <v>287</v>
      </c>
      <c r="Y248" s="1">
        <v>5</v>
      </c>
      <c r="Z248" s="1">
        <v>1</v>
      </c>
      <c r="AA248" t="s">
        <v>287</v>
      </c>
      <c r="AB248" s="1">
        <v>1</v>
      </c>
      <c r="AC248" s="1">
        <v>0</v>
      </c>
      <c r="AD248" s="1">
        <v>0</v>
      </c>
      <c r="AE248" s="1">
        <v>0</v>
      </c>
      <c r="AF248" s="1">
        <v>0</v>
      </c>
      <c r="AG248" s="1">
        <v>0</v>
      </c>
      <c r="AH248" t="s">
        <v>287</v>
      </c>
      <c r="AI248" t="s">
        <v>287</v>
      </c>
      <c r="AJ248" t="s">
        <v>287</v>
      </c>
      <c r="AK248" t="s">
        <v>287</v>
      </c>
      <c r="AL248" s="1">
        <v>1</v>
      </c>
      <c r="AM248" s="1">
        <v>1</v>
      </c>
      <c r="AN248" s="1">
        <v>0</v>
      </c>
      <c r="AO248" s="1">
        <v>0</v>
      </c>
      <c r="AP248" s="1">
        <v>1</v>
      </c>
      <c r="AQ248" s="1">
        <v>1</v>
      </c>
      <c r="AR248" s="1">
        <v>0</v>
      </c>
      <c r="AS248" s="1">
        <v>0</v>
      </c>
      <c r="AT248" s="1">
        <v>0</v>
      </c>
      <c r="AU248" s="1">
        <v>0</v>
      </c>
      <c r="AV248" t="s">
        <v>287</v>
      </c>
      <c r="AW248" s="1">
        <v>0</v>
      </c>
      <c r="AX248" s="1">
        <v>0</v>
      </c>
      <c r="AY248" s="1">
        <v>1</v>
      </c>
      <c r="AZ248" s="1">
        <v>1</v>
      </c>
      <c r="BA248" s="1">
        <v>1</v>
      </c>
      <c r="BB248" s="1">
        <v>0</v>
      </c>
      <c r="BC248" s="1">
        <v>0</v>
      </c>
      <c r="BD248" s="1">
        <v>0</v>
      </c>
      <c r="BE248" t="s">
        <v>287</v>
      </c>
      <c r="BF248" t="s">
        <v>287</v>
      </c>
      <c r="BG248" s="1">
        <v>1</v>
      </c>
      <c r="BH248" s="1">
        <v>1</v>
      </c>
      <c r="BI248" s="1">
        <v>1</v>
      </c>
      <c r="BJ248" s="1">
        <v>3</v>
      </c>
      <c r="BK248" s="1">
        <v>1</v>
      </c>
      <c r="BL248" s="1">
        <v>1</v>
      </c>
      <c r="BM248" s="1">
        <v>1</v>
      </c>
      <c r="BN248" s="1">
        <v>0</v>
      </c>
      <c r="BO248" s="1">
        <v>1</v>
      </c>
      <c r="BP248" s="1">
        <v>0</v>
      </c>
      <c r="BQ248" s="1">
        <v>0</v>
      </c>
      <c r="BR248" s="1">
        <v>0</v>
      </c>
      <c r="BS248" s="1">
        <v>1</v>
      </c>
      <c r="BT248" s="1">
        <v>0</v>
      </c>
      <c r="BU248" s="1">
        <v>0</v>
      </c>
      <c r="BV248" s="1">
        <v>0</v>
      </c>
      <c r="BW248" s="1">
        <v>0</v>
      </c>
      <c r="BX248" s="1">
        <v>0</v>
      </c>
      <c r="BY248" t="s">
        <v>287</v>
      </c>
      <c r="BZ248" s="1">
        <v>1</v>
      </c>
      <c r="CA248" s="1">
        <v>1</v>
      </c>
      <c r="CB248" s="1">
        <v>1</v>
      </c>
      <c r="CC248" s="1">
        <v>1</v>
      </c>
      <c r="CD248" s="1">
        <v>0</v>
      </c>
      <c r="CE248" s="1">
        <v>1</v>
      </c>
      <c r="CF248" s="1">
        <v>1</v>
      </c>
      <c r="CG248" s="1">
        <v>0</v>
      </c>
      <c r="CH248" s="1">
        <v>1</v>
      </c>
      <c r="CI248" s="1">
        <v>1</v>
      </c>
      <c r="CJ248" s="1">
        <v>0</v>
      </c>
      <c r="CK248" s="1">
        <v>0</v>
      </c>
      <c r="CL248" s="1">
        <v>0</v>
      </c>
      <c r="CM248" s="1">
        <v>0</v>
      </c>
      <c r="CN248" t="s">
        <v>287</v>
      </c>
      <c r="CO248" s="1">
        <v>1</v>
      </c>
      <c r="CP248" s="1">
        <v>1</v>
      </c>
      <c r="CQ248" s="1">
        <v>1</v>
      </c>
      <c r="CR248" s="1">
        <v>1</v>
      </c>
      <c r="CS248" s="1">
        <v>1</v>
      </c>
      <c r="CT248" s="1">
        <v>1</v>
      </c>
      <c r="CU248" s="1">
        <v>1</v>
      </c>
      <c r="CV248" t="s">
        <v>287</v>
      </c>
      <c r="CW248" s="1">
        <v>2</v>
      </c>
      <c r="CX248" t="s">
        <v>1639</v>
      </c>
      <c r="CY248" s="1">
        <v>1</v>
      </c>
      <c r="CZ248" s="1">
        <v>1</v>
      </c>
      <c r="DA248" s="1">
        <v>1</v>
      </c>
      <c r="DB248" t="s">
        <v>287</v>
      </c>
      <c r="DC248" t="s">
        <v>287</v>
      </c>
      <c r="DD248" s="1">
        <v>1</v>
      </c>
      <c r="DE248" t="s">
        <v>287</v>
      </c>
      <c r="DF248" t="s">
        <v>1640</v>
      </c>
      <c r="DG248" t="s">
        <v>1641</v>
      </c>
      <c r="DH248" t="s">
        <v>290</v>
      </c>
      <c r="DI248" t="s">
        <v>315</v>
      </c>
      <c r="DJ248" t="s">
        <v>303</v>
      </c>
      <c r="DK248" t="s">
        <v>501</v>
      </c>
      <c r="DL248" t="s">
        <v>341</v>
      </c>
      <c r="DM248" t="s">
        <v>1642</v>
      </c>
      <c r="DN248" t="s">
        <v>1643</v>
      </c>
      <c r="DO248" s="1">
        <v>0</v>
      </c>
      <c r="DP248" s="1">
        <v>0</v>
      </c>
      <c r="DQ248" s="1">
        <v>0</v>
      </c>
      <c r="DR248" s="1">
        <v>1</v>
      </c>
      <c r="DS248" s="1">
        <v>0</v>
      </c>
    </row>
    <row r="249" spans="1:123" x14ac:dyDescent="0.35">
      <c r="A249" t="s">
        <v>287</v>
      </c>
      <c r="B249" t="s">
        <v>287</v>
      </c>
      <c r="C249" t="s">
        <v>287</v>
      </c>
      <c r="D249" t="s">
        <v>287</v>
      </c>
      <c r="E249" t="s">
        <v>287</v>
      </c>
      <c r="F249" t="s">
        <v>287</v>
      </c>
      <c r="G249" t="s">
        <v>287</v>
      </c>
      <c r="H249" t="s">
        <v>287</v>
      </c>
      <c r="I249" s="1">
        <v>0</v>
      </c>
      <c r="J249" s="1">
        <v>0</v>
      </c>
      <c r="K249" s="1">
        <v>0</v>
      </c>
      <c r="L249" s="1">
        <v>0</v>
      </c>
      <c r="M249" s="1">
        <v>0</v>
      </c>
      <c r="N249" s="1">
        <v>0</v>
      </c>
      <c r="O249" s="1">
        <v>0</v>
      </c>
      <c r="P249" s="1">
        <v>0</v>
      </c>
      <c r="Q249" t="s">
        <v>287</v>
      </c>
      <c r="R249" s="1">
        <v>0</v>
      </c>
      <c r="S249" s="1">
        <v>0</v>
      </c>
      <c r="T249" s="1">
        <v>0</v>
      </c>
      <c r="U249" s="1">
        <v>0</v>
      </c>
      <c r="V249" s="1">
        <v>0</v>
      </c>
      <c r="W249" s="1">
        <v>0</v>
      </c>
      <c r="X249" t="s">
        <v>287</v>
      </c>
      <c r="Y249" t="s">
        <v>287</v>
      </c>
      <c r="Z249" t="s">
        <v>287</v>
      </c>
      <c r="AA249" t="s">
        <v>287</v>
      </c>
      <c r="AB249" t="s">
        <v>287</v>
      </c>
      <c r="AC249" s="1">
        <v>0</v>
      </c>
      <c r="AD249" s="1">
        <v>0</v>
      </c>
      <c r="AE249" s="1">
        <v>0</v>
      </c>
      <c r="AF249" s="1">
        <v>0</v>
      </c>
      <c r="AG249" s="1">
        <v>0</v>
      </c>
      <c r="AH249" t="s">
        <v>287</v>
      </c>
      <c r="AI249" t="s">
        <v>287</v>
      </c>
      <c r="AJ249" t="s">
        <v>287</v>
      </c>
      <c r="AK249" t="s">
        <v>287</v>
      </c>
      <c r="AL249" t="s">
        <v>287</v>
      </c>
      <c r="AM249" t="s">
        <v>287</v>
      </c>
      <c r="AN249" s="1">
        <v>0</v>
      </c>
      <c r="AO249" s="1">
        <v>0</v>
      </c>
      <c r="AP249" s="1">
        <v>0</v>
      </c>
      <c r="AQ249" s="1">
        <v>0</v>
      </c>
      <c r="AR249" s="1">
        <v>0</v>
      </c>
      <c r="AS249" s="1">
        <v>0</v>
      </c>
      <c r="AT249" s="1">
        <v>0</v>
      </c>
      <c r="AU249" s="1">
        <v>0</v>
      </c>
      <c r="AV249" t="s">
        <v>287</v>
      </c>
      <c r="AW249" s="1">
        <v>0</v>
      </c>
      <c r="AX249" s="1">
        <v>0</v>
      </c>
      <c r="AY249" s="1">
        <v>0</v>
      </c>
      <c r="AZ249" s="1">
        <v>0</v>
      </c>
      <c r="BA249" s="1">
        <v>0</v>
      </c>
      <c r="BB249" s="1">
        <v>0</v>
      </c>
      <c r="BC249" s="1">
        <v>0</v>
      </c>
      <c r="BD249" s="1">
        <v>0</v>
      </c>
      <c r="BE249" t="s">
        <v>287</v>
      </c>
      <c r="BF249" t="s">
        <v>287</v>
      </c>
      <c r="BG249" t="s">
        <v>287</v>
      </c>
      <c r="BH249" t="s">
        <v>287</v>
      </c>
      <c r="BI249" t="s">
        <v>287</v>
      </c>
      <c r="BJ249" t="s">
        <v>287</v>
      </c>
      <c r="BK249" s="1">
        <v>0</v>
      </c>
      <c r="BL249" s="1">
        <v>0</v>
      </c>
      <c r="BM249" s="1">
        <v>0</v>
      </c>
      <c r="BN249" s="1">
        <v>0</v>
      </c>
      <c r="BO249" s="1">
        <v>0</v>
      </c>
      <c r="BP249" s="1">
        <v>0</v>
      </c>
      <c r="BQ249" s="1">
        <v>0</v>
      </c>
      <c r="BR249" s="1">
        <v>0</v>
      </c>
      <c r="BS249" s="1">
        <v>0</v>
      </c>
      <c r="BT249" s="1">
        <v>0</v>
      </c>
      <c r="BU249" s="1">
        <v>0</v>
      </c>
      <c r="BV249" s="1">
        <v>0</v>
      </c>
      <c r="BW249" s="1">
        <v>0</v>
      </c>
      <c r="BX249" s="1">
        <v>0</v>
      </c>
      <c r="BY249" t="s">
        <v>287</v>
      </c>
      <c r="BZ249" s="1">
        <v>0</v>
      </c>
      <c r="CA249" s="1">
        <v>0</v>
      </c>
      <c r="CB249" s="1">
        <v>0</v>
      </c>
      <c r="CC249" s="1">
        <v>0</v>
      </c>
      <c r="CD249" s="1">
        <v>0</v>
      </c>
      <c r="CE249" s="1">
        <v>0</v>
      </c>
      <c r="CF249" s="1">
        <v>0</v>
      </c>
      <c r="CG249" s="1">
        <v>0</v>
      </c>
      <c r="CH249" s="1">
        <v>0</v>
      </c>
      <c r="CI249" s="1">
        <v>0</v>
      </c>
      <c r="CJ249" s="1">
        <v>0</v>
      </c>
      <c r="CK249" s="1">
        <v>0</v>
      </c>
      <c r="CL249" s="1">
        <v>0</v>
      </c>
      <c r="CM249" s="1">
        <v>0</v>
      </c>
      <c r="CN249" t="s">
        <v>287</v>
      </c>
      <c r="CO249" t="s">
        <v>287</v>
      </c>
      <c r="CP249" t="s">
        <v>287</v>
      </c>
      <c r="CQ249" t="s">
        <v>287</v>
      </c>
      <c r="CR249" t="s">
        <v>287</v>
      </c>
      <c r="CS249" t="s">
        <v>287</v>
      </c>
      <c r="CT249" t="s">
        <v>287</v>
      </c>
      <c r="CU249" t="s">
        <v>287</v>
      </c>
      <c r="CV249" t="s">
        <v>287</v>
      </c>
      <c r="CW249" t="s">
        <v>287</v>
      </c>
      <c r="CX249" t="s">
        <v>287</v>
      </c>
      <c r="CY249" t="s">
        <v>287</v>
      </c>
      <c r="CZ249" t="s">
        <v>287</v>
      </c>
      <c r="DA249" t="s">
        <v>287</v>
      </c>
      <c r="DB249" t="s">
        <v>287</v>
      </c>
      <c r="DC249" t="s">
        <v>287</v>
      </c>
      <c r="DD249" t="s">
        <v>287</v>
      </c>
      <c r="DE249" t="s">
        <v>287</v>
      </c>
      <c r="DF249" t="s">
        <v>1644</v>
      </c>
      <c r="DG249" t="s">
        <v>1645</v>
      </c>
      <c r="DH249" t="s">
        <v>301</v>
      </c>
      <c r="DI249" t="s">
        <v>302</v>
      </c>
      <c r="DJ249" t="s">
        <v>303</v>
      </c>
      <c r="DK249" t="s">
        <v>952</v>
      </c>
      <c r="DL249" t="s">
        <v>370</v>
      </c>
      <c r="DM249" t="s">
        <v>1646</v>
      </c>
      <c r="DN249" t="s">
        <v>1647</v>
      </c>
      <c r="DO249" s="1">
        <v>0</v>
      </c>
      <c r="DP249" s="1">
        <v>1</v>
      </c>
      <c r="DQ249" s="1">
        <v>0</v>
      </c>
      <c r="DR249" s="1">
        <v>0</v>
      </c>
      <c r="DS249" s="1">
        <v>0</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D01F4-807C-4FCC-AF7A-3F9EC0B03138}">
  <dimension ref="A3:E21"/>
  <sheetViews>
    <sheetView workbookViewId="0">
      <selection activeCell="A20" sqref="A20"/>
    </sheetView>
  </sheetViews>
  <sheetFormatPr defaultRowHeight="14.5" x14ac:dyDescent="0.35"/>
  <cols>
    <col min="1" max="1" width="17.1796875" bestFit="1" customWidth="1"/>
    <col min="2" max="2" width="107.90625" bestFit="1" customWidth="1"/>
    <col min="5" max="5" width="9.36328125" customWidth="1"/>
  </cols>
  <sheetData>
    <row r="3" spans="1:5" x14ac:dyDescent="0.35">
      <c r="A3" s="2" t="s">
        <v>1736</v>
      </c>
      <c r="B3" t="s">
        <v>1784</v>
      </c>
      <c r="D3" t="s">
        <v>1790</v>
      </c>
      <c r="E3" t="s">
        <v>1758</v>
      </c>
    </row>
    <row r="4" spans="1:5" x14ac:dyDescent="0.35">
      <c r="A4" s="3" t="s">
        <v>1</v>
      </c>
      <c r="B4" s="5">
        <v>0.93939393939393945</v>
      </c>
      <c r="D4" t="s">
        <v>1678</v>
      </c>
      <c r="E4" s="7">
        <f>GETPIVOTDATA("Hvilke tiltag har I inden for det seneste år sat i værk for at stoppe mobningen (Du kan sætte flere krydser)? - Vi har iværksat midlertidige indsatser for at stoppe mobningen her og nu",$A$3,"Hvilke tiltag har I inden for det seneste år sat i værk for at stoppe mobningen (Du kan sætte flere krydser)? - Vi har iværksat midlertidige indsatser for at stoppe mobningen her og nu","Ja")</f>
        <v>0.93939393939393945</v>
      </c>
    </row>
    <row r="5" spans="1:5" x14ac:dyDescent="0.35">
      <c r="A5" s="3" t="s">
        <v>2</v>
      </c>
      <c r="B5" s="5">
        <v>6.0606060606060608E-2</v>
      </c>
      <c r="D5" t="s">
        <v>1679</v>
      </c>
      <c r="E5" s="7">
        <f>GETPIVOTDATA("Hvilke tiltag har I inden for det seneste år sat i værk for at stoppe mobningen (Du kan sætte flere krydser)? - Vi har udarbejdet en handlingsplan mod mobning",$A$7,"Hvilke tiltag har I inden for det seneste år sat i værk for at stoppe mobningen (Du kan sætte flere krydser)? - Vi har udarbejdet en handlingsplan mod mobning","Ja")</f>
        <v>0.36363636363636365</v>
      </c>
    </row>
    <row r="6" spans="1:5" x14ac:dyDescent="0.35">
      <c r="A6" s="3" t="s">
        <v>1737</v>
      </c>
      <c r="B6" s="5">
        <v>1</v>
      </c>
      <c r="D6" t="s">
        <v>1680</v>
      </c>
      <c r="E6" s="7">
        <f>GETPIVOTDATA("Hvilke tiltag har I inden for det seneste år sat i værk for at stoppe mobningen (Du kan sætte flere krydser)? - Vi har informeret berørte forældre om skolens tiltag",$A$11,"Hvilke tiltag har I inden for det seneste år sat i værk for at stoppe mobningen (Du kan sætte flere krydser)? - Vi har informeret berørte forældre om skolens tiltag","Ja")</f>
        <v>0.40909090909090912</v>
      </c>
    </row>
    <row r="7" spans="1:5" x14ac:dyDescent="0.35">
      <c r="A7" s="2" t="s">
        <v>1736</v>
      </c>
      <c r="B7" t="s">
        <v>1785</v>
      </c>
      <c r="D7" t="s">
        <v>1789</v>
      </c>
      <c r="E7" s="7">
        <f>GETPIVOTDATA("Hvilke tiltag har I inden for det seneste år sat i værk for at stoppe mobningen (Du kan sætte flere krydser)? - Vi har har informeret berørte elever om skolens tiltag",$A$15,"Hvilke tiltag har I inden for det seneste år sat i værk for at stoppe mobningen (Du kan sætte flere krydser)? - Vi har har informeret berørte elever om skolens tiltag","Ja")</f>
        <v>0.75757575757575757</v>
      </c>
    </row>
    <row r="8" spans="1:5" x14ac:dyDescent="0.35">
      <c r="A8" s="3" t="s">
        <v>1</v>
      </c>
      <c r="B8" s="5">
        <v>0.36363636363636365</v>
      </c>
      <c r="D8" t="s">
        <v>3</v>
      </c>
      <c r="E8" s="7">
        <v>0</v>
      </c>
    </row>
    <row r="9" spans="1:5" x14ac:dyDescent="0.35">
      <c r="A9" s="3" t="s">
        <v>2</v>
      </c>
      <c r="B9" s="5">
        <v>0.63636363636363635</v>
      </c>
    </row>
    <row r="10" spans="1:5" x14ac:dyDescent="0.35">
      <c r="A10" s="3" t="s">
        <v>1737</v>
      </c>
      <c r="B10" s="5">
        <v>1</v>
      </c>
    </row>
    <row r="11" spans="1:5" x14ac:dyDescent="0.35">
      <c r="A11" s="2" t="s">
        <v>1736</v>
      </c>
      <c r="B11" t="s">
        <v>1786</v>
      </c>
    </row>
    <row r="12" spans="1:5" x14ac:dyDescent="0.35">
      <c r="A12" s="3" t="s">
        <v>1</v>
      </c>
      <c r="B12" s="5">
        <v>0.40909090909090912</v>
      </c>
    </row>
    <row r="13" spans="1:5" x14ac:dyDescent="0.35">
      <c r="A13" s="3" t="s">
        <v>2</v>
      </c>
      <c r="B13" s="5">
        <v>0.59090909090909094</v>
      </c>
    </row>
    <row r="14" spans="1:5" x14ac:dyDescent="0.35">
      <c r="A14" s="3" t="s">
        <v>1737</v>
      </c>
      <c r="B14" s="5">
        <v>1</v>
      </c>
    </row>
    <row r="15" spans="1:5" x14ac:dyDescent="0.35">
      <c r="A15" s="2" t="s">
        <v>1736</v>
      </c>
      <c r="B15" t="s">
        <v>1787</v>
      </c>
    </row>
    <row r="16" spans="1:5" x14ac:dyDescent="0.35">
      <c r="A16" s="3" t="s">
        <v>1</v>
      </c>
      <c r="B16" s="5">
        <v>0.75757575757575757</v>
      </c>
    </row>
    <row r="17" spans="1:2" x14ac:dyDescent="0.35">
      <c r="A17" s="3" t="s">
        <v>2</v>
      </c>
      <c r="B17" s="5">
        <v>0.24242424242424243</v>
      </c>
    </row>
    <row r="18" spans="1:2" x14ac:dyDescent="0.35">
      <c r="A18" s="3" t="s">
        <v>1737</v>
      </c>
      <c r="B18" s="5">
        <v>1</v>
      </c>
    </row>
    <row r="19" spans="1:2" x14ac:dyDescent="0.35">
      <c r="A19" s="2" t="s">
        <v>1736</v>
      </c>
      <c r="B19" t="s">
        <v>1788</v>
      </c>
    </row>
    <row r="20" spans="1:2" x14ac:dyDescent="0.35">
      <c r="A20" s="3" t="s">
        <v>2</v>
      </c>
      <c r="B20" s="5">
        <v>1</v>
      </c>
    </row>
    <row r="21" spans="1:2" x14ac:dyDescent="0.35">
      <c r="A21" s="3" t="s">
        <v>1737</v>
      </c>
      <c r="B21" s="5">
        <v>1</v>
      </c>
    </row>
  </sheetData>
  <pageMargins left="0.7" right="0.7" top="0.75" bottom="0.75" header="0.3" footer="0.3"/>
  <drawing r:id="rId6"/>
  <tableParts count="1">
    <tablePart r:id="rId7"/>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A6F3C-251A-46F0-BBA5-40C11C07A02A}">
  <dimension ref="A3:B6"/>
  <sheetViews>
    <sheetView workbookViewId="0">
      <selection activeCell="A3" sqref="A3:B6"/>
    </sheetView>
  </sheetViews>
  <sheetFormatPr defaultRowHeight="14.5" x14ac:dyDescent="0.35"/>
  <cols>
    <col min="1" max="1" width="17.1796875" bestFit="1" customWidth="1"/>
    <col min="2" max="2" width="142.90625" bestFit="1" customWidth="1"/>
  </cols>
  <sheetData>
    <row r="3" spans="1:2" x14ac:dyDescent="0.35">
      <c r="A3" s="2" t="s">
        <v>1736</v>
      </c>
      <c r="B3" t="s">
        <v>1785</v>
      </c>
    </row>
    <row r="4" spans="1:2" x14ac:dyDescent="0.35">
      <c r="A4" s="3" t="s">
        <v>1</v>
      </c>
      <c r="B4" s="5">
        <v>0.36363636363636365</v>
      </c>
    </row>
    <row r="5" spans="1:2" x14ac:dyDescent="0.35">
      <c r="A5" s="3" t="s">
        <v>2</v>
      </c>
      <c r="B5" s="5">
        <v>0.63636363636363635</v>
      </c>
    </row>
    <row r="6" spans="1:2" x14ac:dyDescent="0.35">
      <c r="A6" s="3" t="s">
        <v>1737</v>
      </c>
      <c r="B6" s="5">
        <v>1</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94AEC-3277-46B8-81E8-8E85EC6885B9}">
  <dimension ref="A3:B6"/>
  <sheetViews>
    <sheetView workbookViewId="0">
      <selection activeCell="A3" sqref="A3:B6"/>
    </sheetView>
  </sheetViews>
  <sheetFormatPr defaultRowHeight="14.5" x14ac:dyDescent="0.35"/>
  <cols>
    <col min="1" max="1" width="17.1796875" bestFit="1" customWidth="1"/>
    <col min="2" max="2" width="145.1796875" bestFit="1" customWidth="1"/>
  </cols>
  <sheetData>
    <row r="3" spans="1:2" x14ac:dyDescent="0.35">
      <c r="A3" s="2" t="s">
        <v>1736</v>
      </c>
      <c r="B3" t="s">
        <v>1786</v>
      </c>
    </row>
    <row r="4" spans="1:2" x14ac:dyDescent="0.35">
      <c r="A4" s="3" t="s">
        <v>1</v>
      </c>
      <c r="B4" s="5">
        <v>0.40909090909090912</v>
      </c>
    </row>
    <row r="5" spans="1:2" x14ac:dyDescent="0.35">
      <c r="A5" s="3" t="s">
        <v>2</v>
      </c>
      <c r="B5" s="5">
        <v>0.59090909090909094</v>
      </c>
    </row>
    <row r="6" spans="1:2" x14ac:dyDescent="0.35">
      <c r="A6" s="3" t="s">
        <v>1737</v>
      </c>
      <c r="B6" s="5">
        <v>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7EF17-FCE2-4AEA-B2F5-56EA020DE436}">
  <dimension ref="A3:B6"/>
  <sheetViews>
    <sheetView workbookViewId="0">
      <selection activeCell="A3" sqref="A3:B6"/>
    </sheetView>
  </sheetViews>
  <sheetFormatPr defaultRowHeight="14.5" x14ac:dyDescent="0.35"/>
  <cols>
    <col min="1" max="1" width="17.1796875" bestFit="1" customWidth="1"/>
    <col min="2" max="2" width="146.26953125" bestFit="1" customWidth="1"/>
  </cols>
  <sheetData>
    <row r="3" spans="1:2" x14ac:dyDescent="0.35">
      <c r="A3" s="2" t="s">
        <v>1736</v>
      </c>
      <c r="B3" t="s">
        <v>1787</v>
      </c>
    </row>
    <row r="4" spans="1:2" x14ac:dyDescent="0.35">
      <c r="A4" s="3" t="s">
        <v>1</v>
      </c>
      <c r="B4" s="4">
        <v>50</v>
      </c>
    </row>
    <row r="5" spans="1:2" x14ac:dyDescent="0.35">
      <c r="A5" s="3" t="s">
        <v>2</v>
      </c>
      <c r="B5" s="4">
        <v>16</v>
      </c>
    </row>
    <row r="6" spans="1:2" x14ac:dyDescent="0.35">
      <c r="A6" s="3" t="s">
        <v>1737</v>
      </c>
      <c r="B6" s="4">
        <v>66</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DD6E9-607F-4BAD-A84A-4ADF0D7315CE}">
  <dimension ref="A3:B5"/>
  <sheetViews>
    <sheetView workbookViewId="0">
      <selection activeCell="A3" sqref="A3:B5"/>
    </sheetView>
  </sheetViews>
  <sheetFormatPr defaultRowHeight="14.5" x14ac:dyDescent="0.35"/>
  <cols>
    <col min="1" max="1" width="17.1796875" bestFit="1" customWidth="1"/>
    <col min="2" max="2" width="107.90625" bestFit="1" customWidth="1"/>
  </cols>
  <sheetData>
    <row r="3" spans="1:2" x14ac:dyDescent="0.35">
      <c r="A3" s="2" t="s">
        <v>1736</v>
      </c>
      <c r="B3" t="s">
        <v>1788</v>
      </c>
    </row>
    <row r="4" spans="1:2" x14ac:dyDescent="0.35">
      <c r="A4" s="3" t="s">
        <v>2</v>
      </c>
      <c r="B4" s="4">
        <v>66</v>
      </c>
    </row>
    <row r="5" spans="1:2" x14ac:dyDescent="0.35">
      <c r="A5" s="3" t="s">
        <v>1737</v>
      </c>
      <c r="B5" s="4">
        <v>66</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459A4-4BBE-4383-8CC8-5B41437ECEF2}">
  <dimension ref="A3:I28"/>
  <sheetViews>
    <sheetView topLeftCell="A7" workbookViewId="0">
      <selection activeCell="A26" sqref="A26"/>
    </sheetView>
  </sheetViews>
  <sheetFormatPr defaultRowHeight="14.5" x14ac:dyDescent="0.35"/>
  <cols>
    <col min="1" max="1" width="17.1796875" bestFit="1" customWidth="1"/>
    <col min="2" max="2" width="127.08984375" bestFit="1" customWidth="1"/>
    <col min="6" max="6" width="12.90625" customWidth="1"/>
    <col min="7" max="7" width="10.1796875" customWidth="1"/>
    <col min="9" max="9" width="10" customWidth="1"/>
  </cols>
  <sheetData>
    <row r="3" spans="1:9" x14ac:dyDescent="0.35">
      <c r="A3" s="2" t="s">
        <v>1736</v>
      </c>
      <c r="B3" t="s">
        <v>1791</v>
      </c>
      <c r="D3" t="s">
        <v>1790</v>
      </c>
      <c r="E3" t="s">
        <v>60</v>
      </c>
      <c r="F3" t="s">
        <v>61</v>
      </c>
      <c r="G3" t="s">
        <v>62</v>
      </c>
      <c r="H3" t="s">
        <v>63</v>
      </c>
      <c r="I3" t="s">
        <v>3</v>
      </c>
    </row>
    <row r="4" spans="1:9" x14ac:dyDescent="0.35">
      <c r="A4" s="3" t="s">
        <v>60</v>
      </c>
      <c r="B4" s="5">
        <v>0.76923076923076927</v>
      </c>
      <c r="D4" t="s">
        <v>1678</v>
      </c>
      <c r="E4" s="7">
        <f>GETPIVOTDATA("Hvor ofte har I inden for det seneste år sat følgende tiltag i værk for at stoppe mobningen? - Vi har iværksat midlertidige indsatser for at stoppe mobningen her og nu",$A$3,"Hvor ofte har I inden for det seneste år sat følgende tiltag i værk for at stoppe mobningen? - Vi har iværksat midlertidige indsatser for at stoppe mobningen her og nu","Altid")</f>
        <v>0.76923076923076927</v>
      </c>
      <c r="F4" s="7">
        <f>GETPIVOTDATA("Hvor ofte har I inden for det seneste år sat følgende tiltag i værk for at stoppe mobningen? - Vi har iværksat midlertidige indsatser for at stoppe mobningen her og nu",$A$3,"Hvor ofte har I inden for det seneste år sat følgende tiltag i værk for at stoppe mobningen? - Vi har iværksat midlertidige indsatser for at stoppe mobningen her og nu","Nogle gange")</f>
        <v>0.2</v>
      </c>
      <c r="G4" s="7">
        <f>GETPIVOTDATA("Hvor ofte har I inden for det seneste år sat følgende tiltag i værk for at stoppe mobningen? - Vi har iværksat midlertidige indsatser for at stoppe mobningen her og nu",$A$3,"Hvor ofte har I inden for det seneste år sat følgende tiltag i værk for at stoppe mobningen? - Vi har iværksat midlertidige indsatser for at stoppe mobningen her og nu","Sjældent")</f>
        <v>1.5384615384615385E-2</v>
      </c>
      <c r="H4" s="7">
        <v>0</v>
      </c>
      <c r="I4" s="7">
        <f>GETPIVOTDATA("Hvor ofte har I inden for det seneste år sat følgende tiltag i værk for at stoppe mobningen? - Vi har iværksat midlertidige indsatser for at stoppe mobningen her og nu",$A$3,"Hvor ofte har I inden for det seneste år sat følgende tiltag i værk for at stoppe mobningen? - Vi har iværksat midlertidige indsatser for at stoppe mobningen her og nu","Ved ikke")</f>
        <v>1.5384615384615385E-2</v>
      </c>
    </row>
    <row r="5" spans="1:9" x14ac:dyDescent="0.35">
      <c r="A5" s="3" t="s">
        <v>61</v>
      </c>
      <c r="B5" s="5">
        <v>0.2</v>
      </c>
      <c r="D5" t="s">
        <v>1679</v>
      </c>
      <c r="E5" s="7">
        <f>GETPIVOTDATA("Hvor ofte har I inden for det seneste år sat følgende tiltag i værk for at stoppe mobningen? - Vi har udarbejdet en handlingsplan mod mobning",$A$9,"Hvor ofte har I inden for det seneste år sat følgende tiltag i værk for at stoppe mobningen? - Vi har udarbejdet en handlingsplan mod mobning","Altid")</f>
        <v>0.38461538461538464</v>
      </c>
      <c r="F5" s="7">
        <f>GETPIVOTDATA("Hvor ofte har I inden for det seneste år sat følgende tiltag i værk for at stoppe mobningen? - Vi har udarbejdet en handlingsplan mod mobning",$A$9,"Hvor ofte har I inden for det seneste år sat følgende tiltag i værk for at stoppe mobningen? - Vi har udarbejdet en handlingsplan mod mobning","Nogle gange")</f>
        <v>0.35384615384615387</v>
      </c>
      <c r="G5" s="7">
        <f>GETPIVOTDATA("Hvor ofte har I inden for det seneste år sat følgende tiltag i værk for at stoppe mobningen? - Vi har udarbejdet en handlingsplan mod mobning",$A$9,"Hvor ofte har I inden for det seneste år sat følgende tiltag i værk for at stoppe mobningen? - Vi har udarbejdet en handlingsplan mod mobning","Sjældent")</f>
        <v>9.2307692307692313E-2</v>
      </c>
      <c r="H5" s="7">
        <f>GETPIVOTDATA("Hvor ofte har I inden for det seneste år sat følgende tiltag i værk for at stoppe mobningen? - Vi har udarbejdet en handlingsplan mod mobning",$A$9,"Hvor ofte har I inden for det seneste år sat følgende tiltag i værk for at stoppe mobningen? - Vi har udarbejdet en handlingsplan mod mobning","Aldrig")</f>
        <v>7.6923076923076927E-2</v>
      </c>
      <c r="I5" s="7">
        <f>GETPIVOTDATA("Hvor ofte har I inden for det seneste år sat følgende tiltag i værk for at stoppe mobningen? - Vi har udarbejdet en handlingsplan mod mobning",$A$9,"Hvor ofte har I inden for det seneste år sat følgende tiltag i værk for at stoppe mobningen? - Vi har udarbejdet en handlingsplan mod mobning","Ved ikke")</f>
        <v>9.2307692307692313E-2</v>
      </c>
    </row>
    <row r="6" spans="1:9" x14ac:dyDescent="0.35">
      <c r="A6" s="3" t="s">
        <v>62</v>
      </c>
      <c r="B6" s="5">
        <v>1.5384615384615385E-2</v>
      </c>
      <c r="D6" t="s">
        <v>1680</v>
      </c>
      <c r="E6" s="7">
        <f>GETPIVOTDATA("Hvor ofte har I inden for det seneste år sat følgende tiltag i værk for at stoppe mobningen? - Vi har informeret berørte forældre om skolens tiltag",$A$16,"Hvor ofte har I inden for det seneste år sat følgende tiltag i værk for at stoppe mobningen? - Vi har informeret berørte forældre om skolens tiltag","Altid")</f>
        <v>0.26153846153846155</v>
      </c>
      <c r="F6" s="7">
        <f>GETPIVOTDATA("Hvor ofte har I inden for det seneste år sat følgende tiltag i værk for at stoppe mobningen? - Vi har informeret berørte forældre om skolens tiltag",$A$16,"Hvor ofte har I inden for det seneste år sat følgende tiltag i værk for at stoppe mobningen? - Vi har informeret berørte forældre om skolens tiltag","Nogle gange")</f>
        <v>0.4</v>
      </c>
      <c r="G6" s="7">
        <f>GETPIVOTDATA("Hvor ofte har I inden for det seneste år sat følgende tiltag i værk for at stoppe mobningen? - Vi har informeret berørte forældre om skolens tiltag",$A$16,"Hvor ofte har I inden for det seneste år sat følgende tiltag i værk for at stoppe mobningen? - Vi har informeret berørte forældre om skolens tiltag","Sjældent")</f>
        <v>6.1538461538461542E-2</v>
      </c>
      <c r="H6" s="7">
        <f>GETPIVOTDATA("Hvor ofte har I inden for det seneste år sat følgende tiltag i værk for at stoppe mobningen? - Vi har informeret berørte forældre om skolens tiltag",$A$16,"Hvor ofte har I inden for det seneste år sat følgende tiltag i værk for at stoppe mobningen? - Vi har informeret berørte forældre om skolens tiltag","Aldrig")</f>
        <v>0.15384615384615385</v>
      </c>
      <c r="I6" s="7">
        <f>GETPIVOTDATA("Hvor ofte har I inden for det seneste år sat følgende tiltag i værk for at stoppe mobningen? - Vi har informeret berørte forældre om skolens tiltag",$A$16,"Hvor ofte har I inden for det seneste år sat følgende tiltag i værk for at stoppe mobningen? - Vi har informeret berørte forældre om skolens tiltag","Ved ikke")</f>
        <v>0.12307692307692308</v>
      </c>
    </row>
    <row r="7" spans="1:9" x14ac:dyDescent="0.35">
      <c r="A7" s="3" t="s">
        <v>3</v>
      </c>
      <c r="B7" s="5">
        <v>1.5384615384615385E-2</v>
      </c>
      <c r="D7" t="s">
        <v>1795</v>
      </c>
      <c r="E7" s="7">
        <f>GETPIVOTDATA("Hvor ofte har I inden for det seneste år sat følgende tiltag i værk for at stoppe mobningen? - Vi har informeret rørte elever om skolens tiltag",$A$23,"Hvor ofte har I inden for det seneste år sat følgende tiltag i værk for at stoppe mobningen? - Vi har informeret rørte elever om skolens tiltag","Altid")</f>
        <v>0.7846153846153846</v>
      </c>
      <c r="F7" s="7">
        <f>GETPIVOTDATA("Hvor ofte har I inden for det seneste år sat følgende tiltag i værk for at stoppe mobningen? - Vi har informeret rørte elever om skolens tiltag",$A$23,"Hvor ofte har I inden for det seneste år sat følgende tiltag i værk for at stoppe mobningen? - Vi har informeret rørte elever om skolens tiltag","Nogle gange")</f>
        <v>0.13846153846153847</v>
      </c>
      <c r="G7" s="7">
        <v>0</v>
      </c>
      <c r="H7" s="7">
        <f>GETPIVOTDATA("Hvor ofte har I inden for det seneste år sat følgende tiltag i værk for at stoppe mobningen? - Vi har informeret rørte elever om skolens tiltag",$A$23,"Hvor ofte har I inden for det seneste år sat følgende tiltag i værk for at stoppe mobningen? - Vi har informeret rørte elever om skolens tiltag","Aldrig")</f>
        <v>6.1538461538461542E-2</v>
      </c>
      <c r="I7" s="7">
        <f>GETPIVOTDATA("Hvor ofte har I inden for det seneste år sat følgende tiltag i værk for at stoppe mobningen? - Vi har informeret rørte elever om skolens tiltag",$A$23,"Hvor ofte har I inden for det seneste år sat følgende tiltag i værk for at stoppe mobningen? - Vi har informeret rørte elever om skolens tiltag","Ved ikke")</f>
        <v>1.5384615384615385E-2</v>
      </c>
    </row>
    <row r="8" spans="1:9" x14ac:dyDescent="0.35">
      <c r="A8" s="3" t="s">
        <v>1737</v>
      </c>
      <c r="B8" s="5">
        <v>1</v>
      </c>
    </row>
    <row r="9" spans="1:9" x14ac:dyDescent="0.35">
      <c r="A9" s="2" t="s">
        <v>1736</v>
      </c>
      <c r="B9" t="s">
        <v>1792</v>
      </c>
    </row>
    <row r="10" spans="1:9" x14ac:dyDescent="0.35">
      <c r="A10" s="3" t="s">
        <v>60</v>
      </c>
      <c r="B10" s="5">
        <v>0.38461538461538464</v>
      </c>
    </row>
    <row r="11" spans="1:9" x14ac:dyDescent="0.35">
      <c r="A11" s="3" t="s">
        <v>61</v>
      </c>
      <c r="B11" s="5">
        <v>0.35384615384615387</v>
      </c>
    </row>
    <row r="12" spans="1:9" x14ac:dyDescent="0.35">
      <c r="A12" s="3" t="s">
        <v>62</v>
      </c>
      <c r="B12" s="5">
        <v>9.2307692307692313E-2</v>
      </c>
    </row>
    <row r="13" spans="1:9" x14ac:dyDescent="0.35">
      <c r="A13" s="3" t="s">
        <v>63</v>
      </c>
      <c r="B13" s="5">
        <v>7.6923076923076927E-2</v>
      </c>
    </row>
    <row r="14" spans="1:9" x14ac:dyDescent="0.35">
      <c r="A14" s="3" t="s">
        <v>3</v>
      </c>
      <c r="B14" s="5">
        <v>9.2307692307692313E-2</v>
      </c>
    </row>
    <row r="15" spans="1:9" x14ac:dyDescent="0.35">
      <c r="A15" s="3" t="s">
        <v>1737</v>
      </c>
      <c r="B15" s="5">
        <v>1</v>
      </c>
    </row>
    <row r="16" spans="1:9" x14ac:dyDescent="0.35">
      <c r="A16" s="2" t="s">
        <v>1736</v>
      </c>
      <c r="B16" t="s">
        <v>1793</v>
      </c>
    </row>
    <row r="17" spans="1:2" x14ac:dyDescent="0.35">
      <c r="A17" s="3" t="s">
        <v>60</v>
      </c>
      <c r="B17" s="5">
        <v>0.26153846153846155</v>
      </c>
    </row>
    <row r="18" spans="1:2" x14ac:dyDescent="0.35">
      <c r="A18" s="3" t="s">
        <v>61</v>
      </c>
      <c r="B18" s="5">
        <v>0.4</v>
      </c>
    </row>
    <row r="19" spans="1:2" x14ac:dyDescent="0.35">
      <c r="A19" s="3" t="s">
        <v>62</v>
      </c>
      <c r="B19" s="5">
        <v>6.1538461538461542E-2</v>
      </c>
    </row>
    <row r="20" spans="1:2" x14ac:dyDescent="0.35">
      <c r="A20" s="3" t="s">
        <v>63</v>
      </c>
      <c r="B20" s="5">
        <v>0.15384615384615385</v>
      </c>
    </row>
    <row r="21" spans="1:2" x14ac:dyDescent="0.35">
      <c r="A21" s="3" t="s">
        <v>3</v>
      </c>
      <c r="B21" s="5">
        <v>0.12307692307692308</v>
      </c>
    </row>
    <row r="22" spans="1:2" x14ac:dyDescent="0.35">
      <c r="A22" s="3" t="s">
        <v>1737</v>
      </c>
      <c r="B22" s="5">
        <v>1</v>
      </c>
    </row>
    <row r="23" spans="1:2" x14ac:dyDescent="0.35">
      <c r="A23" s="2" t="s">
        <v>1736</v>
      </c>
      <c r="B23" t="s">
        <v>1794</v>
      </c>
    </row>
    <row r="24" spans="1:2" x14ac:dyDescent="0.35">
      <c r="A24" s="3" t="s">
        <v>60</v>
      </c>
      <c r="B24" s="5">
        <v>0.7846153846153846</v>
      </c>
    </row>
    <row r="25" spans="1:2" x14ac:dyDescent="0.35">
      <c r="A25" s="3" t="s">
        <v>61</v>
      </c>
      <c r="B25" s="5">
        <v>0.13846153846153847</v>
      </c>
    </row>
    <row r="26" spans="1:2" x14ac:dyDescent="0.35">
      <c r="A26" s="3" t="s">
        <v>63</v>
      </c>
      <c r="B26" s="5">
        <v>6.1538461538461542E-2</v>
      </c>
    </row>
    <row r="27" spans="1:2" x14ac:dyDescent="0.35">
      <c r="A27" s="3" t="s">
        <v>3</v>
      </c>
      <c r="B27" s="5">
        <v>1.5384615384615385E-2</v>
      </c>
    </row>
    <row r="28" spans="1:2" x14ac:dyDescent="0.35">
      <c r="A28" s="3" t="s">
        <v>1737</v>
      </c>
      <c r="B28" s="5">
        <v>1</v>
      </c>
    </row>
  </sheetData>
  <pageMargins left="0.7" right="0.7" top="0.75" bottom="0.75" header="0.3" footer="0.3"/>
  <drawing r:id="rId5"/>
  <tableParts count="1">
    <tablePart r:id="rId6"/>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15546-BB2C-4118-BBAC-3BB993516569}">
  <dimension ref="A3:B9"/>
  <sheetViews>
    <sheetView workbookViewId="0">
      <selection activeCell="A3" sqref="A3:B9"/>
    </sheetView>
  </sheetViews>
  <sheetFormatPr defaultRowHeight="14.5" x14ac:dyDescent="0.35"/>
  <cols>
    <col min="1" max="1" width="17.1796875" bestFit="1" customWidth="1"/>
    <col min="2" max="2" width="129.26953125" bestFit="1" customWidth="1"/>
  </cols>
  <sheetData>
    <row r="3" spans="1:2" x14ac:dyDescent="0.35">
      <c r="A3" s="2" t="s">
        <v>1736</v>
      </c>
      <c r="B3" t="s">
        <v>1792</v>
      </c>
    </row>
    <row r="4" spans="1:2" x14ac:dyDescent="0.35">
      <c r="A4" s="3" t="s">
        <v>60</v>
      </c>
      <c r="B4" s="5">
        <v>0.38461538461538464</v>
      </c>
    </row>
    <row r="5" spans="1:2" x14ac:dyDescent="0.35">
      <c r="A5" s="3" t="s">
        <v>61</v>
      </c>
      <c r="B5" s="5">
        <v>0.35384615384615387</v>
      </c>
    </row>
    <row r="6" spans="1:2" x14ac:dyDescent="0.35">
      <c r="A6" s="3" t="s">
        <v>62</v>
      </c>
      <c r="B6" s="5">
        <v>9.2307692307692313E-2</v>
      </c>
    </row>
    <row r="7" spans="1:2" x14ac:dyDescent="0.35">
      <c r="A7" s="3" t="s">
        <v>63</v>
      </c>
      <c r="B7" s="5">
        <v>7.6923076923076927E-2</v>
      </c>
    </row>
    <row r="8" spans="1:2" x14ac:dyDescent="0.35">
      <c r="A8" s="3" t="s">
        <v>3</v>
      </c>
      <c r="B8" s="5">
        <v>9.2307692307692313E-2</v>
      </c>
    </row>
    <row r="9" spans="1:2" x14ac:dyDescent="0.35">
      <c r="A9" s="3" t="s">
        <v>1737</v>
      </c>
      <c r="B9" s="5">
        <v>1</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30A7C-A173-41FB-BDF9-23DC560C3405}">
  <dimension ref="A3:B9"/>
  <sheetViews>
    <sheetView topLeftCell="B1" workbookViewId="0">
      <selection activeCell="A3" sqref="A3:B9"/>
    </sheetView>
  </sheetViews>
  <sheetFormatPr defaultRowHeight="14.5" x14ac:dyDescent="0.35"/>
  <cols>
    <col min="1" max="1" width="17.1796875" bestFit="1" customWidth="1"/>
    <col min="2" max="2" width="131.54296875" bestFit="1" customWidth="1"/>
  </cols>
  <sheetData>
    <row r="3" spans="1:2" x14ac:dyDescent="0.35">
      <c r="A3" s="2" t="s">
        <v>1736</v>
      </c>
      <c r="B3" t="s">
        <v>1793</v>
      </c>
    </row>
    <row r="4" spans="1:2" x14ac:dyDescent="0.35">
      <c r="A4" s="3" t="s">
        <v>60</v>
      </c>
      <c r="B4" s="5">
        <v>0.26153846153846155</v>
      </c>
    </row>
    <row r="5" spans="1:2" x14ac:dyDescent="0.35">
      <c r="A5" s="3" t="s">
        <v>61</v>
      </c>
      <c r="B5" s="5">
        <v>0.4</v>
      </c>
    </row>
    <row r="6" spans="1:2" x14ac:dyDescent="0.35">
      <c r="A6" s="3" t="s">
        <v>62</v>
      </c>
      <c r="B6" s="5">
        <v>6.1538461538461542E-2</v>
      </c>
    </row>
    <row r="7" spans="1:2" x14ac:dyDescent="0.35">
      <c r="A7" s="3" t="s">
        <v>63</v>
      </c>
      <c r="B7" s="5">
        <v>0.15384615384615385</v>
      </c>
    </row>
    <row r="8" spans="1:2" x14ac:dyDescent="0.35">
      <c r="A8" s="3" t="s">
        <v>3</v>
      </c>
      <c r="B8" s="5">
        <v>0.12307692307692308</v>
      </c>
    </row>
    <row r="9" spans="1:2" x14ac:dyDescent="0.35">
      <c r="A9" s="3" t="s">
        <v>1737</v>
      </c>
      <c r="B9" s="5">
        <v>1</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25881-666D-4C8B-9ED5-971C897F4FA2}">
  <dimension ref="A3:B8"/>
  <sheetViews>
    <sheetView workbookViewId="0">
      <selection activeCell="A3" sqref="A3:B8"/>
    </sheetView>
  </sheetViews>
  <sheetFormatPr defaultRowHeight="14.5" x14ac:dyDescent="0.35"/>
  <cols>
    <col min="1" max="1" width="17.1796875" bestFit="1" customWidth="1"/>
    <col min="2" max="2" width="127.08984375" bestFit="1" customWidth="1"/>
  </cols>
  <sheetData>
    <row r="3" spans="1:2" x14ac:dyDescent="0.35">
      <c r="A3" s="2" t="s">
        <v>1736</v>
      </c>
      <c r="B3" t="s">
        <v>1794</v>
      </c>
    </row>
    <row r="4" spans="1:2" x14ac:dyDescent="0.35">
      <c r="A4" s="3" t="s">
        <v>60</v>
      </c>
      <c r="B4" s="5">
        <v>0.7846153846153846</v>
      </c>
    </row>
    <row r="5" spans="1:2" x14ac:dyDescent="0.35">
      <c r="A5" s="3" t="s">
        <v>61</v>
      </c>
      <c r="B5" s="5">
        <v>0.13846153846153847</v>
      </c>
    </row>
    <row r="6" spans="1:2" x14ac:dyDescent="0.35">
      <c r="A6" s="3" t="s">
        <v>63</v>
      </c>
      <c r="B6" s="5">
        <v>6.1538461538461542E-2</v>
      </c>
    </row>
    <row r="7" spans="1:2" x14ac:dyDescent="0.35">
      <c r="A7" s="3" t="s">
        <v>3</v>
      </c>
      <c r="B7" s="5">
        <v>1.5384615384615385E-2</v>
      </c>
    </row>
    <row r="8" spans="1:2" x14ac:dyDescent="0.35">
      <c r="A8" s="3" t="s">
        <v>1737</v>
      </c>
      <c r="B8" s="5">
        <v>1</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7C4B1-5A70-4FC5-BA13-BC2B9EE7BC5E}">
  <dimension ref="A3:H14"/>
  <sheetViews>
    <sheetView workbookViewId="0">
      <selection activeCell="A12" sqref="A12"/>
    </sheetView>
  </sheetViews>
  <sheetFormatPr defaultRowHeight="14.5" x14ac:dyDescent="0.35"/>
  <cols>
    <col min="1" max="1" width="17.1796875" bestFit="1" customWidth="1"/>
    <col min="2" max="2" width="74.453125" bestFit="1" customWidth="1"/>
    <col min="4" max="4" width="10.26953125" customWidth="1"/>
    <col min="5" max="5" width="10.7265625" customWidth="1"/>
    <col min="6" max="6" width="14" customWidth="1"/>
    <col min="7" max="7" width="13.1796875" customWidth="1"/>
    <col min="8" max="8" width="10" customWidth="1"/>
  </cols>
  <sheetData>
    <row r="3" spans="1:8" x14ac:dyDescent="0.35">
      <c r="A3" s="2" t="s">
        <v>1736</v>
      </c>
      <c r="B3" t="s">
        <v>1796</v>
      </c>
      <c r="D3" t="s">
        <v>1800</v>
      </c>
      <c r="E3" t="s">
        <v>13</v>
      </c>
      <c r="F3" t="s">
        <v>15</v>
      </c>
      <c r="G3" t="s">
        <v>14</v>
      </c>
      <c r="H3" t="s">
        <v>3</v>
      </c>
    </row>
    <row r="4" spans="1:8" x14ac:dyDescent="0.35">
      <c r="A4" s="3" t="s">
        <v>13</v>
      </c>
      <c r="B4" s="5">
        <v>0.38308457711442784</v>
      </c>
      <c r="D4" t="s">
        <v>1798</v>
      </c>
      <c r="E4" s="7">
        <f>GETPIVOTDATA("I hvilken grad er I som skole klædt på til at forebygge mobning?",$A$3,"I hvilken grad er I som skole klædt på til at forebygge mobning?","I høj grad")</f>
        <v>0.38308457711442784</v>
      </c>
      <c r="F4" s="7">
        <f>GETPIVOTDATA("I hvilken grad er I som skole klædt på til at forebygge mobning?",$A$3,"I hvilken grad er I som skole klædt på til at forebygge mobning?","I mindre grad")</f>
        <v>3.482587064676617E-2</v>
      </c>
      <c r="G4" s="7">
        <f>GETPIVOTDATA("I hvilken grad er I som skole klædt på til at forebygge mobning?",$A$3,"I hvilken grad er I som skole klædt på til at forebygge mobning?","I nogen grad")</f>
        <v>0.57711442786069655</v>
      </c>
      <c r="H4" s="7">
        <f>GETPIVOTDATA("I hvilken grad er I som skole klædt på til at forebygge mobning?",$A$3,"I hvilken grad er I som skole klædt på til at forebygge mobning?","Ved ikke")</f>
        <v>4.9751243781094526E-3</v>
      </c>
    </row>
    <row r="5" spans="1:8" x14ac:dyDescent="0.35">
      <c r="A5" s="3" t="s">
        <v>15</v>
      </c>
      <c r="B5" s="5">
        <v>3.482587064676617E-2</v>
      </c>
      <c r="D5" t="s">
        <v>1799</v>
      </c>
      <c r="E5" s="7">
        <f>GETPIVOTDATA("I hvilken grad er I som skole klædt på til at håndtere mobning, når det opstår?",$A$9,"I hvilken grad er I som skole klædt på til at håndtere mobning, når det opstår?","I høj grad")</f>
        <v>0.44278606965174128</v>
      </c>
      <c r="F5" s="7">
        <f>GETPIVOTDATA("I hvilken grad er I som skole klædt på til at håndtere mobning, når det opstår?",$A$9,"I hvilken grad er I som skole klædt på til at håndtere mobning, når det opstår?","I mindre grad")</f>
        <v>1.9900497512437811E-2</v>
      </c>
      <c r="G5" s="7">
        <f>GETPIVOTDATA("I hvilken grad er I som skole klædt på til at håndtere mobning, når det opstår?",$A$9,"I hvilken grad er I som skole klædt på til at håndtere mobning, når det opstår?","I nogen grad")</f>
        <v>0.53233830845771146</v>
      </c>
      <c r="H5" s="7">
        <f>GETPIVOTDATA("I hvilken grad er I som skole klædt på til at håndtere mobning, når det opstår?",$A$9,"I hvilken grad er I som skole klædt på til at håndtere mobning, når det opstår?","Ved ikke")</f>
        <v>4.9751243781094526E-3</v>
      </c>
    </row>
    <row r="6" spans="1:8" x14ac:dyDescent="0.35">
      <c r="A6" s="3" t="s">
        <v>14</v>
      </c>
      <c r="B6" s="5">
        <v>0.57711442786069655</v>
      </c>
    </row>
    <row r="7" spans="1:8" x14ac:dyDescent="0.35">
      <c r="A7" s="3" t="s">
        <v>3</v>
      </c>
      <c r="B7" s="5">
        <v>4.9751243781094526E-3</v>
      </c>
    </row>
    <row r="8" spans="1:8" x14ac:dyDescent="0.35">
      <c r="A8" s="3" t="s">
        <v>1737</v>
      </c>
      <c r="B8" s="5">
        <v>1</v>
      </c>
    </row>
    <row r="9" spans="1:8" x14ac:dyDescent="0.35">
      <c r="A9" s="2" t="s">
        <v>1736</v>
      </c>
      <c r="B9" t="s">
        <v>1797</v>
      </c>
    </row>
    <row r="10" spans="1:8" x14ac:dyDescent="0.35">
      <c r="A10" s="3" t="s">
        <v>13</v>
      </c>
      <c r="B10" s="5">
        <v>0.44278606965174128</v>
      </c>
    </row>
    <row r="11" spans="1:8" x14ac:dyDescent="0.35">
      <c r="A11" s="3" t="s">
        <v>15</v>
      </c>
      <c r="B11" s="5">
        <v>1.9900497512437811E-2</v>
      </c>
    </row>
    <row r="12" spans="1:8" x14ac:dyDescent="0.35">
      <c r="A12" s="3" t="s">
        <v>14</v>
      </c>
      <c r="B12" s="5">
        <v>0.53233830845771146</v>
      </c>
    </row>
    <row r="13" spans="1:8" x14ac:dyDescent="0.35">
      <c r="A13" s="3" t="s">
        <v>3</v>
      </c>
      <c r="B13" s="5">
        <v>4.9751243781094526E-3</v>
      </c>
    </row>
    <row r="14" spans="1:8" x14ac:dyDescent="0.35">
      <c r="A14" s="3" t="s">
        <v>1737</v>
      </c>
      <c r="B14" s="5">
        <v>1</v>
      </c>
    </row>
  </sheetData>
  <pageMargins left="0.7" right="0.7" top="0.75" bottom="0.75" header="0.3" footer="0.3"/>
  <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4E4BB-B0BD-4ADD-A7C9-13D3776BDE52}">
  <dimension ref="A3:B7"/>
  <sheetViews>
    <sheetView topLeftCell="A4" workbookViewId="0">
      <selection activeCell="A6" sqref="A6"/>
    </sheetView>
  </sheetViews>
  <sheetFormatPr defaultRowHeight="14.5" x14ac:dyDescent="0.35"/>
  <cols>
    <col min="1" max="1" width="17.1796875" bestFit="1" customWidth="1"/>
    <col min="2" max="2" width="31.7265625" bestFit="1" customWidth="1"/>
  </cols>
  <sheetData>
    <row r="3" spans="1:2" x14ac:dyDescent="0.35">
      <c r="A3" s="2" t="s">
        <v>1736</v>
      </c>
      <c r="B3" t="s">
        <v>1738</v>
      </c>
    </row>
    <row r="4" spans="1:2" x14ac:dyDescent="0.35">
      <c r="A4" s="3" t="s">
        <v>1</v>
      </c>
      <c r="B4" s="6">
        <v>0.93689320388349517</v>
      </c>
    </row>
    <row r="5" spans="1:2" x14ac:dyDescent="0.35">
      <c r="A5" s="3" t="s">
        <v>2</v>
      </c>
      <c r="B5" s="6">
        <v>5.3398058252427182E-2</v>
      </c>
    </row>
    <row r="6" spans="1:2" x14ac:dyDescent="0.35">
      <c r="A6" s="3" t="s">
        <v>3</v>
      </c>
      <c r="B6" s="6">
        <v>9.7087378640776691E-3</v>
      </c>
    </row>
    <row r="7" spans="1:2" x14ac:dyDescent="0.35">
      <c r="A7" s="3" t="s">
        <v>1737</v>
      </c>
      <c r="B7" s="5">
        <v>1</v>
      </c>
    </row>
  </sheetData>
  <pageMargins left="0.7" right="0.7" top="0.75" bottom="0.75" header="0.3" footer="0.3"/>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1AD4A-0353-41BD-BFC4-D17FF811D37D}">
  <dimension ref="A3:B8"/>
  <sheetViews>
    <sheetView workbookViewId="0">
      <selection activeCell="A3" sqref="A3:B8"/>
    </sheetView>
  </sheetViews>
  <sheetFormatPr defaultRowHeight="14.5" x14ac:dyDescent="0.35"/>
  <cols>
    <col min="1" max="1" width="17.1796875" bestFit="1" customWidth="1"/>
    <col min="2" max="2" width="74.453125" bestFit="1" customWidth="1"/>
  </cols>
  <sheetData>
    <row r="3" spans="1:2" x14ac:dyDescent="0.35">
      <c r="A3" s="2" t="s">
        <v>1736</v>
      </c>
      <c r="B3" t="s">
        <v>1797</v>
      </c>
    </row>
    <row r="4" spans="1:2" x14ac:dyDescent="0.35">
      <c r="A4" s="3" t="s">
        <v>13</v>
      </c>
      <c r="B4" s="5">
        <v>0.44278606965174128</v>
      </c>
    </row>
    <row r="5" spans="1:2" x14ac:dyDescent="0.35">
      <c r="A5" s="3" t="s">
        <v>15</v>
      </c>
      <c r="B5" s="5">
        <v>1.9900497512437811E-2</v>
      </c>
    </row>
    <row r="6" spans="1:2" x14ac:dyDescent="0.35">
      <c r="A6" s="3" t="s">
        <v>14</v>
      </c>
      <c r="B6" s="5">
        <v>0.53233830845771146</v>
      </c>
    </row>
    <row r="7" spans="1:2" x14ac:dyDescent="0.35">
      <c r="A7" s="3" t="s">
        <v>3</v>
      </c>
      <c r="B7" s="5">
        <v>4.9751243781094526E-3</v>
      </c>
    </row>
    <row r="8" spans="1:2" x14ac:dyDescent="0.35">
      <c r="A8" s="3" t="s">
        <v>1737</v>
      </c>
      <c r="B8" s="5">
        <v>1</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6DF0C-96F3-4107-AD66-BC38C9487A9F}">
  <dimension ref="A3:E34"/>
  <sheetViews>
    <sheetView workbookViewId="0">
      <selection activeCell="B38" sqref="B38"/>
    </sheetView>
  </sheetViews>
  <sheetFormatPr defaultRowHeight="14.5" x14ac:dyDescent="0.35"/>
  <cols>
    <col min="1" max="1" width="17.1796875" bestFit="1" customWidth="1"/>
    <col min="2" max="2" width="165.453125" bestFit="1" customWidth="1"/>
    <col min="4" max="4" width="22.26953125" customWidth="1"/>
    <col min="5" max="5" width="9.36328125" customWidth="1"/>
  </cols>
  <sheetData>
    <row r="3" spans="1:5" x14ac:dyDescent="0.35">
      <c r="A3" s="2" t="s">
        <v>1736</v>
      </c>
      <c r="B3" t="s">
        <v>1801</v>
      </c>
      <c r="D3" t="s">
        <v>1812</v>
      </c>
      <c r="E3" t="s">
        <v>1758</v>
      </c>
    </row>
    <row r="4" spans="1:5" x14ac:dyDescent="0.35">
      <c r="A4" s="3" t="s">
        <v>1</v>
      </c>
      <c r="B4" s="5">
        <v>4.4776119402985072E-2</v>
      </c>
      <c r="D4" t="s">
        <v>1684</v>
      </c>
      <c r="E4" s="7">
        <f>GETPIVOTDATA("Hvilke af følgende elementer kunne I godt tænke jer at få mere viden om for at styrke jeres arbejde med at forebygge mobning (Du kan sætte flere krydser)? - Viden om, hvad mobning er",$A$3,"Hvilke af følgende elementer kunne I godt tænke jer at få mere viden om for at styrke jeres arbejde med at forebygge mobning (Du kan sætte flere krydser)? - Viden om, hvad mobning er","Ja")</f>
        <v>4.4776119402985072E-2</v>
      </c>
    </row>
    <row r="5" spans="1:5" x14ac:dyDescent="0.35">
      <c r="A5" s="3" t="s">
        <v>2</v>
      </c>
      <c r="B5" s="5">
        <v>0.95522388059701491</v>
      </c>
      <c r="D5" t="s">
        <v>1810</v>
      </c>
      <c r="E5" s="7">
        <f>GETPIVOTDATA("Hvilke af følgende elementer kunne I godt tænke jer at få mere viden om for at styrke jeres arbejde med at forebygge mobning (Du kan sætte flere krydser)? - Viden om, hvad det betyder, at man ifølge undervisningsmiljøloven skal reagere efter handlepligter",$A$7,"Hvilke af følgende elementer kunne I godt tænke jer at få mere viden om for at styrke jeres arbejde med at forebygge mobning (Du kan sætte flere krydser)? - Viden om, hvad det betyder, at man ifølge undervisningsmiljøloven skal reagere efter handlepligter","Ja")</f>
        <v>0.28358208955223879</v>
      </c>
    </row>
    <row r="6" spans="1:5" x14ac:dyDescent="0.35">
      <c r="A6" s="3" t="s">
        <v>1737</v>
      </c>
      <c r="B6" s="5">
        <v>1</v>
      </c>
      <c r="D6" t="s">
        <v>1686</v>
      </c>
      <c r="E6" s="7">
        <f>GETPIVOTDATA("Hvilke af følgende elementer kunne I godt tænke jer at få mere viden om for at styrke jeres arbejde med at forebygge mobning (Du kan sætte flere krydser)? - Viden om, digital mobning",$A$11,"Hvilke af følgende elementer kunne I godt tænke jer at få mere viden om for at styrke jeres arbejde med at forebygge mobning (Du kan sætte flere krydser)? - Viden om, digital mobning","Ja")</f>
        <v>0.45273631840796019</v>
      </c>
    </row>
    <row r="7" spans="1:5" x14ac:dyDescent="0.35">
      <c r="A7" s="2" t="s">
        <v>1736</v>
      </c>
      <c r="B7" t="s">
        <v>1809</v>
      </c>
      <c r="D7" t="s">
        <v>1687</v>
      </c>
      <c r="E7" s="7">
        <f>GETPIVOTDATA("Hvilke af følgende elementer kunne I godt tænke jer at få mere viden om for at styrke jeres arbejde med at forebygge mobning (Du kan sætte flere krydser)? - Viden om hvordan man holder øje med tegn på mobning",$A$15,"Hvilke af følgende elementer kunne I godt tænke jer at få mere viden om for at styrke jeres arbejde med at forebygge mobning (Du kan sætte flere krydser)? - Viden om hvordan man holder øje med tegn på mobning","Ja")</f>
        <v>0.4079601990049751</v>
      </c>
    </row>
    <row r="8" spans="1:5" x14ac:dyDescent="0.35">
      <c r="A8" s="3" t="s">
        <v>1</v>
      </c>
      <c r="B8" s="5">
        <v>0.28358208955223879</v>
      </c>
      <c r="D8" t="s">
        <v>1688</v>
      </c>
      <c r="E8" s="7">
        <f>GETPIVOTDATA("Hvilke af følgende elementer kunne I godt tænke jer at få mere viden om for at styrke jeres arbejde med at forebygge mobning (Du kan sætte flere krydser)? - Konkrete indsatser til at forebygge mobning",$A$19,"Hvilke af følgende elementer kunne I godt tænke jer at få mere viden om for at styrke jeres arbejde med at forebygge mobning (Du kan sætte flere krydser)? - Konkrete indsatser til at forebygge mobning","Ja")</f>
        <v>0.45771144278606968</v>
      </c>
    </row>
    <row r="9" spans="1:5" x14ac:dyDescent="0.35">
      <c r="A9" s="3" t="s">
        <v>2</v>
      </c>
      <c r="B9" s="5">
        <v>0.71641791044776115</v>
      </c>
      <c r="D9" t="s">
        <v>1689</v>
      </c>
      <c r="E9" s="7">
        <f>GETPIVOTDATA("Hvilke af følgende elementer kunne I godt tænke jer at få mere viden om for at styrke jeres arbejde med at forebygge mobning (Du kan sætte flere krydser)? - Kendskab til undervisningsmiljølovens regler",$A$23,"Hvilke af følgende elementer kunne I godt tænke jer at få mere viden om for at styrke jeres arbejde med at forebygge mobning (Du kan sætte flere krydser)? - Kendskab til undervisningsmiljølovens regler","Ja")</f>
        <v>0.12935323383084577</v>
      </c>
    </row>
    <row r="10" spans="1:5" x14ac:dyDescent="0.35">
      <c r="A10" s="3" t="s">
        <v>1737</v>
      </c>
      <c r="B10" s="5">
        <v>1</v>
      </c>
      <c r="D10" t="s">
        <v>1811</v>
      </c>
      <c r="E10" s="7">
        <f>GETPIVOTDATA("Hvilke af følgende elementer kunne I godt tænke jer at få mere viden om for at styrke jeres arbejde med at forebygge mobning (Du kan sætte flere krydser)? - Andet, skriv venligst her:",$A$27,"Hvilke af følgende elementer kunne I godt tænke jer at få mere viden om for at styrke jeres arbejde med at forebygge mobning (Du kan sætte flere krydser)? - Andet, skriv venligst her:","Ja")</f>
        <v>4.4776119402985072E-2</v>
      </c>
    </row>
    <row r="11" spans="1:5" x14ac:dyDescent="0.35">
      <c r="A11" s="2" t="s">
        <v>1736</v>
      </c>
      <c r="B11" t="s">
        <v>1803</v>
      </c>
      <c r="D11" t="s">
        <v>1691</v>
      </c>
      <c r="E11" s="7">
        <f>GETPIVOTDATA("Hvilke af følgende elementer kunne I godt tænke jer at få mere viden om for at styrke jeres arbejde med at forebygge mobning (Du kan sætte flere krydser)? - Vi har ikke behov for yderligere viden om at forebygge mobning",$A$31,"Hvilke af følgende elementer kunne I godt tænke jer at få mere viden om for at styrke jeres arbejde med at forebygge mobning (Du kan sætte flere krydser)? - Vi har ikke behov for yderligere viden om at forebygge mobning","Ja")</f>
        <v>0.15920398009950248</v>
      </c>
    </row>
    <row r="12" spans="1:5" x14ac:dyDescent="0.35">
      <c r="A12" s="3" t="s">
        <v>1</v>
      </c>
      <c r="B12" s="5">
        <v>0.45273631840796019</v>
      </c>
    </row>
    <row r="13" spans="1:5" x14ac:dyDescent="0.35">
      <c r="A13" s="3" t="s">
        <v>2</v>
      </c>
      <c r="B13" s="5">
        <v>0.54726368159203975</v>
      </c>
    </row>
    <row r="14" spans="1:5" x14ac:dyDescent="0.35">
      <c r="A14" s="3" t="s">
        <v>1737</v>
      </c>
      <c r="B14" s="5">
        <v>1</v>
      </c>
    </row>
    <row r="15" spans="1:5" x14ac:dyDescent="0.35">
      <c r="A15" s="2" t="s">
        <v>1736</v>
      </c>
      <c r="B15" t="s">
        <v>1804</v>
      </c>
    </row>
    <row r="16" spans="1:5" x14ac:dyDescent="0.35">
      <c r="A16" s="3" t="s">
        <v>1</v>
      </c>
      <c r="B16" s="5">
        <v>0.4079601990049751</v>
      </c>
    </row>
    <row r="17" spans="1:2" x14ac:dyDescent="0.35">
      <c r="A17" s="3" t="s">
        <v>2</v>
      </c>
      <c r="B17" s="5">
        <v>0.59203980099502485</v>
      </c>
    </row>
    <row r="18" spans="1:2" x14ac:dyDescent="0.35">
      <c r="A18" s="3" t="s">
        <v>1737</v>
      </c>
      <c r="B18" s="5">
        <v>1</v>
      </c>
    </row>
    <row r="19" spans="1:2" x14ac:dyDescent="0.35">
      <c r="A19" s="2" t="s">
        <v>1736</v>
      </c>
      <c r="B19" t="s">
        <v>1805</v>
      </c>
    </row>
    <row r="20" spans="1:2" x14ac:dyDescent="0.35">
      <c r="A20" s="3" t="s">
        <v>1</v>
      </c>
      <c r="B20" s="5">
        <v>0.45771144278606968</v>
      </c>
    </row>
    <row r="21" spans="1:2" x14ac:dyDescent="0.35">
      <c r="A21" s="3" t="s">
        <v>2</v>
      </c>
      <c r="B21" s="5">
        <v>0.54228855721393032</v>
      </c>
    </row>
    <row r="22" spans="1:2" x14ac:dyDescent="0.35">
      <c r="A22" s="3" t="s">
        <v>1737</v>
      </c>
      <c r="B22" s="5">
        <v>1</v>
      </c>
    </row>
    <row r="23" spans="1:2" x14ac:dyDescent="0.35">
      <c r="A23" s="2" t="s">
        <v>1736</v>
      </c>
      <c r="B23" t="s">
        <v>1806</v>
      </c>
    </row>
    <row r="24" spans="1:2" x14ac:dyDescent="0.35">
      <c r="A24" s="3" t="s">
        <v>1</v>
      </c>
      <c r="B24" s="5">
        <v>0.12935323383084577</v>
      </c>
    </row>
    <row r="25" spans="1:2" x14ac:dyDescent="0.35">
      <c r="A25" s="3" t="s">
        <v>2</v>
      </c>
      <c r="B25" s="5">
        <v>0.87064676616915426</v>
      </c>
    </row>
    <row r="26" spans="1:2" x14ac:dyDescent="0.35">
      <c r="A26" s="3" t="s">
        <v>1737</v>
      </c>
      <c r="B26" s="5">
        <v>1</v>
      </c>
    </row>
    <row r="27" spans="1:2" x14ac:dyDescent="0.35">
      <c r="A27" s="2" t="s">
        <v>1736</v>
      </c>
      <c r="B27" t="s">
        <v>1807</v>
      </c>
    </row>
    <row r="28" spans="1:2" x14ac:dyDescent="0.35">
      <c r="A28" s="3" t="s">
        <v>1</v>
      </c>
      <c r="B28" s="5">
        <v>4.4776119402985072E-2</v>
      </c>
    </row>
    <row r="29" spans="1:2" x14ac:dyDescent="0.35">
      <c r="A29" s="3" t="s">
        <v>2</v>
      </c>
      <c r="B29" s="5">
        <v>0.95522388059701491</v>
      </c>
    </row>
    <row r="30" spans="1:2" x14ac:dyDescent="0.35">
      <c r="A30" s="3" t="s">
        <v>1737</v>
      </c>
      <c r="B30" s="5">
        <v>1</v>
      </c>
    </row>
    <row r="31" spans="1:2" x14ac:dyDescent="0.35">
      <c r="A31" s="2" t="s">
        <v>1736</v>
      </c>
      <c r="B31" t="s">
        <v>1808</v>
      </c>
    </row>
    <row r="32" spans="1:2" x14ac:dyDescent="0.35">
      <c r="A32" s="3" t="s">
        <v>1</v>
      </c>
      <c r="B32" s="5">
        <v>0.15920398009950248</v>
      </c>
    </row>
    <row r="33" spans="1:2" x14ac:dyDescent="0.35">
      <c r="A33" s="3" t="s">
        <v>2</v>
      </c>
      <c r="B33" s="5">
        <v>0.84079601990049746</v>
      </c>
    </row>
    <row r="34" spans="1:2" x14ac:dyDescent="0.35">
      <c r="A34" s="3" t="s">
        <v>1737</v>
      </c>
      <c r="B34" s="5">
        <v>1</v>
      </c>
    </row>
  </sheetData>
  <pageMargins left="0.7" right="0.7" top="0.75" bottom="0.75" header="0.3" footer="0.3"/>
  <drawing r:id="rId9"/>
  <tableParts count="1">
    <tablePart r:id="rId10"/>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F47C7-8B1B-4DA4-8AA7-45D216C455E6}">
  <dimension ref="A3:B6"/>
  <sheetViews>
    <sheetView workbookViewId="0">
      <selection activeCell="A3" sqref="A3:B6"/>
    </sheetView>
  </sheetViews>
  <sheetFormatPr defaultRowHeight="14.5" x14ac:dyDescent="0.35"/>
  <cols>
    <col min="1" max="1" width="17.1796875" bestFit="1" customWidth="1"/>
    <col min="2" max="2" width="227.54296875" bestFit="1" customWidth="1"/>
  </cols>
  <sheetData>
    <row r="3" spans="1:2" x14ac:dyDescent="0.35">
      <c r="A3" s="2" t="s">
        <v>1736</v>
      </c>
      <c r="B3" t="s">
        <v>1802</v>
      </c>
    </row>
    <row r="4" spans="1:2" x14ac:dyDescent="0.35">
      <c r="A4" s="3" t="s">
        <v>1</v>
      </c>
      <c r="B4" s="5">
        <v>0.28358208955223879</v>
      </c>
    </row>
    <row r="5" spans="1:2" x14ac:dyDescent="0.35">
      <c r="A5" s="3" t="s">
        <v>2</v>
      </c>
      <c r="B5" s="5">
        <v>0.71641791044776115</v>
      </c>
    </row>
    <row r="6" spans="1:2" x14ac:dyDescent="0.35">
      <c r="A6" s="3" t="s">
        <v>1737</v>
      </c>
      <c r="B6" s="5">
        <v>1</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A1D5C-8C3A-46AA-A3F5-53A8C98C89C0}">
  <dimension ref="A3:B6"/>
  <sheetViews>
    <sheetView workbookViewId="0">
      <selection activeCell="A3" sqref="A3:B6"/>
    </sheetView>
  </sheetViews>
  <sheetFormatPr defaultRowHeight="14.5" x14ac:dyDescent="0.35"/>
  <cols>
    <col min="1" max="1" width="17.1796875" bestFit="1" customWidth="1"/>
    <col min="2" max="2" width="165.453125" bestFit="1" customWidth="1"/>
  </cols>
  <sheetData>
    <row r="3" spans="1:2" x14ac:dyDescent="0.35">
      <c r="A3" s="2" t="s">
        <v>1736</v>
      </c>
      <c r="B3" t="s">
        <v>1803</v>
      </c>
    </row>
    <row r="4" spans="1:2" x14ac:dyDescent="0.35">
      <c r="A4" s="3" t="s">
        <v>1</v>
      </c>
      <c r="B4" s="5">
        <v>0.45273631840796019</v>
      </c>
    </row>
    <row r="5" spans="1:2" x14ac:dyDescent="0.35">
      <c r="A5" s="3" t="s">
        <v>2</v>
      </c>
      <c r="B5" s="5">
        <v>0.54726368159203975</v>
      </c>
    </row>
    <row r="6" spans="1:2" x14ac:dyDescent="0.35">
      <c r="A6" s="3" t="s">
        <v>1737</v>
      </c>
      <c r="B6" s="5">
        <v>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11EAC-6FC7-423B-869A-559A4A4FF181}">
  <dimension ref="A3:B6"/>
  <sheetViews>
    <sheetView workbookViewId="0">
      <selection activeCell="A3" sqref="A3:B6"/>
    </sheetView>
  </sheetViews>
  <sheetFormatPr defaultRowHeight="14.5" x14ac:dyDescent="0.35"/>
  <cols>
    <col min="1" max="1" width="17.1796875" bestFit="1" customWidth="1"/>
    <col min="2" max="2" width="191.453125" bestFit="1" customWidth="1"/>
  </cols>
  <sheetData>
    <row r="3" spans="1:2" x14ac:dyDescent="0.35">
      <c r="A3" s="2" t="s">
        <v>1736</v>
      </c>
      <c r="B3" t="s">
        <v>1804</v>
      </c>
    </row>
    <row r="4" spans="1:2" x14ac:dyDescent="0.35">
      <c r="A4" s="3" t="s">
        <v>1</v>
      </c>
      <c r="B4" s="5">
        <v>0.4079601990049751</v>
      </c>
    </row>
    <row r="5" spans="1:2" x14ac:dyDescent="0.35">
      <c r="A5" s="3" t="s">
        <v>2</v>
      </c>
      <c r="B5" s="5">
        <v>0.59203980099502485</v>
      </c>
    </row>
    <row r="6" spans="1:2" x14ac:dyDescent="0.35">
      <c r="A6" s="3" t="s">
        <v>1737</v>
      </c>
      <c r="B6" s="5">
        <v>1</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B178A-ECD9-4D33-A1B0-063FB37F427E}">
  <dimension ref="A3:B6"/>
  <sheetViews>
    <sheetView workbookViewId="0">
      <selection activeCell="A3" sqref="A3:B6"/>
    </sheetView>
  </sheetViews>
  <sheetFormatPr defaultRowHeight="14.5" x14ac:dyDescent="0.35"/>
  <cols>
    <col min="1" max="1" width="17.1796875" bestFit="1" customWidth="1"/>
    <col min="2" max="2" width="180.6328125" bestFit="1" customWidth="1"/>
  </cols>
  <sheetData>
    <row r="3" spans="1:2" x14ac:dyDescent="0.35">
      <c r="A3" s="2" t="s">
        <v>1736</v>
      </c>
      <c r="B3" t="s">
        <v>1805</v>
      </c>
    </row>
    <row r="4" spans="1:2" x14ac:dyDescent="0.35">
      <c r="A4" s="3" t="s">
        <v>1</v>
      </c>
      <c r="B4" s="5">
        <v>0.45771144278606968</v>
      </c>
    </row>
    <row r="5" spans="1:2" x14ac:dyDescent="0.35">
      <c r="A5" s="3" t="s">
        <v>2</v>
      </c>
      <c r="B5" s="5">
        <v>0.54228855721393032</v>
      </c>
    </row>
    <row r="6" spans="1:2" x14ac:dyDescent="0.35">
      <c r="A6" s="3" t="s">
        <v>1737</v>
      </c>
      <c r="B6" s="5">
        <v>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FECED-832F-41FA-88DA-D8698767F71B}">
  <dimension ref="A3:B6"/>
  <sheetViews>
    <sheetView workbookViewId="0">
      <selection activeCell="A3" sqref="A3:B6"/>
    </sheetView>
  </sheetViews>
  <sheetFormatPr defaultRowHeight="14.5" x14ac:dyDescent="0.35"/>
  <cols>
    <col min="1" max="1" width="17.1796875" bestFit="1" customWidth="1"/>
    <col min="2" max="2" width="181" bestFit="1" customWidth="1"/>
  </cols>
  <sheetData>
    <row r="3" spans="1:2" x14ac:dyDescent="0.35">
      <c r="A3" s="2" t="s">
        <v>1736</v>
      </c>
      <c r="B3" t="s">
        <v>1806</v>
      </c>
    </row>
    <row r="4" spans="1:2" x14ac:dyDescent="0.35">
      <c r="A4" s="3" t="s">
        <v>1</v>
      </c>
      <c r="B4" s="5">
        <v>0.12935323383084577</v>
      </c>
    </row>
    <row r="5" spans="1:2" x14ac:dyDescent="0.35">
      <c r="A5" s="3" t="s">
        <v>2</v>
      </c>
      <c r="B5" s="5">
        <v>0.87064676616915426</v>
      </c>
    </row>
    <row r="6" spans="1:2" x14ac:dyDescent="0.35">
      <c r="A6" s="3" t="s">
        <v>1737</v>
      </c>
      <c r="B6" s="5">
        <v>1</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D88B0-844B-4EAF-8976-630766067777}">
  <dimension ref="A3:B6"/>
  <sheetViews>
    <sheetView topLeftCell="B1" workbookViewId="0">
      <selection activeCell="A3" sqref="A3:B6"/>
    </sheetView>
  </sheetViews>
  <sheetFormatPr defaultRowHeight="14.5" x14ac:dyDescent="0.35"/>
  <cols>
    <col min="1" max="1" width="17.1796875" bestFit="1" customWidth="1"/>
    <col min="2" max="2" width="164.08984375" bestFit="1" customWidth="1"/>
  </cols>
  <sheetData>
    <row r="3" spans="1:2" x14ac:dyDescent="0.35">
      <c r="A3" s="2" t="s">
        <v>1736</v>
      </c>
      <c r="B3" t="s">
        <v>1807</v>
      </c>
    </row>
    <row r="4" spans="1:2" x14ac:dyDescent="0.35">
      <c r="A4" s="3" t="s">
        <v>1</v>
      </c>
      <c r="B4" s="5">
        <v>4.4776119402985072E-2</v>
      </c>
    </row>
    <row r="5" spans="1:2" x14ac:dyDescent="0.35">
      <c r="A5" s="3" t="s">
        <v>2</v>
      </c>
      <c r="B5" s="5">
        <v>0.95522388059701491</v>
      </c>
    </row>
    <row r="6" spans="1:2" x14ac:dyDescent="0.35">
      <c r="A6" s="3" t="s">
        <v>1737</v>
      </c>
      <c r="B6" s="5">
        <v>1</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85A7B-4A17-40F9-8FFB-7CE8CC1DF73E}">
  <dimension ref="A3:B6"/>
  <sheetViews>
    <sheetView workbookViewId="0">
      <selection activeCell="A3" sqref="A3:B6"/>
    </sheetView>
  </sheetViews>
  <sheetFormatPr defaultRowHeight="14.5" x14ac:dyDescent="0.35"/>
  <cols>
    <col min="1" max="1" width="17.1796875" bestFit="1" customWidth="1"/>
    <col min="2" max="2" width="197.26953125" bestFit="1" customWidth="1"/>
  </cols>
  <sheetData>
    <row r="3" spans="1:2" x14ac:dyDescent="0.35">
      <c r="A3" s="2" t="s">
        <v>1736</v>
      </c>
      <c r="B3" t="s">
        <v>1808</v>
      </c>
    </row>
    <row r="4" spans="1:2" x14ac:dyDescent="0.35">
      <c r="A4" s="3" t="s">
        <v>1</v>
      </c>
      <c r="B4" s="5">
        <v>0.15920398009950248</v>
      </c>
    </row>
    <row r="5" spans="1:2" x14ac:dyDescent="0.35">
      <c r="A5" s="3" t="s">
        <v>2</v>
      </c>
      <c r="B5" s="5">
        <v>0.84079601990049746</v>
      </c>
    </row>
    <row r="6" spans="1:2" x14ac:dyDescent="0.35">
      <c r="A6" s="3" t="s">
        <v>1737</v>
      </c>
      <c r="B6" s="5">
        <v>1</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CBC2E-124B-4F92-8AE7-6767A86C2702}">
  <dimension ref="A3:E34"/>
  <sheetViews>
    <sheetView topLeftCell="B1" workbookViewId="0">
      <selection activeCell="G7" sqref="G7"/>
    </sheetView>
  </sheetViews>
  <sheetFormatPr defaultRowHeight="14.5" x14ac:dyDescent="0.35"/>
  <cols>
    <col min="1" max="1" width="17.1796875" bestFit="1" customWidth="1"/>
    <col min="2" max="2" width="212.1796875" bestFit="1" customWidth="1"/>
    <col min="4" max="4" width="11.1796875" customWidth="1"/>
    <col min="5" max="5" width="9.36328125" customWidth="1"/>
  </cols>
  <sheetData>
    <row r="3" spans="1:5" x14ac:dyDescent="0.35">
      <c r="A3" s="2" t="s">
        <v>1736</v>
      </c>
      <c r="B3" t="s">
        <v>1813</v>
      </c>
      <c r="D3" t="s">
        <v>1823</v>
      </c>
      <c r="E3" t="s">
        <v>1758</v>
      </c>
    </row>
    <row r="4" spans="1:5" x14ac:dyDescent="0.35">
      <c r="A4" s="3" t="s">
        <v>1</v>
      </c>
      <c r="B4" s="5">
        <v>3.482587064676617E-2</v>
      </c>
      <c r="D4" t="s">
        <v>1694</v>
      </c>
      <c r="E4" s="7">
        <f>GETPIVOTDATA("Hvilke af følgende elementer kunne I godt tænke jer at få mere viden om for at styrke skolens arbejde med at håndtere mobning, når det opstår (Du kan sætte flere krydser)? - Viden om hvad mobning er",$A$3,"Hvilke af følgende elementer kunne I godt tænke jer at få mere viden om for at styrke skolens arbejde med at håndtere mobning, når det opstår (Du kan sætte flere krydser)? - Viden om hvad mobning er","Ja")</f>
        <v>3.482587064676617E-2</v>
      </c>
    </row>
    <row r="5" spans="1:5" x14ac:dyDescent="0.35">
      <c r="A5" s="3" t="s">
        <v>2</v>
      </c>
      <c r="B5" s="5">
        <v>0.96517412935323388</v>
      </c>
      <c r="D5" t="s">
        <v>1822</v>
      </c>
      <c r="E5" s="7">
        <f>GETPIVOTDATA("Hvilke af følgende elementer kunne I godt tænke jer at få mere viden om for at styrke skolens arbejde med at håndtere mobning, når det opstår (Du kan sætte flere krydser)? - Viden om, hvad det betyder, at man ifølge undervisningsmiljøloven skal reagere ef",$A$7,"Hvilke af følgende elementer kunne I godt tænke jer at få mere viden om for at styrke skolens arbejde med at håndtere mobning, når det opstår (Du kan sætte flere krydser)? - Viden om, hvad det betyder, at man ifølge undervisningsmiljøloven skal reagere ef","Ja")</f>
        <v>0.1890547263681592</v>
      </c>
    </row>
    <row r="6" spans="1:5" x14ac:dyDescent="0.35">
      <c r="A6" s="3" t="s">
        <v>1737</v>
      </c>
      <c r="B6" s="5">
        <v>1</v>
      </c>
      <c r="D6" t="s">
        <v>1695</v>
      </c>
      <c r="E6" s="7">
        <f>GETPIVOTDATA("Hvilke af følgende elementer kunne I godt tænke jer at få mere viden om for at styrke skolens arbejde med at håndtere mobning, når det opstår (Du kan sætte flere krydser)? - Viden om digital mobning",$A$11,"Hvilke af følgende elementer kunne I godt tænke jer at få mere viden om for at styrke skolens arbejde med at håndtere mobning, når det opstår (Du kan sætte flere krydser)? - Viden om digital mobning","Ja")</f>
        <v>0.44776119402985076</v>
      </c>
    </row>
    <row r="7" spans="1:5" x14ac:dyDescent="0.35">
      <c r="A7" s="2" t="s">
        <v>1736</v>
      </c>
      <c r="B7" t="s">
        <v>1821</v>
      </c>
      <c r="D7" t="s">
        <v>1696</v>
      </c>
      <c r="E7" s="7">
        <f>GETPIVOTDATA("Hvilke af følgende elementer kunne I godt tænke jer at få mere viden om for at styrke skolens arbejde med at håndtere mobning, når det opstår (Du kan sætte flere krydser)? - Viden om, hvordan man undersøger årsagerne til, at mobningen er opstået",$A$15,"Hvilke af følgende elementer kunne I godt tænke jer at få mere viden om for at styrke skolens arbejde med at håndtere mobning, når det opstår (Du kan sætte flere krydser)? - Viden om, hvordan man undersøger årsagerne til, at mobningen er opstået","Ja")</f>
        <v>0.39303482587064675</v>
      </c>
    </row>
    <row r="8" spans="1:5" x14ac:dyDescent="0.35">
      <c r="A8" s="3" t="s">
        <v>1</v>
      </c>
      <c r="B8" s="5">
        <v>0.1890547263681592</v>
      </c>
      <c r="D8" t="s">
        <v>1697</v>
      </c>
      <c r="E8" s="7">
        <f>GETPIVOTDATA("Hvilke af følgende elementer kunne I godt tænke jer at få mere viden om for at styrke skolens arbejde med at håndtere mobning, når det opstår (Du kan sætte flere krydser)? - Konkrete indsatser og tiltag som kan stoppe mobningen",$A$19,"Hvilke af følgende elementer kunne I godt tænke jer at få mere viden om for at styrke skolens arbejde med at håndtere mobning, når det opstår (Du kan sætte flere krydser)? - Konkrete indsatser og tiltag som kan stoppe mobningen","Ja")</f>
        <v>0.51741293532338306</v>
      </c>
    </row>
    <row r="9" spans="1:5" x14ac:dyDescent="0.35">
      <c r="A9" s="3" t="s">
        <v>2</v>
      </c>
      <c r="B9" s="5">
        <v>0.81094527363184077</v>
      </c>
      <c r="D9" t="s">
        <v>1689</v>
      </c>
      <c r="E9" s="7">
        <f>GETPIVOTDATA("Hvilke af følgende elementer kunne I godt tænke jer at få mere viden om for at styrke skolens arbejde med at håndtere mobning, når det opstår (Du kan sætte flere krydser)? - Kendskab til undervisningsmiljølovens regler",$A$23,"Hvilke af følgende elementer kunne I godt tænke jer at få mere viden om for at styrke skolens arbejde med at håndtere mobning, når det opstår (Du kan sætte flere krydser)? - Kendskab til undervisningsmiljølovens regler","Ja")</f>
        <v>0.10945273631840796</v>
      </c>
    </row>
    <row r="10" spans="1:5" x14ac:dyDescent="0.35">
      <c r="A10" s="3" t="s">
        <v>1737</v>
      </c>
      <c r="B10" s="5">
        <v>1</v>
      </c>
      <c r="D10" t="s">
        <v>1811</v>
      </c>
      <c r="E10" s="7">
        <f>GETPIVOTDATA("Hvilke af følgende elementer kunne I godt tænke jer at få mere viden om for at styrke skolens arbejde med at håndtere mobning, når det opstår (Du kan sætte flere krydser)? - Andet, skriv venligst her",$A$27,"Hvilke af følgende elementer kunne I godt tænke jer at få mere viden om for at styrke skolens arbejde med at håndtere mobning, når det opstår (Du kan sætte flere krydser)? - Andet, skriv venligst her","Ja")</f>
        <v>2.4875621890547265E-2</v>
      </c>
    </row>
    <row r="11" spans="1:5" x14ac:dyDescent="0.35">
      <c r="A11" s="2" t="s">
        <v>1736</v>
      </c>
      <c r="B11" t="s">
        <v>1815</v>
      </c>
      <c r="D11" t="s">
        <v>1691</v>
      </c>
      <c r="E11" s="7">
        <f>GETPIVOTDATA("Hvilke af følgende elementer kunne I godt tænke jer at få mere viden om for at styrke skolens arbejde med at håndtere mobning, når det opstår (Du kan sætte flere krydser)? - Vi har ikke behov for yderligere viden om at forebygge mobning",$A$31,"Hvilke af følgende elementer kunne I godt tænke jer at få mere viden om for at styrke skolens arbejde med at håndtere mobning, når det opstår (Du kan sætte flere krydser)? - Vi har ikke behov for yderligere viden om at forebygge mobning","Ja")</f>
        <v>0.14427860696517414</v>
      </c>
    </row>
    <row r="12" spans="1:5" x14ac:dyDescent="0.35">
      <c r="A12" s="3" t="s">
        <v>1</v>
      </c>
      <c r="B12" s="5">
        <v>0.44776119402985076</v>
      </c>
    </row>
    <row r="13" spans="1:5" x14ac:dyDescent="0.35">
      <c r="A13" s="3" t="s">
        <v>2</v>
      </c>
      <c r="B13" s="5">
        <v>0.55223880597014929</v>
      </c>
    </row>
    <row r="14" spans="1:5" x14ac:dyDescent="0.35">
      <c r="A14" s="3" t="s">
        <v>1737</v>
      </c>
      <c r="B14" s="5">
        <v>1</v>
      </c>
    </row>
    <row r="15" spans="1:5" x14ac:dyDescent="0.35">
      <c r="A15" s="2" t="s">
        <v>1736</v>
      </c>
      <c r="B15" t="s">
        <v>1816</v>
      </c>
    </row>
    <row r="16" spans="1:5" x14ac:dyDescent="0.35">
      <c r="A16" s="3" t="s">
        <v>1</v>
      </c>
      <c r="B16" s="5">
        <v>0.39303482587064675</v>
      </c>
    </row>
    <row r="17" spans="1:2" x14ac:dyDescent="0.35">
      <c r="A17" s="3" t="s">
        <v>2</v>
      </c>
      <c r="B17" s="5">
        <v>0.60696517412935325</v>
      </c>
    </row>
    <row r="18" spans="1:2" x14ac:dyDescent="0.35">
      <c r="A18" s="3" t="s">
        <v>1737</v>
      </c>
      <c r="B18" s="5">
        <v>1</v>
      </c>
    </row>
    <row r="19" spans="1:2" x14ac:dyDescent="0.35">
      <c r="A19" s="2" t="s">
        <v>1736</v>
      </c>
      <c r="B19" t="s">
        <v>1817</v>
      </c>
    </row>
    <row r="20" spans="1:2" x14ac:dyDescent="0.35">
      <c r="A20" s="3" t="s">
        <v>1</v>
      </c>
      <c r="B20" s="5">
        <v>0.51741293532338306</v>
      </c>
    </row>
    <row r="21" spans="1:2" x14ac:dyDescent="0.35">
      <c r="A21" s="3" t="s">
        <v>2</v>
      </c>
      <c r="B21" s="5">
        <v>0.48258706467661694</v>
      </c>
    </row>
    <row r="22" spans="1:2" x14ac:dyDescent="0.35">
      <c r="A22" s="3" t="s">
        <v>1737</v>
      </c>
      <c r="B22" s="5">
        <v>1</v>
      </c>
    </row>
    <row r="23" spans="1:2" x14ac:dyDescent="0.35">
      <c r="A23" s="2" t="s">
        <v>1736</v>
      </c>
      <c r="B23" t="s">
        <v>1818</v>
      </c>
    </row>
    <row r="24" spans="1:2" x14ac:dyDescent="0.35">
      <c r="A24" s="3" t="s">
        <v>1</v>
      </c>
      <c r="B24" s="5">
        <v>0.10945273631840796</v>
      </c>
    </row>
    <row r="25" spans="1:2" x14ac:dyDescent="0.35">
      <c r="A25" s="3" t="s">
        <v>2</v>
      </c>
      <c r="B25" s="5">
        <v>0.89054726368159209</v>
      </c>
    </row>
    <row r="26" spans="1:2" x14ac:dyDescent="0.35">
      <c r="A26" s="3" t="s">
        <v>1737</v>
      </c>
      <c r="B26" s="5">
        <v>1</v>
      </c>
    </row>
    <row r="27" spans="1:2" x14ac:dyDescent="0.35">
      <c r="A27" s="2" t="s">
        <v>1736</v>
      </c>
      <c r="B27" t="s">
        <v>1819</v>
      </c>
    </row>
    <row r="28" spans="1:2" x14ac:dyDescent="0.35">
      <c r="A28" s="3" t="s">
        <v>1</v>
      </c>
      <c r="B28" s="5">
        <v>2.4875621890547265E-2</v>
      </c>
    </row>
    <row r="29" spans="1:2" x14ac:dyDescent="0.35">
      <c r="A29" s="3" t="s">
        <v>2</v>
      </c>
      <c r="B29" s="5">
        <v>0.97512437810945274</v>
      </c>
    </row>
    <row r="30" spans="1:2" x14ac:dyDescent="0.35">
      <c r="A30" s="3" t="s">
        <v>1737</v>
      </c>
      <c r="B30" s="5">
        <v>1</v>
      </c>
    </row>
    <row r="31" spans="1:2" x14ac:dyDescent="0.35">
      <c r="A31" s="2" t="s">
        <v>1736</v>
      </c>
      <c r="B31" t="s">
        <v>1820</v>
      </c>
    </row>
    <row r="32" spans="1:2" x14ac:dyDescent="0.35">
      <c r="A32" s="3" t="s">
        <v>1</v>
      </c>
      <c r="B32" s="5">
        <v>0.14427860696517414</v>
      </c>
    </row>
    <row r="33" spans="1:2" x14ac:dyDescent="0.35">
      <c r="A33" s="3" t="s">
        <v>2</v>
      </c>
      <c r="B33" s="5">
        <v>0.85572139303482586</v>
      </c>
    </row>
    <row r="34" spans="1:2" x14ac:dyDescent="0.35">
      <c r="A34" s="3" t="s">
        <v>1737</v>
      </c>
      <c r="B34" s="5">
        <v>1</v>
      </c>
    </row>
  </sheetData>
  <pageMargins left="0.7" right="0.7" top="0.75" bottom="0.75" header="0.3" footer="0.3"/>
  <drawing r:id="rId9"/>
  <tableParts count="1">
    <tablePart r:id="rId10"/>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FE990-2A92-4395-B96E-7FA4369D96FF}">
  <dimension ref="A3:B7"/>
  <sheetViews>
    <sheetView topLeftCell="A4" workbookViewId="0">
      <selection activeCell="A6" sqref="A6"/>
    </sheetView>
  </sheetViews>
  <sheetFormatPr defaultRowHeight="14.5" x14ac:dyDescent="0.35"/>
  <cols>
    <col min="1" max="1" width="17.1796875" bestFit="1" customWidth="1"/>
    <col min="2" max="2" width="74.54296875" bestFit="1" customWidth="1"/>
  </cols>
  <sheetData>
    <row r="3" spans="1:2" x14ac:dyDescent="0.35">
      <c r="A3" s="2" t="s">
        <v>1736</v>
      </c>
      <c r="B3" t="s">
        <v>1739</v>
      </c>
    </row>
    <row r="4" spans="1:2" x14ac:dyDescent="0.35">
      <c r="A4" s="3" t="s">
        <v>1</v>
      </c>
      <c r="B4" s="6">
        <v>0.91191709844559588</v>
      </c>
    </row>
    <row r="5" spans="1:2" x14ac:dyDescent="0.35">
      <c r="A5" s="3" t="s">
        <v>2</v>
      </c>
      <c r="B5" s="6">
        <v>8.2901554404145081E-2</v>
      </c>
    </row>
    <row r="6" spans="1:2" x14ac:dyDescent="0.35">
      <c r="A6" s="3" t="s">
        <v>3</v>
      </c>
      <c r="B6" s="6">
        <v>5.1813471502590676E-3</v>
      </c>
    </row>
    <row r="7" spans="1:2" x14ac:dyDescent="0.35">
      <c r="A7" s="3" t="s">
        <v>1737</v>
      </c>
      <c r="B7" s="5">
        <v>1</v>
      </c>
    </row>
  </sheetData>
  <pageMargins left="0.7" right="0.7" top="0.75" bottom="0.75" header="0.3" footer="0.3"/>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AB4F5-EAF4-428E-A20D-F37500E77E1B}">
  <dimension ref="A3:B6"/>
  <sheetViews>
    <sheetView topLeftCell="B1" workbookViewId="0">
      <selection activeCell="A3" sqref="A3:B6"/>
    </sheetView>
  </sheetViews>
  <sheetFormatPr defaultRowHeight="14.5" x14ac:dyDescent="0.35"/>
  <cols>
    <col min="1" max="1" width="17.1796875" bestFit="1" customWidth="1"/>
    <col min="2" max="2" width="228.1796875" bestFit="1" customWidth="1"/>
  </cols>
  <sheetData>
    <row r="3" spans="1:2" x14ac:dyDescent="0.35">
      <c r="A3" s="2" t="s">
        <v>1736</v>
      </c>
      <c r="B3" t="s">
        <v>1814</v>
      </c>
    </row>
    <row r="4" spans="1:2" x14ac:dyDescent="0.35">
      <c r="A4" s="3" t="s">
        <v>1</v>
      </c>
      <c r="B4" s="5">
        <v>0.1890547263681592</v>
      </c>
    </row>
    <row r="5" spans="1:2" x14ac:dyDescent="0.35">
      <c r="A5" s="3" t="s">
        <v>2</v>
      </c>
      <c r="B5" s="5">
        <v>0.81094527363184077</v>
      </c>
    </row>
    <row r="6" spans="1:2" x14ac:dyDescent="0.35">
      <c r="A6" s="3" t="s">
        <v>1737</v>
      </c>
      <c r="B6" s="5">
        <v>1</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F6F9E-73FA-4060-8C63-97761DC8813F}">
  <dimension ref="A3:B6"/>
  <sheetViews>
    <sheetView workbookViewId="0">
      <selection activeCell="A3" sqref="A3:B6"/>
    </sheetView>
  </sheetViews>
  <sheetFormatPr defaultRowHeight="14.5" x14ac:dyDescent="0.35"/>
  <cols>
    <col min="1" max="1" width="17.1796875" bestFit="1" customWidth="1"/>
    <col min="2" max="2" width="179.81640625" bestFit="1" customWidth="1"/>
  </cols>
  <sheetData>
    <row r="3" spans="1:2" x14ac:dyDescent="0.35">
      <c r="A3" s="2" t="s">
        <v>1736</v>
      </c>
      <c r="B3" t="s">
        <v>1815</v>
      </c>
    </row>
    <row r="4" spans="1:2" x14ac:dyDescent="0.35">
      <c r="A4" s="3" t="s">
        <v>1</v>
      </c>
      <c r="B4" s="5">
        <v>0.44776119402985076</v>
      </c>
    </row>
    <row r="5" spans="1:2" x14ac:dyDescent="0.35">
      <c r="A5" s="3" t="s">
        <v>2</v>
      </c>
      <c r="B5" s="5">
        <v>0.55223880597014929</v>
      </c>
    </row>
    <row r="6" spans="1:2" x14ac:dyDescent="0.35">
      <c r="A6" s="3" t="s">
        <v>1737</v>
      </c>
      <c r="B6" s="5">
        <v>1</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3F36E-A9FD-4BEC-94B2-171CD6BF335E}">
  <dimension ref="A3:B6"/>
  <sheetViews>
    <sheetView workbookViewId="0">
      <selection activeCell="A3" sqref="A3:B6"/>
    </sheetView>
  </sheetViews>
  <sheetFormatPr defaultRowHeight="14.5" x14ac:dyDescent="0.35"/>
  <cols>
    <col min="1" max="1" width="17.1796875" bestFit="1" customWidth="1"/>
    <col min="2" max="2" width="222.1796875" bestFit="1" customWidth="1"/>
  </cols>
  <sheetData>
    <row r="3" spans="1:2" x14ac:dyDescent="0.35">
      <c r="A3" s="2" t="s">
        <v>1736</v>
      </c>
      <c r="B3" t="s">
        <v>1816</v>
      </c>
    </row>
    <row r="4" spans="1:2" x14ac:dyDescent="0.35">
      <c r="A4" s="3" t="s">
        <v>1</v>
      </c>
      <c r="B4" s="5">
        <v>0.39303482587064675</v>
      </c>
    </row>
    <row r="5" spans="1:2" x14ac:dyDescent="0.35">
      <c r="A5" s="3" t="s">
        <v>2</v>
      </c>
      <c r="B5" s="5">
        <v>0.60696517412935325</v>
      </c>
    </row>
    <row r="6" spans="1:2" x14ac:dyDescent="0.35">
      <c r="A6" s="3" t="s">
        <v>1737</v>
      </c>
      <c r="B6" s="5">
        <v>1</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3EA89-D49C-4E6F-9124-CCB0C5DE9189}">
  <dimension ref="A3:B6"/>
  <sheetViews>
    <sheetView workbookViewId="0">
      <selection activeCell="A3" sqref="A3:B6"/>
    </sheetView>
  </sheetViews>
  <sheetFormatPr defaultRowHeight="14.5" x14ac:dyDescent="0.35"/>
  <cols>
    <col min="1" max="1" width="17.1796875" bestFit="1" customWidth="1"/>
    <col min="2" max="2" width="205.90625" bestFit="1" customWidth="1"/>
  </cols>
  <sheetData>
    <row r="3" spans="1:2" x14ac:dyDescent="0.35">
      <c r="A3" s="2" t="s">
        <v>1736</v>
      </c>
      <c r="B3" t="s">
        <v>1817</v>
      </c>
    </row>
    <row r="4" spans="1:2" x14ac:dyDescent="0.35">
      <c r="A4" s="3" t="s">
        <v>1</v>
      </c>
      <c r="B4" s="5">
        <v>0.51741293532338306</v>
      </c>
    </row>
    <row r="5" spans="1:2" x14ac:dyDescent="0.35">
      <c r="A5" s="3" t="s">
        <v>2</v>
      </c>
      <c r="B5" s="5">
        <v>0.48258706467661694</v>
      </c>
    </row>
    <row r="6" spans="1:2" x14ac:dyDescent="0.35">
      <c r="A6" s="3" t="s">
        <v>1737</v>
      </c>
      <c r="B6" s="5">
        <v>1</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AC63A-3BF2-420B-9354-81A8F8AF84C0}">
  <dimension ref="A3:B6"/>
  <sheetViews>
    <sheetView workbookViewId="0">
      <selection activeCell="A3" sqref="A3:B6"/>
    </sheetView>
  </sheetViews>
  <sheetFormatPr defaultRowHeight="14.5" x14ac:dyDescent="0.35"/>
  <cols>
    <col min="1" max="1" width="17.1796875" bestFit="1" customWidth="1"/>
    <col min="2" max="2" width="195.90625" bestFit="1" customWidth="1"/>
  </cols>
  <sheetData>
    <row r="3" spans="1:2" x14ac:dyDescent="0.35">
      <c r="A3" s="2" t="s">
        <v>1736</v>
      </c>
      <c r="B3" t="s">
        <v>1818</v>
      </c>
    </row>
    <row r="4" spans="1:2" x14ac:dyDescent="0.35">
      <c r="A4" s="3" t="s">
        <v>1</v>
      </c>
      <c r="B4" s="5">
        <v>0.10945273631840796</v>
      </c>
    </row>
    <row r="5" spans="1:2" x14ac:dyDescent="0.35">
      <c r="A5" s="3" t="s">
        <v>2</v>
      </c>
      <c r="B5" s="5">
        <v>0.89054726368159209</v>
      </c>
    </row>
    <row r="6" spans="1:2" x14ac:dyDescent="0.35">
      <c r="A6" s="3" t="s">
        <v>1737</v>
      </c>
      <c r="B6" s="5">
        <v>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5E73C-CD05-4BC3-8419-7F47F5E50036}">
  <dimension ref="A3:B6"/>
  <sheetViews>
    <sheetView workbookViewId="0">
      <selection activeCell="A3" sqref="A3:B6"/>
    </sheetView>
  </sheetViews>
  <sheetFormatPr defaultRowHeight="14.5" x14ac:dyDescent="0.35"/>
  <cols>
    <col min="1" max="1" width="17.1796875" bestFit="1" customWidth="1"/>
    <col min="2" max="2" width="178.54296875" bestFit="1" customWidth="1"/>
  </cols>
  <sheetData>
    <row r="3" spans="1:2" x14ac:dyDescent="0.35">
      <c r="A3" s="2" t="s">
        <v>1736</v>
      </c>
      <c r="B3" t="s">
        <v>1819</v>
      </c>
    </row>
    <row r="4" spans="1:2" x14ac:dyDescent="0.35">
      <c r="A4" s="3" t="s">
        <v>1</v>
      </c>
      <c r="B4" s="5">
        <v>2.4875621890547265E-2</v>
      </c>
    </row>
    <row r="5" spans="1:2" x14ac:dyDescent="0.35">
      <c r="A5" s="3" t="s">
        <v>2</v>
      </c>
      <c r="B5" s="5">
        <v>0.97512437810945274</v>
      </c>
    </row>
    <row r="6" spans="1:2" x14ac:dyDescent="0.35">
      <c r="A6" s="3" t="s">
        <v>1737</v>
      </c>
      <c r="B6" s="5">
        <v>1</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C9E8F-54C3-4EFC-B754-6AC97BA6FC62}">
  <dimension ref="A3:B6"/>
  <sheetViews>
    <sheetView workbookViewId="0">
      <selection activeCell="A3" sqref="A3:B6"/>
    </sheetView>
  </sheetViews>
  <sheetFormatPr defaultRowHeight="14.5" x14ac:dyDescent="0.35"/>
  <cols>
    <col min="1" max="1" width="17.1796875" bestFit="1" customWidth="1"/>
    <col min="2" max="2" width="212.1796875" bestFit="1" customWidth="1"/>
  </cols>
  <sheetData>
    <row r="3" spans="1:2" x14ac:dyDescent="0.35">
      <c r="A3" s="2" t="s">
        <v>1736</v>
      </c>
      <c r="B3" t="s">
        <v>1820</v>
      </c>
    </row>
    <row r="4" spans="1:2" x14ac:dyDescent="0.35">
      <c r="A4" s="3" t="s">
        <v>1</v>
      </c>
      <c r="B4" s="5">
        <v>0.14427860696517414</v>
      </c>
    </row>
    <row r="5" spans="1:2" x14ac:dyDescent="0.35">
      <c r="A5" s="3" t="s">
        <v>2</v>
      </c>
      <c r="B5" s="5">
        <v>0.85572139303482586</v>
      </c>
    </row>
    <row r="6" spans="1:2" x14ac:dyDescent="0.35">
      <c r="A6" s="3" t="s">
        <v>1737</v>
      </c>
      <c r="B6" s="5">
        <v>1</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0DDBC-A93C-4823-94B1-C7D274A74951}">
  <dimension ref="A3:B7"/>
  <sheetViews>
    <sheetView workbookViewId="0">
      <selection activeCell="A6" sqref="A6"/>
    </sheetView>
  </sheetViews>
  <sheetFormatPr defaultRowHeight="14.5" x14ac:dyDescent="0.35"/>
  <cols>
    <col min="1" max="1" width="17.1796875" bestFit="1" customWidth="1"/>
    <col min="2" max="2" width="52.90625" bestFit="1" customWidth="1"/>
  </cols>
  <sheetData>
    <row r="3" spans="1:2" x14ac:dyDescent="0.35">
      <c r="A3" s="2" t="s">
        <v>1736</v>
      </c>
      <c r="B3" t="s">
        <v>1824</v>
      </c>
    </row>
    <row r="4" spans="1:2" x14ac:dyDescent="0.35">
      <c r="A4" s="3" t="s">
        <v>1</v>
      </c>
      <c r="B4" s="6">
        <v>0.82089552238805974</v>
      </c>
    </row>
    <row r="5" spans="1:2" x14ac:dyDescent="0.35">
      <c r="A5" s="3" t="s">
        <v>2</v>
      </c>
      <c r="B5" s="6">
        <v>8.9552238805970144E-2</v>
      </c>
    </row>
    <row r="6" spans="1:2" x14ac:dyDescent="0.35">
      <c r="A6" s="3" t="s">
        <v>3</v>
      </c>
      <c r="B6" s="6">
        <v>8.9552238805970144E-2</v>
      </c>
    </row>
    <row r="7" spans="1:2" x14ac:dyDescent="0.35">
      <c r="A7" s="3" t="s">
        <v>1737</v>
      </c>
      <c r="B7" s="5">
        <v>1</v>
      </c>
    </row>
  </sheetData>
  <pageMargins left="0.7" right="0.7" top="0.75" bottom="0.75" header="0.3" footer="0.3"/>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8E393-C632-48A6-B897-22684A74DBBD}">
  <dimension ref="A3:B7"/>
  <sheetViews>
    <sheetView workbookViewId="0">
      <selection activeCell="A6" sqref="A6"/>
    </sheetView>
  </sheetViews>
  <sheetFormatPr defaultRowHeight="14.5" x14ac:dyDescent="0.35"/>
  <cols>
    <col min="1" max="1" width="17.1796875" bestFit="1" customWidth="1"/>
    <col min="2" max="2" width="80.6328125" bestFit="1" customWidth="1"/>
  </cols>
  <sheetData>
    <row r="3" spans="1:2" x14ac:dyDescent="0.35">
      <c r="A3" s="2" t="s">
        <v>1736</v>
      </c>
      <c r="B3" t="s">
        <v>1825</v>
      </c>
    </row>
    <row r="4" spans="1:2" x14ac:dyDescent="0.35">
      <c r="A4" s="3" t="s">
        <v>1</v>
      </c>
      <c r="B4" s="6">
        <v>0.8</v>
      </c>
    </row>
    <row r="5" spans="1:2" x14ac:dyDescent="0.35">
      <c r="A5" s="3" t="s">
        <v>2</v>
      </c>
      <c r="B5" s="6">
        <v>0.16363636363636364</v>
      </c>
    </row>
    <row r="6" spans="1:2" x14ac:dyDescent="0.35">
      <c r="A6" s="3" t="s">
        <v>3</v>
      </c>
      <c r="B6" s="6">
        <v>3.6363636363636362E-2</v>
      </c>
    </row>
    <row r="7" spans="1:2" x14ac:dyDescent="0.35">
      <c r="A7" s="3" t="s">
        <v>1737</v>
      </c>
      <c r="B7" s="5">
        <v>1</v>
      </c>
    </row>
  </sheetData>
  <pageMargins left="0.7" right="0.7" top="0.75" bottom="0.75" header="0.3" footer="0.3"/>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93DC7-75FB-450E-8F9B-20B4854C84F4}">
  <dimension ref="A3:B7"/>
  <sheetViews>
    <sheetView workbookViewId="0">
      <selection activeCell="A6" sqref="A6"/>
    </sheetView>
  </sheetViews>
  <sheetFormatPr defaultRowHeight="14.5" x14ac:dyDescent="0.35"/>
  <cols>
    <col min="1" max="1" width="17.1796875" bestFit="1" customWidth="1"/>
    <col min="2" max="2" width="93.08984375" bestFit="1" customWidth="1"/>
  </cols>
  <sheetData>
    <row r="3" spans="1:2" x14ac:dyDescent="0.35">
      <c r="A3" s="2" t="s">
        <v>1736</v>
      </c>
      <c r="B3" t="s">
        <v>1826</v>
      </c>
    </row>
    <row r="4" spans="1:2" x14ac:dyDescent="0.35">
      <c r="A4" s="3" t="s">
        <v>1</v>
      </c>
      <c r="B4" s="6">
        <v>0.43636363636363634</v>
      </c>
    </row>
    <row r="5" spans="1:2" x14ac:dyDescent="0.35">
      <c r="A5" s="3" t="s">
        <v>2</v>
      </c>
      <c r="B5" s="6">
        <v>0.41818181818181815</v>
      </c>
    </row>
    <row r="6" spans="1:2" x14ac:dyDescent="0.35">
      <c r="A6" s="3" t="s">
        <v>3</v>
      </c>
      <c r="B6" s="6">
        <v>0.14545454545454545</v>
      </c>
    </row>
    <row r="7" spans="1:2" x14ac:dyDescent="0.35">
      <c r="A7" s="3" t="s">
        <v>1737</v>
      </c>
      <c r="B7" s="5">
        <v>1</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3E1C2-A205-4CE7-9810-F48A32C02FB5}">
  <dimension ref="A3:B11"/>
  <sheetViews>
    <sheetView topLeftCell="A7" workbookViewId="0">
      <selection activeCell="A10" sqref="A10"/>
    </sheetView>
  </sheetViews>
  <sheetFormatPr defaultRowHeight="14.5" x14ac:dyDescent="0.35"/>
  <cols>
    <col min="1" max="1" width="38.7265625" bestFit="1" customWidth="1"/>
    <col min="2" max="2" width="51.6328125" bestFit="1" customWidth="1"/>
  </cols>
  <sheetData>
    <row r="3" spans="1:2" x14ac:dyDescent="0.35">
      <c r="A3" s="2" t="s">
        <v>1736</v>
      </c>
      <c r="B3" t="s">
        <v>1740</v>
      </c>
    </row>
    <row r="4" spans="1:2" x14ac:dyDescent="0.35">
      <c r="A4" s="3" t="s">
        <v>6</v>
      </c>
      <c r="B4" s="6">
        <v>0.22797927461139897</v>
      </c>
    </row>
    <row r="5" spans="1:2" x14ac:dyDescent="0.35">
      <c r="A5" s="3" t="s">
        <v>7</v>
      </c>
      <c r="B5" s="6">
        <v>0.15025906735751296</v>
      </c>
    </row>
    <row r="6" spans="1:2" x14ac:dyDescent="0.35">
      <c r="A6" s="3" t="s">
        <v>8</v>
      </c>
      <c r="B6" s="6">
        <v>0.20207253886010362</v>
      </c>
    </row>
    <row r="7" spans="1:2" x14ac:dyDescent="0.35">
      <c r="A7" s="3" t="s">
        <v>9</v>
      </c>
      <c r="B7" s="6">
        <v>7.2538860103626937E-2</v>
      </c>
    </row>
    <row r="8" spans="1:2" x14ac:dyDescent="0.35">
      <c r="A8" s="3" t="s">
        <v>10</v>
      </c>
      <c r="B8" s="6">
        <v>0.24352331606217617</v>
      </c>
    </row>
    <row r="9" spans="1:2" x14ac:dyDescent="0.35">
      <c r="A9" s="3" t="s">
        <v>11</v>
      </c>
      <c r="B9" s="6">
        <v>5.6994818652849742E-2</v>
      </c>
    </row>
    <row r="10" spans="1:2" x14ac:dyDescent="0.35">
      <c r="A10" s="3" t="s">
        <v>3</v>
      </c>
      <c r="B10" s="6">
        <v>4.6632124352331605E-2</v>
      </c>
    </row>
    <row r="11" spans="1:2" x14ac:dyDescent="0.35">
      <c r="A11" s="3" t="s">
        <v>1737</v>
      </c>
      <c r="B11" s="5">
        <v>1</v>
      </c>
    </row>
  </sheetData>
  <pageMargins left="0.7" right="0.7" top="0.75" bottom="0.75" header="0.3" footer="0.3"/>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9E803-0165-4322-8F4A-D9CCA9FFF8B1}">
  <dimension ref="A3:B10"/>
  <sheetViews>
    <sheetView topLeftCell="A4" workbookViewId="0">
      <selection activeCell="A9" sqref="A9"/>
    </sheetView>
  </sheetViews>
  <sheetFormatPr defaultRowHeight="14.5" x14ac:dyDescent="0.35"/>
  <cols>
    <col min="1" max="1" width="52.453125" bestFit="1" customWidth="1"/>
    <col min="2" max="2" width="49.81640625" bestFit="1" customWidth="1"/>
  </cols>
  <sheetData>
    <row r="3" spans="1:2" x14ac:dyDescent="0.35">
      <c r="A3" s="2" t="s">
        <v>1736</v>
      </c>
      <c r="B3" t="s">
        <v>1827</v>
      </c>
    </row>
    <row r="4" spans="1:2" x14ac:dyDescent="0.35">
      <c r="A4" s="3" t="s">
        <v>89</v>
      </c>
      <c r="B4" s="6">
        <v>0.19393939393939394</v>
      </c>
    </row>
    <row r="5" spans="1:2" x14ac:dyDescent="0.35">
      <c r="A5" s="3" t="s">
        <v>90</v>
      </c>
      <c r="B5" s="6">
        <v>9.0909090909090912E-2</v>
      </c>
    </row>
    <row r="6" spans="1:2" x14ac:dyDescent="0.35">
      <c r="A6" s="3" t="s">
        <v>91</v>
      </c>
      <c r="B6" s="6">
        <v>0.66666666666666663</v>
      </c>
    </row>
    <row r="7" spans="1:2" x14ac:dyDescent="0.35">
      <c r="A7" s="3" t="s">
        <v>92</v>
      </c>
      <c r="B7" s="6">
        <v>6.0606060606060606E-3</v>
      </c>
    </row>
    <row r="8" spans="1:2" x14ac:dyDescent="0.35">
      <c r="A8" s="3" t="s">
        <v>93</v>
      </c>
      <c r="B8" s="6">
        <v>3.0303030303030304E-2</v>
      </c>
    </row>
    <row r="9" spans="1:2" x14ac:dyDescent="0.35">
      <c r="A9" s="3" t="s">
        <v>3</v>
      </c>
      <c r="B9" s="6">
        <v>1.2121212121212121E-2</v>
      </c>
    </row>
    <row r="10" spans="1:2" x14ac:dyDescent="0.35">
      <c r="A10" s="3" t="s">
        <v>1737</v>
      </c>
      <c r="B10" s="5">
        <v>1</v>
      </c>
    </row>
  </sheetData>
  <pageMargins left="0.7" right="0.7" top="0.75" bottom="0.75" header="0.3" footer="0.3"/>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85C4A-A8B1-46D2-B535-6DDC98B756F4}">
  <dimension ref="A3:E58"/>
  <sheetViews>
    <sheetView topLeftCell="A40" workbookViewId="0">
      <selection activeCell="A57" sqref="A57"/>
    </sheetView>
  </sheetViews>
  <sheetFormatPr defaultRowHeight="14.5" x14ac:dyDescent="0.35"/>
  <cols>
    <col min="1" max="1" width="17.1796875" bestFit="1" customWidth="1"/>
    <col min="2" max="2" width="114.7265625" bestFit="1" customWidth="1"/>
    <col min="4" max="4" width="9.26953125" customWidth="1"/>
    <col min="5" max="5" width="9.36328125" customWidth="1"/>
  </cols>
  <sheetData>
    <row r="3" spans="1:5" x14ac:dyDescent="0.35">
      <c r="A3" s="2" t="s">
        <v>1736</v>
      </c>
      <c r="B3" t="s">
        <v>1828</v>
      </c>
      <c r="D3" t="s">
        <v>1842</v>
      </c>
      <c r="E3" t="s">
        <v>1758</v>
      </c>
    </row>
    <row r="4" spans="1:5" x14ac:dyDescent="0.35">
      <c r="A4" s="3" t="s">
        <v>1</v>
      </c>
      <c r="B4" s="5">
        <v>0.70909090909090911</v>
      </c>
      <c r="D4" t="s">
        <v>1701</v>
      </c>
      <c r="E4" s="7">
        <f>GETPIVOTDATA("Hvilke forhold af jeres fysiske og æstetiske undervisningsmiljø har I kortlagt i jeres undervisningsmiljøvurdering? - Toilet og sanitære forhold",$A$3,"Hvilke forhold af jeres fysiske og æstetiske undervisningsmiljø har I kortlagt i jeres undervisningsmiljøvurdering? - Toilet og sanitære forhold","Ja")</f>
        <v>0.70909090909090911</v>
      </c>
    </row>
    <row r="5" spans="1:5" x14ac:dyDescent="0.35">
      <c r="A5" s="3" t="s">
        <v>2</v>
      </c>
      <c r="B5" s="5">
        <v>0.29090909090909089</v>
      </c>
      <c r="D5" t="s">
        <v>1702</v>
      </c>
      <c r="E5" s="7">
        <f>GETPIVOTDATA("Hvilke forhold af jeres fysiske og æstetiske undervisningsmiljø har I kortlagt i jeres undervisningsmiljøvurdering? - Rengøring",$A$7,"Hvilke forhold af jeres fysiske og æstetiske undervisningsmiljø har I kortlagt i jeres undervisningsmiljøvurdering? - Rengøring","Ja")</f>
        <v>0.87272727272727268</v>
      </c>
    </row>
    <row r="6" spans="1:5" x14ac:dyDescent="0.35">
      <c r="A6" s="3" t="s">
        <v>1737</v>
      </c>
      <c r="B6" s="5">
        <v>1</v>
      </c>
      <c r="D6" t="s">
        <v>1703</v>
      </c>
      <c r="E6" s="7">
        <f>GETPIVOTDATA("Hvilke forhold af jeres fysiske og æstetiske undervisningsmiljø har I kortlagt i jeres undervisningsmiljøvurdering? - Lydforhold",$A$11,"Hvilke forhold af jeres fysiske og æstetiske undervisningsmiljø har I kortlagt i jeres undervisningsmiljøvurdering? - Lydforhold","Ja")</f>
        <v>0.82424242424242422</v>
      </c>
    </row>
    <row r="7" spans="1:5" x14ac:dyDescent="0.35">
      <c r="A7" s="2" t="s">
        <v>1736</v>
      </c>
      <c r="B7" t="s">
        <v>1829</v>
      </c>
      <c r="D7" t="s">
        <v>1704</v>
      </c>
      <c r="E7" s="7">
        <f>GETPIVOTDATA("Hvilke forhold af jeres fysiske og æstetiske undervisningsmiljø har I kortlagt i jeres undervisningsmiljøvurdering? - Lysforhold",$A$15,"Hvilke forhold af jeres fysiske og æstetiske undervisningsmiljø har I kortlagt i jeres undervisningsmiljøvurdering? - Lysforhold","Ja")</f>
        <v>0.78787878787878785</v>
      </c>
    </row>
    <row r="8" spans="1:5" x14ac:dyDescent="0.35">
      <c r="A8" s="3" t="s">
        <v>1</v>
      </c>
      <c r="B8" s="5">
        <v>0.87272727272727268</v>
      </c>
      <c r="D8" t="s">
        <v>1705</v>
      </c>
      <c r="E8" s="7">
        <f>GETPIVOTDATA("Hvilke forhold af jeres fysiske og æstetiske undervisningsmiljø har I kortlagt i jeres undervisningsmiljøvurdering? - Luftkvalitet",$A$19,"Hvilke forhold af jeres fysiske og æstetiske undervisningsmiljø har I kortlagt i jeres undervisningsmiljøvurdering? - Luftkvalitet","Ja")</f>
        <v>0.78787878787878785</v>
      </c>
    </row>
    <row r="9" spans="1:5" x14ac:dyDescent="0.35">
      <c r="A9" s="3" t="s">
        <v>2</v>
      </c>
      <c r="B9" s="5">
        <v>0.12727272727272726</v>
      </c>
      <c r="D9" t="s">
        <v>1706</v>
      </c>
      <c r="E9" s="7">
        <f>GETPIVOTDATA("Hvilke forhold af jeres fysiske og æstetiske undervisningsmiljø har I kortlagt i jeres undervisningsmiljøvurdering? - Temperaturforhold",$A$23,"Hvilke forhold af jeres fysiske og æstetiske undervisningsmiljø har I kortlagt i jeres undervisningsmiljøvurdering? - Temperaturforhold","Ja")</f>
        <v>0.82424242424242422</v>
      </c>
    </row>
    <row r="10" spans="1:5" x14ac:dyDescent="0.35">
      <c r="A10" s="3" t="s">
        <v>1737</v>
      </c>
      <c r="B10" s="5">
        <v>1</v>
      </c>
      <c r="D10" t="s">
        <v>1707</v>
      </c>
      <c r="E10" s="7">
        <f>GETPIVOTDATA("Hvilke forhold af jeres fysiske og æstetiske undervisningsmiljø har I kortlagt i jeres undervisningsmiljøvurdering? - Pladsforhold",$A$27,"Hvilke forhold af jeres fysiske og æstetiske undervisningsmiljø har I kortlagt i jeres undervisningsmiljøvurdering? - Pladsforhold","Ja")</f>
        <v>0.78181818181818186</v>
      </c>
    </row>
    <row r="11" spans="1:5" x14ac:dyDescent="0.35">
      <c r="A11" s="2" t="s">
        <v>1736</v>
      </c>
      <c r="B11" t="s">
        <v>1830</v>
      </c>
      <c r="D11" t="s">
        <v>1708</v>
      </c>
      <c r="E11" s="7">
        <f>GETPIVOTDATA("Hvilke forhold af jeres fysiske og æstetiske undervisningsmiljø har I kortlagt i jeres undervisningsmiljøvurdering? - Udearealer",$A$31,"Hvilke forhold af jeres fysiske og æstetiske undervisningsmiljø har I kortlagt i jeres undervisningsmiljøvurdering? - Udearealer","Ja")</f>
        <v>0.55151515151515151</v>
      </c>
    </row>
    <row r="12" spans="1:5" x14ac:dyDescent="0.35">
      <c r="A12" s="3" t="s">
        <v>1</v>
      </c>
      <c r="B12" s="5">
        <v>0.82424242424242422</v>
      </c>
      <c r="D12" t="s">
        <v>1709</v>
      </c>
      <c r="E12" s="7">
        <f>GETPIVOTDATA("Hvilke forhold af jeres fysiske og æstetiske undervisningsmiljø har I kortlagt i jeres undervisningsmiljøvurdering? - Sikkerhed i forhold til maskiner, kemikalier, etc.",$A$35,"Hvilke forhold af jeres fysiske og æstetiske undervisningsmiljø har I kortlagt i jeres undervisningsmiljøvurdering? - Sikkerhed i forhold til maskiner, kemikalier, etc.","Ja")</f>
        <v>0.43636363636363634</v>
      </c>
    </row>
    <row r="13" spans="1:5" x14ac:dyDescent="0.35">
      <c r="A13" s="3" t="s">
        <v>2</v>
      </c>
      <c r="B13" s="5">
        <v>0.17575757575757575</v>
      </c>
      <c r="D13" t="s">
        <v>1710</v>
      </c>
      <c r="E13" s="7">
        <f>GETPIVOTDATA("Hvilke forhold af jeres fysiske og æstetiske undervisningsmiljø har I kortlagt i jeres undervisningsmiljøvurdering? - Sikkerhed i forhold til trapper",$A$39,"Hvilke forhold af jeres fysiske og æstetiske undervisningsmiljø har I kortlagt i jeres undervisningsmiljøvurdering? - Sikkerhed i forhold til trapper","Ja")</f>
        <v>0.19393939393939394</v>
      </c>
    </row>
    <row r="14" spans="1:5" x14ac:dyDescent="0.35">
      <c r="A14" s="3" t="s">
        <v>1737</v>
      </c>
      <c r="B14" s="5">
        <v>1</v>
      </c>
      <c r="D14" t="s">
        <v>1711</v>
      </c>
      <c r="E14" s="7">
        <f>GETPIVOTDATA("Hvilke forhold af jeres fysiske og æstetiske undervisningsmiljø har I kortlagt i jeres undervisningsmiljøvurdering? - Sikkerhed i forhold til løst liggende ledninger",$A$43,"Hvilke forhold af jeres fysiske og æstetiske undervisningsmiljø har I kortlagt i jeres undervisningsmiljøvurdering? - Sikkerhed i forhold til løst liggende ledninger","Ja")</f>
        <v>0.3515151515151515</v>
      </c>
    </row>
    <row r="15" spans="1:5" x14ac:dyDescent="0.35">
      <c r="A15" s="2" t="s">
        <v>1736</v>
      </c>
      <c r="B15" t="s">
        <v>1831</v>
      </c>
      <c r="D15" t="s">
        <v>1712</v>
      </c>
      <c r="E15" s="7">
        <f>GETPIVOTDATA("Hvilke forhold af jeres fysiske og æstetiske undervisningsmiljø har I kortlagt i jeres undervisningsmiljøvurdering? - Udsmykning",$A$47,"Hvilke forhold af jeres fysiske og æstetiske undervisningsmiljø har I kortlagt i jeres undervisningsmiljøvurdering? - Udsmykning","Ja")</f>
        <v>0.66060606060606064</v>
      </c>
    </row>
    <row r="16" spans="1:5" x14ac:dyDescent="0.35">
      <c r="A16" s="3" t="s">
        <v>1</v>
      </c>
      <c r="B16" s="5">
        <v>0.78787878787878785</v>
      </c>
      <c r="D16" t="s">
        <v>1811</v>
      </c>
      <c r="E16" s="7">
        <f>GETPIVOTDATA("Hvilke forhold af jeres fysiske og æstetiske undervisningsmiljø har I kortlagt i jeres undervisningsmiljøvurdering? - Andet, skriv venligst her:",$A$51,"Hvilke forhold af jeres fysiske og æstetiske undervisningsmiljø har I kortlagt i jeres undervisningsmiljøvurdering? - Andet, skriv venligst her:","Ja")</f>
        <v>0.18787878787878787</v>
      </c>
    </row>
    <row r="17" spans="1:5" x14ac:dyDescent="0.35">
      <c r="A17" s="3" t="s">
        <v>2</v>
      </c>
      <c r="B17" s="5">
        <v>0.21212121212121213</v>
      </c>
      <c r="D17" t="s">
        <v>1713</v>
      </c>
      <c r="E17" s="7">
        <f>GETPIVOTDATA("Hvilke forhold af jeres fysiske og æstetiske undervisningsmiljø har I kortlagt i jeres undervisningsmiljøvurdering? - Vi har ikke kortlagt det fysiske og æstetiske undervisningsmiljø",$A$55,"Hvilke forhold af jeres fysiske og æstetiske undervisningsmiljø har I kortlagt i jeres undervisningsmiljøvurdering? - Vi har ikke kortlagt det fysiske og æstetiske undervisningsmiljø","Ja")</f>
        <v>6.0606060606060608E-2</v>
      </c>
    </row>
    <row r="18" spans="1:5" x14ac:dyDescent="0.35">
      <c r="A18" s="3" t="s">
        <v>1737</v>
      </c>
      <c r="B18" s="5">
        <v>1</v>
      </c>
    </row>
    <row r="19" spans="1:5" x14ac:dyDescent="0.35">
      <c r="A19" s="2" t="s">
        <v>1736</v>
      </c>
      <c r="B19" t="s">
        <v>1832</v>
      </c>
    </row>
    <row r="20" spans="1:5" x14ac:dyDescent="0.35">
      <c r="A20" s="3" t="s">
        <v>1</v>
      </c>
      <c r="B20" s="5">
        <v>0.78787878787878785</v>
      </c>
    </row>
    <row r="21" spans="1:5" x14ac:dyDescent="0.35">
      <c r="A21" s="3" t="s">
        <v>2</v>
      </c>
      <c r="B21" s="5">
        <v>0.21212121212121213</v>
      </c>
    </row>
    <row r="22" spans="1:5" x14ac:dyDescent="0.35">
      <c r="A22" s="3" t="s">
        <v>1737</v>
      </c>
      <c r="B22" s="5">
        <v>1</v>
      </c>
    </row>
    <row r="23" spans="1:5" x14ac:dyDescent="0.35">
      <c r="A23" s="2" t="s">
        <v>1736</v>
      </c>
      <c r="B23" t="s">
        <v>1833</v>
      </c>
    </row>
    <row r="24" spans="1:5" x14ac:dyDescent="0.35">
      <c r="A24" s="3" t="s">
        <v>1</v>
      </c>
      <c r="B24" s="5">
        <v>0.82424242424242422</v>
      </c>
    </row>
    <row r="25" spans="1:5" x14ac:dyDescent="0.35">
      <c r="A25" s="3" t="s">
        <v>2</v>
      </c>
      <c r="B25" s="5">
        <v>0.17575757575757575</v>
      </c>
    </row>
    <row r="26" spans="1:5" x14ac:dyDescent="0.35">
      <c r="A26" s="3" t="s">
        <v>1737</v>
      </c>
      <c r="B26" s="5">
        <v>1</v>
      </c>
    </row>
    <row r="27" spans="1:5" x14ac:dyDescent="0.35">
      <c r="A27" s="2" t="s">
        <v>1736</v>
      </c>
      <c r="B27" t="s">
        <v>1834</v>
      </c>
    </row>
    <row r="28" spans="1:5" x14ac:dyDescent="0.35">
      <c r="A28" s="3" t="s">
        <v>1</v>
      </c>
      <c r="B28" s="5">
        <v>0.78181818181818186</v>
      </c>
    </row>
    <row r="29" spans="1:5" x14ac:dyDescent="0.35">
      <c r="A29" s="3" t="s">
        <v>2</v>
      </c>
      <c r="B29" s="5">
        <v>0.21818181818181817</v>
      </c>
    </row>
    <row r="30" spans="1:5" x14ac:dyDescent="0.35">
      <c r="A30" s="3" t="s">
        <v>1737</v>
      </c>
      <c r="B30" s="5">
        <v>1</v>
      </c>
    </row>
    <row r="31" spans="1:5" x14ac:dyDescent="0.35">
      <c r="A31" s="2" t="s">
        <v>1736</v>
      </c>
      <c r="B31" t="s">
        <v>1835</v>
      </c>
    </row>
    <row r="32" spans="1:5" x14ac:dyDescent="0.35">
      <c r="A32" s="3" t="s">
        <v>1</v>
      </c>
      <c r="B32" s="5">
        <v>0.55151515151515151</v>
      </c>
    </row>
    <row r="33" spans="1:2" x14ac:dyDescent="0.35">
      <c r="A33" s="3" t="s">
        <v>2</v>
      </c>
      <c r="B33" s="5">
        <v>0.44848484848484849</v>
      </c>
    </row>
    <row r="34" spans="1:2" x14ac:dyDescent="0.35">
      <c r="A34" s="3" t="s">
        <v>1737</v>
      </c>
      <c r="B34" s="5">
        <v>1</v>
      </c>
    </row>
    <row r="35" spans="1:2" x14ac:dyDescent="0.35">
      <c r="A35" s="2" t="s">
        <v>1736</v>
      </c>
      <c r="B35" t="s">
        <v>1836</v>
      </c>
    </row>
    <row r="36" spans="1:2" x14ac:dyDescent="0.35">
      <c r="A36" s="3" t="s">
        <v>1</v>
      </c>
      <c r="B36" s="5">
        <v>0.43636363636363634</v>
      </c>
    </row>
    <row r="37" spans="1:2" x14ac:dyDescent="0.35">
      <c r="A37" s="3" t="s">
        <v>2</v>
      </c>
      <c r="B37" s="5">
        <v>0.5636363636363636</v>
      </c>
    </row>
    <row r="38" spans="1:2" x14ac:dyDescent="0.35">
      <c r="A38" s="3" t="s">
        <v>1737</v>
      </c>
      <c r="B38" s="5">
        <v>1</v>
      </c>
    </row>
    <row r="39" spans="1:2" x14ac:dyDescent="0.35">
      <c r="A39" s="2" t="s">
        <v>1736</v>
      </c>
      <c r="B39" t="s">
        <v>1837</v>
      </c>
    </row>
    <row r="40" spans="1:2" x14ac:dyDescent="0.35">
      <c r="A40" s="3" t="s">
        <v>1</v>
      </c>
      <c r="B40" s="5">
        <v>0.19393939393939394</v>
      </c>
    </row>
    <row r="41" spans="1:2" x14ac:dyDescent="0.35">
      <c r="A41" s="3" t="s">
        <v>2</v>
      </c>
      <c r="B41" s="5">
        <v>0.80606060606060603</v>
      </c>
    </row>
    <row r="42" spans="1:2" x14ac:dyDescent="0.35">
      <c r="A42" s="3" t="s">
        <v>1737</v>
      </c>
      <c r="B42" s="5">
        <v>1</v>
      </c>
    </row>
    <row r="43" spans="1:2" x14ac:dyDescent="0.35">
      <c r="A43" s="2" t="s">
        <v>1736</v>
      </c>
      <c r="B43" t="s">
        <v>1838</v>
      </c>
    </row>
    <row r="44" spans="1:2" x14ac:dyDescent="0.35">
      <c r="A44" s="3" t="s">
        <v>1</v>
      </c>
      <c r="B44" s="5">
        <v>0.3515151515151515</v>
      </c>
    </row>
    <row r="45" spans="1:2" x14ac:dyDescent="0.35">
      <c r="A45" s="3" t="s">
        <v>2</v>
      </c>
      <c r="B45" s="5">
        <v>0.64848484848484844</v>
      </c>
    </row>
    <row r="46" spans="1:2" x14ac:dyDescent="0.35">
      <c r="A46" s="3" t="s">
        <v>1737</v>
      </c>
      <c r="B46" s="5">
        <v>1</v>
      </c>
    </row>
    <row r="47" spans="1:2" x14ac:dyDescent="0.35">
      <c r="A47" s="2" t="s">
        <v>1736</v>
      </c>
      <c r="B47" t="s">
        <v>1839</v>
      </c>
    </row>
    <row r="48" spans="1:2" x14ac:dyDescent="0.35">
      <c r="A48" s="3" t="s">
        <v>1</v>
      </c>
      <c r="B48" s="5">
        <v>0.66060606060606064</v>
      </c>
    </row>
    <row r="49" spans="1:2" x14ac:dyDescent="0.35">
      <c r="A49" s="3" t="s">
        <v>2</v>
      </c>
      <c r="B49" s="5">
        <v>0.33939393939393941</v>
      </c>
    </row>
    <row r="50" spans="1:2" x14ac:dyDescent="0.35">
      <c r="A50" s="3" t="s">
        <v>1737</v>
      </c>
      <c r="B50" s="5">
        <v>1</v>
      </c>
    </row>
    <row r="51" spans="1:2" x14ac:dyDescent="0.35">
      <c r="A51" s="2" t="s">
        <v>1736</v>
      </c>
      <c r="B51" t="s">
        <v>1840</v>
      </c>
    </row>
    <row r="52" spans="1:2" x14ac:dyDescent="0.35">
      <c r="A52" s="3" t="s">
        <v>1</v>
      </c>
      <c r="B52" s="5">
        <v>0.18787878787878787</v>
      </c>
    </row>
    <row r="53" spans="1:2" x14ac:dyDescent="0.35">
      <c r="A53" s="3" t="s">
        <v>2</v>
      </c>
      <c r="B53" s="5">
        <v>0.81212121212121213</v>
      </c>
    </row>
    <row r="54" spans="1:2" x14ac:dyDescent="0.35">
      <c r="A54" s="3" t="s">
        <v>1737</v>
      </c>
      <c r="B54" s="5">
        <v>1</v>
      </c>
    </row>
    <row r="55" spans="1:2" x14ac:dyDescent="0.35">
      <c r="A55" s="2" t="s">
        <v>1736</v>
      </c>
      <c r="B55" t="s">
        <v>1841</v>
      </c>
    </row>
    <row r="56" spans="1:2" x14ac:dyDescent="0.35">
      <c r="A56" s="3" t="s">
        <v>1</v>
      </c>
      <c r="B56" s="5">
        <v>6.0606060606060608E-2</v>
      </c>
    </row>
    <row r="57" spans="1:2" x14ac:dyDescent="0.35">
      <c r="A57" s="3" t="s">
        <v>2</v>
      </c>
      <c r="B57" s="5">
        <v>0.93939393939393945</v>
      </c>
    </row>
    <row r="58" spans="1:2" x14ac:dyDescent="0.35">
      <c r="A58" s="3" t="s">
        <v>1737</v>
      </c>
      <c r="B58" s="5">
        <v>1</v>
      </c>
    </row>
  </sheetData>
  <pageMargins left="0.7" right="0.7" top="0.75" bottom="0.75" header="0.3" footer="0.3"/>
  <drawing r:id="rId15"/>
  <tableParts count="1">
    <tablePart r:id="rId16"/>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54D0F-3162-42C3-A24D-57F2672AF16E}">
  <dimension ref="A3:B6"/>
  <sheetViews>
    <sheetView workbookViewId="0">
      <selection activeCell="A3" sqref="A3:B6"/>
    </sheetView>
  </sheetViews>
  <sheetFormatPr defaultRowHeight="14.5" x14ac:dyDescent="0.35"/>
  <cols>
    <col min="1" max="1" width="17.1796875" bestFit="1" customWidth="1"/>
    <col min="2" max="2" width="113.54296875" bestFit="1" customWidth="1"/>
  </cols>
  <sheetData>
    <row r="3" spans="1:2" x14ac:dyDescent="0.35">
      <c r="A3" s="2" t="s">
        <v>1736</v>
      </c>
      <c r="B3" t="s">
        <v>1829</v>
      </c>
    </row>
    <row r="4" spans="1:2" x14ac:dyDescent="0.35">
      <c r="A4" s="3" t="s">
        <v>1</v>
      </c>
      <c r="B4" s="5">
        <v>0.87272727272727268</v>
      </c>
    </row>
    <row r="5" spans="1:2" x14ac:dyDescent="0.35">
      <c r="A5" s="3" t="s">
        <v>2</v>
      </c>
      <c r="B5" s="5">
        <v>0.12727272727272726</v>
      </c>
    </row>
    <row r="6" spans="1:2" x14ac:dyDescent="0.35">
      <c r="A6" s="3" t="s">
        <v>1737</v>
      </c>
      <c r="B6" s="5">
        <v>1</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DD796-F2E3-4672-A5D1-70EAA8B0BC9C}">
  <dimension ref="A3:B6"/>
  <sheetViews>
    <sheetView workbookViewId="0">
      <selection activeCell="A3" sqref="A3:B6"/>
    </sheetView>
  </sheetViews>
  <sheetFormatPr defaultRowHeight="14.5" x14ac:dyDescent="0.35"/>
  <cols>
    <col min="1" max="1" width="17.1796875" bestFit="1" customWidth="1"/>
    <col min="2" max="2" width="114.1796875" bestFit="1" customWidth="1"/>
  </cols>
  <sheetData>
    <row r="3" spans="1:2" x14ac:dyDescent="0.35">
      <c r="A3" s="2" t="s">
        <v>1736</v>
      </c>
      <c r="B3" t="s">
        <v>1830</v>
      </c>
    </row>
    <row r="4" spans="1:2" x14ac:dyDescent="0.35">
      <c r="A4" s="3" t="s">
        <v>1</v>
      </c>
      <c r="B4" s="5">
        <v>0.82424242424242422</v>
      </c>
    </row>
    <row r="5" spans="1:2" x14ac:dyDescent="0.35">
      <c r="A5" s="3" t="s">
        <v>2</v>
      </c>
      <c r="B5" s="5">
        <v>0.17575757575757575</v>
      </c>
    </row>
    <row r="6" spans="1:2" x14ac:dyDescent="0.35">
      <c r="A6" s="3" t="s">
        <v>1737</v>
      </c>
      <c r="B6" s="5">
        <v>1</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C66B2-60B3-4232-90B8-B941028E409A}">
  <dimension ref="A3:B6"/>
  <sheetViews>
    <sheetView workbookViewId="0">
      <selection activeCell="A3" sqref="A3:B6"/>
    </sheetView>
  </sheetViews>
  <sheetFormatPr defaultRowHeight="14.5" x14ac:dyDescent="0.35"/>
  <cols>
    <col min="1" max="1" width="17.1796875" bestFit="1" customWidth="1"/>
    <col min="2" max="2" width="113.90625" bestFit="1" customWidth="1"/>
  </cols>
  <sheetData>
    <row r="3" spans="1:2" x14ac:dyDescent="0.35">
      <c r="A3" s="2" t="s">
        <v>1736</v>
      </c>
      <c r="B3" t="s">
        <v>1831</v>
      </c>
    </row>
    <row r="4" spans="1:2" x14ac:dyDescent="0.35">
      <c r="A4" s="3" t="s">
        <v>1</v>
      </c>
      <c r="B4" s="5">
        <v>0.78787878787878785</v>
      </c>
    </row>
    <row r="5" spans="1:2" x14ac:dyDescent="0.35">
      <c r="A5" s="3" t="s">
        <v>2</v>
      </c>
      <c r="B5" s="5">
        <v>0.21212121212121213</v>
      </c>
    </row>
    <row r="6" spans="1:2" x14ac:dyDescent="0.35">
      <c r="A6" s="3" t="s">
        <v>1737</v>
      </c>
      <c r="B6" s="5">
        <v>1</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579FB-B1FA-4FDB-830D-BF9AA336C981}">
  <dimension ref="A3:B6"/>
  <sheetViews>
    <sheetView workbookViewId="0">
      <selection activeCell="A3" sqref="A3:B6"/>
    </sheetView>
  </sheetViews>
  <sheetFormatPr defaultRowHeight="14.5" x14ac:dyDescent="0.35"/>
  <cols>
    <col min="1" max="1" width="17.1796875" bestFit="1" customWidth="1"/>
    <col min="2" max="2" width="114.7265625" bestFit="1" customWidth="1"/>
  </cols>
  <sheetData>
    <row r="3" spans="1:2" x14ac:dyDescent="0.35">
      <c r="A3" s="2" t="s">
        <v>1736</v>
      </c>
      <c r="B3" t="s">
        <v>1832</v>
      </c>
    </row>
    <row r="4" spans="1:2" x14ac:dyDescent="0.35">
      <c r="A4" s="3" t="s">
        <v>1</v>
      </c>
      <c r="B4" s="5">
        <v>0.78787878787878785</v>
      </c>
    </row>
    <row r="5" spans="1:2" x14ac:dyDescent="0.35">
      <c r="A5" s="3" t="s">
        <v>2</v>
      </c>
      <c r="B5" s="5">
        <v>0.21212121212121213</v>
      </c>
    </row>
    <row r="6" spans="1:2" x14ac:dyDescent="0.35">
      <c r="A6" s="3" t="s">
        <v>1737</v>
      </c>
      <c r="B6" s="5">
        <v>1</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B342B-A4A2-4DFB-A7BA-19B37F47E0B7}">
  <dimension ref="A3:B6"/>
  <sheetViews>
    <sheetView workbookViewId="0">
      <selection activeCell="A3" sqref="A3:B6"/>
    </sheetView>
  </sheetViews>
  <sheetFormatPr defaultRowHeight="14.5" x14ac:dyDescent="0.35"/>
  <cols>
    <col min="1" max="1" width="17.1796875" bestFit="1" customWidth="1"/>
    <col min="2" max="2" width="121.54296875" bestFit="1" customWidth="1"/>
  </cols>
  <sheetData>
    <row r="3" spans="1:2" x14ac:dyDescent="0.35">
      <c r="A3" s="2" t="s">
        <v>1736</v>
      </c>
      <c r="B3" t="s">
        <v>1833</v>
      </c>
    </row>
    <row r="4" spans="1:2" x14ac:dyDescent="0.35">
      <c r="A4" s="3" t="s">
        <v>1</v>
      </c>
      <c r="B4" s="5">
        <v>0.82424242424242422</v>
      </c>
    </row>
    <row r="5" spans="1:2" x14ac:dyDescent="0.35">
      <c r="A5" s="3" t="s">
        <v>2</v>
      </c>
      <c r="B5" s="5">
        <v>0.17575757575757575</v>
      </c>
    </row>
    <row r="6" spans="1:2" x14ac:dyDescent="0.35">
      <c r="A6" s="3" t="s">
        <v>1737</v>
      </c>
      <c r="B6" s="5">
        <v>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F6615-869B-4A58-BF8B-4FFBF454E52A}">
  <dimension ref="A3:B6"/>
  <sheetViews>
    <sheetView workbookViewId="0">
      <selection activeCell="A3" sqref="A3:B6"/>
    </sheetView>
  </sheetViews>
  <sheetFormatPr defaultRowHeight="14.5" x14ac:dyDescent="0.35"/>
  <cols>
    <col min="1" max="1" width="17.1796875" bestFit="1" customWidth="1"/>
    <col min="2" max="2" width="115.90625" bestFit="1" customWidth="1"/>
  </cols>
  <sheetData>
    <row r="3" spans="1:2" x14ac:dyDescent="0.35">
      <c r="A3" s="2" t="s">
        <v>1736</v>
      </c>
      <c r="B3" t="s">
        <v>1834</v>
      </c>
    </row>
    <row r="4" spans="1:2" x14ac:dyDescent="0.35">
      <c r="A4" s="3" t="s">
        <v>1</v>
      </c>
      <c r="B4" s="5">
        <v>0.78181818181818186</v>
      </c>
    </row>
    <row r="5" spans="1:2" x14ac:dyDescent="0.35">
      <c r="A5" s="3" t="s">
        <v>2</v>
      </c>
      <c r="B5" s="5">
        <v>0.21818181818181817</v>
      </c>
    </row>
    <row r="6" spans="1:2" x14ac:dyDescent="0.35">
      <c r="A6" s="3" t="s">
        <v>1737</v>
      </c>
      <c r="B6" s="5">
        <v>1</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17D3C-36A0-4300-A92F-BBA7DA1F0864}">
  <dimension ref="A3:B6"/>
  <sheetViews>
    <sheetView workbookViewId="0">
      <selection activeCell="A3" sqref="A3:B6"/>
    </sheetView>
  </sheetViews>
  <sheetFormatPr defaultRowHeight="14.5" x14ac:dyDescent="0.35"/>
  <cols>
    <col min="1" max="1" width="17.1796875" bestFit="1" customWidth="1"/>
    <col min="2" max="2" width="114.453125" bestFit="1" customWidth="1"/>
  </cols>
  <sheetData>
    <row r="3" spans="1:2" x14ac:dyDescent="0.35">
      <c r="A3" s="2" t="s">
        <v>1736</v>
      </c>
      <c r="B3" t="s">
        <v>1835</v>
      </c>
    </row>
    <row r="4" spans="1:2" x14ac:dyDescent="0.35">
      <c r="A4" s="3" t="s">
        <v>1</v>
      </c>
      <c r="B4" s="5">
        <v>0.55151515151515151</v>
      </c>
    </row>
    <row r="5" spans="1:2" x14ac:dyDescent="0.35">
      <c r="A5" s="3" t="s">
        <v>2</v>
      </c>
      <c r="B5" s="5">
        <v>0.44848484848484849</v>
      </c>
    </row>
    <row r="6" spans="1:2" x14ac:dyDescent="0.35">
      <c r="A6" s="3" t="s">
        <v>1737</v>
      </c>
      <c r="B6" s="5">
        <v>1</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BFBB0-FE2D-4EBD-9CFB-653A63D16A8A}">
  <dimension ref="A3:B6"/>
  <sheetViews>
    <sheetView workbookViewId="0">
      <selection activeCell="A3" sqref="A3:B6"/>
    </sheetView>
  </sheetViews>
  <sheetFormatPr defaultRowHeight="14.5" x14ac:dyDescent="0.35"/>
  <cols>
    <col min="1" max="1" width="17.1796875" bestFit="1" customWidth="1"/>
    <col min="2" max="2" width="145.81640625" bestFit="1" customWidth="1"/>
  </cols>
  <sheetData>
    <row r="3" spans="1:2" x14ac:dyDescent="0.35">
      <c r="A3" s="2" t="s">
        <v>1736</v>
      </c>
      <c r="B3" t="s">
        <v>1836</v>
      </c>
    </row>
    <row r="4" spans="1:2" x14ac:dyDescent="0.35">
      <c r="A4" s="3" t="s">
        <v>1</v>
      </c>
      <c r="B4" s="5">
        <v>0.43636363636363634</v>
      </c>
    </row>
    <row r="5" spans="1:2" x14ac:dyDescent="0.35">
      <c r="A5" s="3" t="s">
        <v>2</v>
      </c>
      <c r="B5" s="5">
        <v>0.5636363636363636</v>
      </c>
    </row>
    <row r="6" spans="1:2" x14ac:dyDescent="0.35">
      <c r="A6" s="3" t="s">
        <v>1737</v>
      </c>
      <c r="B6" s="5">
        <v>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AC68F-FA5B-41A4-A7EC-1A1CAD979E86}">
  <dimension ref="A3:I34"/>
  <sheetViews>
    <sheetView topLeftCell="B9" workbookViewId="0">
      <selection activeCell="G9" sqref="G9"/>
    </sheetView>
  </sheetViews>
  <sheetFormatPr defaultRowHeight="14.5" x14ac:dyDescent="0.35"/>
  <cols>
    <col min="1" max="1" width="17.1796875" bestFit="1" customWidth="1"/>
    <col min="2" max="2" width="107.54296875" bestFit="1" customWidth="1"/>
    <col min="5" max="5" width="10.7265625" customWidth="1"/>
    <col min="6" max="6" width="14" customWidth="1"/>
    <col min="7" max="7" width="13.1796875" customWidth="1"/>
    <col min="8" max="8" width="9.81640625" customWidth="1"/>
    <col min="9" max="9" width="10" customWidth="1"/>
  </cols>
  <sheetData>
    <row r="3" spans="1:9" x14ac:dyDescent="0.35">
      <c r="A3" s="2" t="s">
        <v>1736</v>
      </c>
      <c r="B3" t="s">
        <v>1741</v>
      </c>
      <c r="D3" t="s">
        <v>1752</v>
      </c>
      <c r="E3" t="s">
        <v>13</v>
      </c>
      <c r="F3" t="s">
        <v>14</v>
      </c>
      <c r="G3" t="s">
        <v>15</v>
      </c>
      <c r="H3" t="s">
        <v>16</v>
      </c>
      <c r="I3" t="s">
        <v>3</v>
      </c>
    </row>
    <row r="4" spans="1:9" x14ac:dyDescent="0.35">
      <c r="A4" s="3" t="s">
        <v>13</v>
      </c>
      <c r="B4" s="6">
        <v>0.17616580310880828</v>
      </c>
      <c r="D4" t="s">
        <v>1753</v>
      </c>
      <c r="E4" s="7">
        <f>GETPIVOTDATA("I hvilken grad er følgende parter blevet inddraget i udarbejdelsen af jeres antimobbestrategi? - Skolebestyrelsen",$A$3,"I hvilken grad er følgende parter blevet inddraget i udarbejdelsen af jeres antimobbestrategi? - Skolebestyrelsen","I høj grad")</f>
        <v>0.17616580310880828</v>
      </c>
      <c r="F4" s="7">
        <f>GETPIVOTDATA("I hvilken grad er følgende parter blevet inddraget i udarbejdelsen af jeres antimobbestrategi? - Skolebestyrelsen",$A$3,"I hvilken grad er følgende parter blevet inddraget i udarbejdelsen af jeres antimobbestrategi? - Skolebestyrelsen","I nogen grad")</f>
        <v>0.25388601036269431</v>
      </c>
      <c r="G4" s="7">
        <f>GETPIVOTDATA("I hvilken grad er følgende parter blevet inddraget i udarbejdelsen af jeres antimobbestrategi? - Skolebestyrelsen",$A$3,"I hvilken grad er følgende parter blevet inddraget i udarbejdelsen af jeres antimobbestrategi? - Skolebestyrelsen","I mindre grad")</f>
        <v>0.30569948186528495</v>
      </c>
      <c r="H4" s="7">
        <f>GETPIVOTDATA("I hvilken grad er følgende parter blevet inddraget i udarbejdelsen af jeres antimobbestrategi? - Skolebestyrelsen",$A$3,"I hvilken grad er følgende parter blevet inddraget i udarbejdelsen af jeres antimobbestrategi? - Skolebestyrelsen","Slet ikke")</f>
        <v>0.20725388601036268</v>
      </c>
      <c r="I4" s="7">
        <f>GETPIVOTDATA("I hvilken grad er følgende parter blevet inddraget i udarbejdelsen af jeres antimobbestrategi? - Skolebestyrelsen",$A$3,"I hvilken grad er følgende parter blevet inddraget i udarbejdelsen af jeres antimobbestrategi? - Skolebestyrelsen","Ved ikke")</f>
        <v>5.6994818652849742E-2</v>
      </c>
    </row>
    <row r="5" spans="1:9" x14ac:dyDescent="0.35">
      <c r="A5" s="3" t="s">
        <v>14</v>
      </c>
      <c r="B5" s="6">
        <v>0.25388601036269431</v>
      </c>
      <c r="D5" t="s">
        <v>1754</v>
      </c>
      <c r="E5" s="7">
        <f>GETPIVOTDATA("I hvilken grad er følgende parter blevet inddraget i udarbejdelsen af jeres antimobbestrategi? - Skoleledelsen",$A$10,"I hvilken grad er følgende parter blevet inddraget i udarbejdelsen af jeres antimobbestrategi? - Skoleledelsen","I høj grad")</f>
        <v>0.92746113989637302</v>
      </c>
      <c r="F5" s="7">
        <f>GETPIVOTDATA("I hvilken grad er følgende parter blevet inddraget i udarbejdelsen af jeres antimobbestrategi? - Skoleledelsen",$A$10,"I hvilken grad er følgende parter blevet inddraget i udarbejdelsen af jeres antimobbestrategi? - Skoleledelsen","I nogen grad")</f>
        <v>4.6632124352331605E-2</v>
      </c>
      <c r="G5" s="7">
        <v>0</v>
      </c>
      <c r="H5" s="7">
        <v>0</v>
      </c>
      <c r="I5" s="7">
        <f>GETPIVOTDATA("I hvilken grad er følgende parter blevet inddraget i udarbejdelsen af jeres antimobbestrategi? - Skoleledelsen",$A$10,"I hvilken grad er følgende parter blevet inddraget i udarbejdelsen af jeres antimobbestrategi? - Skoleledelsen","Ved ikke")</f>
        <v>2.5906735751295335E-2</v>
      </c>
    </row>
    <row r="6" spans="1:9" x14ac:dyDescent="0.35">
      <c r="A6" s="3" t="s">
        <v>15</v>
      </c>
      <c r="B6" s="6">
        <v>0.30569948186528495</v>
      </c>
      <c r="D6" t="s">
        <v>1755</v>
      </c>
      <c r="E6" s="7">
        <f>GETPIVOTDATA("I hvilken grad er følgende parter blevet inddraget i udarbejdelsen af jeres antimobbestrategi? - Lærere og pædagoger",$A$15,"I hvilken grad er følgende parter blevet inddraget i udarbejdelsen af jeres antimobbestrategi? - Lærere og pædagoger","I høj grad")</f>
        <v>0.47150259067357514</v>
      </c>
      <c r="F6" s="7">
        <f>GETPIVOTDATA("I hvilken grad er følgende parter blevet inddraget i udarbejdelsen af jeres antimobbestrategi? - Lærere og pædagoger",$A$15,"I hvilken grad er følgende parter blevet inddraget i udarbejdelsen af jeres antimobbestrategi? - Lærere og pædagoger","I nogen grad")</f>
        <v>0.33160621761658032</v>
      </c>
      <c r="G6" s="7">
        <f>GETPIVOTDATA("I hvilken grad er følgende parter blevet inddraget i udarbejdelsen af jeres antimobbestrategi? - Lærere og pædagoger",$A$15,"I hvilken grad er følgende parter blevet inddraget i udarbejdelsen af jeres antimobbestrategi? - Lærere og pædagoger","I mindre grad")</f>
        <v>0.12953367875647667</v>
      </c>
      <c r="H6" s="7">
        <f>GETPIVOTDATA("I hvilken grad er følgende parter blevet inddraget i udarbejdelsen af jeres antimobbestrategi? - Lærere og pædagoger",$A$15,"I hvilken grad er følgende parter blevet inddraget i udarbejdelsen af jeres antimobbestrategi? - Lærere og pædagoger","Slet ikke")</f>
        <v>2.5906735751295335E-2</v>
      </c>
      <c r="I6" s="7">
        <f>GETPIVOTDATA("I hvilken grad er følgende parter blevet inddraget i udarbejdelsen af jeres antimobbestrategi? - Lærere og pædagoger",$A$15,"I hvilken grad er følgende parter blevet inddraget i udarbejdelsen af jeres antimobbestrategi? - Lærere og pædagoger","Ved ikke")</f>
        <v>4.145077720207254E-2</v>
      </c>
    </row>
    <row r="7" spans="1:9" x14ac:dyDescent="0.35">
      <c r="A7" s="3" t="s">
        <v>16</v>
      </c>
      <c r="B7" s="6">
        <v>0.20725388601036268</v>
      </c>
      <c r="D7" t="s">
        <v>1756</v>
      </c>
      <c r="E7" s="7">
        <f>GETPIVOTDATA("I hvilken grad er følgende parter blevet inddraget i udarbejdelsen af jeres antimobbestrategi? - Elever uden for skolebestyrelsen",$A$22,"I hvilken grad er følgende parter blevet inddraget i udarbejdelsen af jeres antimobbestrategi? - Elever uden for skolebestyrelsen","I høj grad")</f>
        <v>0.23834196891191708</v>
      </c>
      <c r="F7" s="7">
        <f>GETPIVOTDATA("I hvilken grad er følgende parter blevet inddraget i udarbejdelsen af jeres antimobbestrategi? - Elever uden for skolebestyrelsen",$A$22,"I hvilken grad er følgende parter blevet inddraget i udarbejdelsen af jeres antimobbestrategi? - Elever uden for skolebestyrelsen","I nogen grad")</f>
        <v>0.27461139896373055</v>
      </c>
      <c r="G7" s="7">
        <f>GETPIVOTDATA("I hvilken grad er følgende parter blevet inddraget i udarbejdelsen af jeres antimobbestrategi? - Elever uden for skolebestyrelsen",$A$22,"I hvilken grad er følgende parter blevet inddraget i udarbejdelsen af jeres antimobbestrategi? - Elever uden for skolebestyrelsen","I mindre grad")</f>
        <v>0.25906735751295334</v>
      </c>
      <c r="H7" s="7">
        <f>GETPIVOTDATA("I hvilken grad er følgende parter blevet inddraget i udarbejdelsen af jeres antimobbestrategi? - Elever uden for skolebestyrelsen",$A$22,"I hvilken grad er følgende parter blevet inddraget i udarbejdelsen af jeres antimobbestrategi? - Elever uden for skolebestyrelsen","Slet ikke")</f>
        <v>0.15544041450777202</v>
      </c>
      <c r="I7" s="7">
        <f>GETPIVOTDATA("I hvilken grad er følgende parter blevet inddraget i udarbejdelsen af jeres antimobbestrategi? - Elever uden for skolebestyrelsen",$A$22,"I hvilken grad er følgende parter blevet inddraget i udarbejdelsen af jeres antimobbestrategi? - Elever uden for skolebestyrelsen","Ved ikke")</f>
        <v>7.2538860103626937E-2</v>
      </c>
    </row>
    <row r="8" spans="1:9" x14ac:dyDescent="0.35">
      <c r="A8" s="3" t="s">
        <v>3</v>
      </c>
      <c r="B8" s="6">
        <v>5.6994818652849742E-2</v>
      </c>
      <c r="D8" t="s">
        <v>1757</v>
      </c>
      <c r="E8" s="7">
        <v>0</v>
      </c>
      <c r="F8" s="7">
        <f>GETPIVOTDATA("I hvilken grad er følgende parter blevet inddraget i udarbejdelsen af jeres antimobbestrategi? - Forældre uden for skolebestyrelsen",$A$29,"I hvilken grad er følgende parter blevet inddraget i udarbejdelsen af jeres antimobbestrategi? - Forældre uden for skolebestyrelsen","I nogen grad")</f>
        <v>5.1813471502590676E-3</v>
      </c>
      <c r="G8" s="7">
        <f>GETPIVOTDATA("I hvilken grad er følgende parter blevet inddraget i udarbejdelsen af jeres antimobbestrategi? - Forældre uden for skolebestyrelsen",$A$29,"I hvilken grad er følgende parter blevet inddraget i udarbejdelsen af jeres antimobbestrategi? - Forældre uden for skolebestyrelsen","I mindre grad")</f>
        <v>8.8082901554404139E-2</v>
      </c>
      <c r="H8" s="7">
        <f>GETPIVOTDATA("I hvilken grad er følgende parter blevet inddraget i udarbejdelsen af jeres antimobbestrategi? - Forældre uden for skolebestyrelsen",$A$29,"I hvilken grad er følgende parter blevet inddraget i udarbejdelsen af jeres antimobbestrategi? - Forældre uden for skolebestyrelsen","Slet ikke")</f>
        <v>0.82901554404145072</v>
      </c>
      <c r="I8" s="7">
        <f>GETPIVOTDATA("I hvilken grad er følgende parter blevet inddraget i udarbejdelsen af jeres antimobbestrategi? - Forældre uden for skolebestyrelsen",$A$29,"I hvilken grad er følgende parter blevet inddraget i udarbejdelsen af jeres antimobbestrategi? - Forældre uden for skolebestyrelsen","Ved ikke")</f>
        <v>7.7720207253886009E-2</v>
      </c>
    </row>
    <row r="9" spans="1:9" x14ac:dyDescent="0.35">
      <c r="A9" s="3" t="s">
        <v>1737</v>
      </c>
      <c r="B9" s="5">
        <v>1</v>
      </c>
    </row>
    <row r="10" spans="1:9" x14ac:dyDescent="0.35">
      <c r="A10" s="2" t="s">
        <v>1736</v>
      </c>
      <c r="B10" t="s">
        <v>1742</v>
      </c>
    </row>
    <row r="11" spans="1:9" x14ac:dyDescent="0.35">
      <c r="A11" s="3" t="s">
        <v>13</v>
      </c>
      <c r="B11" s="6">
        <v>0.92746113989637302</v>
      </c>
    </row>
    <row r="12" spans="1:9" x14ac:dyDescent="0.35">
      <c r="A12" s="3" t="s">
        <v>14</v>
      </c>
      <c r="B12" s="6">
        <v>4.6632124352331605E-2</v>
      </c>
    </row>
    <row r="13" spans="1:9" x14ac:dyDescent="0.35">
      <c r="A13" s="3" t="s">
        <v>3</v>
      </c>
      <c r="B13" s="6">
        <v>2.5906735751295335E-2</v>
      </c>
    </row>
    <row r="14" spans="1:9" x14ac:dyDescent="0.35">
      <c r="A14" s="3" t="s">
        <v>1737</v>
      </c>
      <c r="B14" s="5">
        <v>1</v>
      </c>
    </row>
    <row r="15" spans="1:9" x14ac:dyDescent="0.35">
      <c r="A15" s="2" t="s">
        <v>1736</v>
      </c>
      <c r="B15" t="s">
        <v>1749</v>
      </c>
    </row>
    <row r="16" spans="1:9" x14ac:dyDescent="0.35">
      <c r="A16" s="3" t="s">
        <v>13</v>
      </c>
      <c r="B16" s="6">
        <v>0.47150259067357514</v>
      </c>
    </row>
    <row r="17" spans="1:2" x14ac:dyDescent="0.35">
      <c r="A17" s="3" t="s">
        <v>14</v>
      </c>
      <c r="B17" s="6">
        <v>0.33160621761658032</v>
      </c>
    </row>
    <row r="18" spans="1:2" x14ac:dyDescent="0.35">
      <c r="A18" s="3" t="s">
        <v>15</v>
      </c>
      <c r="B18" s="6">
        <v>0.12953367875647667</v>
      </c>
    </row>
    <row r="19" spans="1:2" x14ac:dyDescent="0.35">
      <c r="A19" s="3" t="s">
        <v>16</v>
      </c>
      <c r="B19" s="6">
        <v>2.5906735751295335E-2</v>
      </c>
    </row>
    <row r="20" spans="1:2" x14ac:dyDescent="0.35">
      <c r="A20" s="3" t="s">
        <v>3</v>
      </c>
      <c r="B20" s="6">
        <v>4.145077720207254E-2</v>
      </c>
    </row>
    <row r="21" spans="1:2" x14ac:dyDescent="0.35">
      <c r="A21" s="3" t="s">
        <v>1737</v>
      </c>
      <c r="B21" s="5">
        <v>1</v>
      </c>
    </row>
    <row r="22" spans="1:2" x14ac:dyDescent="0.35">
      <c r="A22" s="2" t="s">
        <v>1736</v>
      </c>
      <c r="B22" t="s">
        <v>1750</v>
      </c>
    </row>
    <row r="23" spans="1:2" x14ac:dyDescent="0.35">
      <c r="A23" s="3" t="s">
        <v>13</v>
      </c>
      <c r="B23" s="6">
        <v>0.23834196891191708</v>
      </c>
    </row>
    <row r="24" spans="1:2" x14ac:dyDescent="0.35">
      <c r="A24" s="3" t="s">
        <v>14</v>
      </c>
      <c r="B24" s="6">
        <v>0.27461139896373055</v>
      </c>
    </row>
    <row r="25" spans="1:2" x14ac:dyDescent="0.35">
      <c r="A25" s="3" t="s">
        <v>15</v>
      </c>
      <c r="B25" s="6">
        <v>0.25906735751295334</v>
      </c>
    </row>
    <row r="26" spans="1:2" x14ac:dyDescent="0.35">
      <c r="A26" s="3" t="s">
        <v>16</v>
      </c>
      <c r="B26" s="6">
        <v>0.15544041450777202</v>
      </c>
    </row>
    <row r="27" spans="1:2" x14ac:dyDescent="0.35">
      <c r="A27" s="3" t="s">
        <v>3</v>
      </c>
      <c r="B27" s="6">
        <v>7.2538860103626937E-2</v>
      </c>
    </row>
    <row r="28" spans="1:2" x14ac:dyDescent="0.35">
      <c r="A28" s="3" t="s">
        <v>1737</v>
      </c>
      <c r="B28" s="5">
        <v>1</v>
      </c>
    </row>
    <row r="29" spans="1:2" x14ac:dyDescent="0.35">
      <c r="A29" s="2" t="s">
        <v>1736</v>
      </c>
      <c r="B29" t="s">
        <v>1751</v>
      </c>
    </row>
    <row r="30" spans="1:2" x14ac:dyDescent="0.35">
      <c r="A30" s="3" t="s">
        <v>14</v>
      </c>
      <c r="B30" s="6">
        <v>5.1813471502590676E-3</v>
      </c>
    </row>
    <row r="31" spans="1:2" x14ac:dyDescent="0.35">
      <c r="A31" s="3" t="s">
        <v>15</v>
      </c>
      <c r="B31" s="6">
        <v>8.8082901554404139E-2</v>
      </c>
    </row>
    <row r="32" spans="1:2" x14ac:dyDescent="0.35">
      <c r="A32" s="3" t="s">
        <v>16</v>
      </c>
      <c r="B32" s="6">
        <v>0.82901554404145072</v>
      </c>
    </row>
    <row r="33" spans="1:2" x14ac:dyDescent="0.35">
      <c r="A33" s="3" t="s">
        <v>3</v>
      </c>
      <c r="B33" s="6">
        <v>7.7720207253886009E-2</v>
      </c>
    </row>
    <row r="34" spans="1:2" x14ac:dyDescent="0.35">
      <c r="A34" s="3" t="s">
        <v>1737</v>
      </c>
      <c r="B34" s="5">
        <v>1</v>
      </c>
    </row>
  </sheetData>
  <pageMargins left="0.7" right="0.7" top="0.75" bottom="0.75" header="0.3" footer="0.3"/>
  <drawing r:id="rId6"/>
  <tableParts count="1">
    <tablePart r:id="rId7"/>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59D2D-C6AA-4847-A3A0-7039A8E9326B}">
  <dimension ref="A3:B6"/>
  <sheetViews>
    <sheetView workbookViewId="0">
      <selection activeCell="A3" sqref="A3:B6"/>
    </sheetView>
  </sheetViews>
  <sheetFormatPr defaultRowHeight="14.5" x14ac:dyDescent="0.35"/>
  <cols>
    <col min="1" max="1" width="17.1796875" bestFit="1" customWidth="1"/>
    <col min="2" max="2" width="130.26953125" bestFit="1" customWidth="1"/>
  </cols>
  <sheetData>
    <row r="3" spans="1:2" x14ac:dyDescent="0.35">
      <c r="A3" s="2" t="s">
        <v>1736</v>
      </c>
      <c r="B3" t="s">
        <v>1837</v>
      </c>
    </row>
    <row r="4" spans="1:2" x14ac:dyDescent="0.35">
      <c r="A4" s="3" t="s">
        <v>1</v>
      </c>
      <c r="B4" s="5">
        <v>0.19393939393939394</v>
      </c>
    </row>
    <row r="5" spans="1:2" x14ac:dyDescent="0.35">
      <c r="A5" s="3" t="s">
        <v>2</v>
      </c>
      <c r="B5" s="5">
        <v>0.80606060606060603</v>
      </c>
    </row>
    <row r="6" spans="1:2" x14ac:dyDescent="0.35">
      <c r="A6" s="3" t="s">
        <v>1737</v>
      </c>
      <c r="B6" s="5">
        <v>1</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54A93-2631-46E8-9276-9EA4D50DC858}">
  <dimension ref="A3:B6"/>
  <sheetViews>
    <sheetView workbookViewId="0">
      <selection activeCell="A3" sqref="A3:B6"/>
    </sheetView>
  </sheetViews>
  <sheetFormatPr defaultRowHeight="14.5" x14ac:dyDescent="0.35"/>
  <cols>
    <col min="1" max="1" width="17.1796875" bestFit="1" customWidth="1"/>
    <col min="2" max="2" width="142.90625" bestFit="1" customWidth="1"/>
  </cols>
  <sheetData>
    <row r="3" spans="1:2" x14ac:dyDescent="0.35">
      <c r="A3" s="2" t="s">
        <v>1736</v>
      </c>
      <c r="B3" t="s">
        <v>1838</v>
      </c>
    </row>
    <row r="4" spans="1:2" x14ac:dyDescent="0.35">
      <c r="A4" s="3" t="s">
        <v>1</v>
      </c>
      <c r="B4" s="5">
        <v>0.3515151515151515</v>
      </c>
    </row>
    <row r="5" spans="1:2" x14ac:dyDescent="0.35">
      <c r="A5" s="3" t="s">
        <v>2</v>
      </c>
      <c r="B5" s="5">
        <v>0.64848484848484844</v>
      </c>
    </row>
    <row r="6" spans="1:2" x14ac:dyDescent="0.35">
      <c r="A6" s="3" t="s">
        <v>1737</v>
      </c>
      <c r="B6" s="5">
        <v>1</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7DBC2-4512-4178-B2AC-BA87A43F83EE}">
  <dimension ref="A3:B6"/>
  <sheetViews>
    <sheetView workbookViewId="0">
      <selection activeCell="A3" sqref="A3:B6"/>
    </sheetView>
  </sheetViews>
  <sheetFormatPr defaultRowHeight="14.5" x14ac:dyDescent="0.35"/>
  <cols>
    <col min="1" max="1" width="17.1796875" bestFit="1" customWidth="1"/>
    <col min="2" max="2" width="115.54296875" bestFit="1" customWidth="1"/>
  </cols>
  <sheetData>
    <row r="3" spans="1:2" x14ac:dyDescent="0.35">
      <c r="A3" s="2" t="s">
        <v>1736</v>
      </c>
      <c r="B3" t="s">
        <v>1839</v>
      </c>
    </row>
    <row r="4" spans="1:2" x14ac:dyDescent="0.35">
      <c r="A4" s="3" t="s">
        <v>1</v>
      </c>
      <c r="B4" s="5">
        <v>0.66060606060606064</v>
      </c>
    </row>
    <row r="5" spans="1:2" x14ac:dyDescent="0.35">
      <c r="A5" s="3" t="s">
        <v>2</v>
      </c>
      <c r="B5" s="5">
        <v>0.33939393939393941</v>
      </c>
    </row>
    <row r="6" spans="1:2" x14ac:dyDescent="0.35">
      <c r="A6" s="3" t="s">
        <v>1737</v>
      </c>
      <c r="B6" s="5">
        <v>1</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04D50-9DF7-4E29-A470-C81AB0164C82}">
  <dimension ref="A3:B6"/>
  <sheetViews>
    <sheetView workbookViewId="0">
      <selection activeCell="A3" sqref="A3:B6"/>
    </sheetView>
  </sheetViews>
  <sheetFormatPr defaultRowHeight="14.5" x14ac:dyDescent="0.35"/>
  <cols>
    <col min="1" max="1" width="17.1796875" bestFit="1" customWidth="1"/>
    <col min="2" max="2" width="126.08984375" bestFit="1" customWidth="1"/>
  </cols>
  <sheetData>
    <row r="3" spans="1:2" x14ac:dyDescent="0.35">
      <c r="A3" s="2" t="s">
        <v>1736</v>
      </c>
      <c r="B3" t="s">
        <v>1840</v>
      </c>
    </row>
    <row r="4" spans="1:2" x14ac:dyDescent="0.35">
      <c r="A4" s="3" t="s">
        <v>1</v>
      </c>
      <c r="B4" s="5">
        <v>0.18787878787878787</v>
      </c>
    </row>
    <row r="5" spans="1:2" x14ac:dyDescent="0.35">
      <c r="A5" s="3" t="s">
        <v>2</v>
      </c>
      <c r="B5" s="5">
        <v>0.81212121212121213</v>
      </c>
    </row>
    <row r="6" spans="1:2" x14ac:dyDescent="0.35">
      <c r="A6" s="3" t="s">
        <v>1737</v>
      </c>
      <c r="B6" s="5">
        <v>1</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0DD7-B6E2-4EE0-BB7A-9B09E1315D37}">
  <dimension ref="A3:B6"/>
  <sheetViews>
    <sheetView workbookViewId="0">
      <selection activeCell="A3" sqref="A3:B6"/>
    </sheetView>
  </sheetViews>
  <sheetFormatPr defaultRowHeight="14.5" x14ac:dyDescent="0.35"/>
  <cols>
    <col min="1" max="1" width="17.1796875" bestFit="1" customWidth="1"/>
    <col min="2" max="2" width="158.6328125" bestFit="1" customWidth="1"/>
  </cols>
  <sheetData>
    <row r="3" spans="1:2" x14ac:dyDescent="0.35">
      <c r="A3" s="2" t="s">
        <v>1736</v>
      </c>
      <c r="B3" t="s">
        <v>1841</v>
      </c>
    </row>
    <row r="4" spans="1:2" x14ac:dyDescent="0.35">
      <c r="A4" s="3" t="s">
        <v>1</v>
      </c>
      <c r="B4" s="5">
        <v>6.0606060606060608E-2</v>
      </c>
    </row>
    <row r="5" spans="1:2" x14ac:dyDescent="0.35">
      <c r="A5" s="3" t="s">
        <v>2</v>
      </c>
      <c r="B5" s="5">
        <v>0.93939393939393945</v>
      </c>
    </row>
    <row r="6" spans="1:2" x14ac:dyDescent="0.35">
      <c r="A6" s="3" t="s">
        <v>1737</v>
      </c>
      <c r="B6" s="5">
        <v>1</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B7595-AF49-4F12-BD56-EC6D737368FE}">
  <dimension ref="A3:E58"/>
  <sheetViews>
    <sheetView topLeftCell="B1" workbookViewId="0">
      <selection activeCell="B60" sqref="B60"/>
    </sheetView>
  </sheetViews>
  <sheetFormatPr defaultRowHeight="14.5" x14ac:dyDescent="0.35"/>
  <cols>
    <col min="1" max="1" width="17.1796875" bestFit="1" customWidth="1"/>
    <col min="2" max="2" width="140.90625" bestFit="1" customWidth="1"/>
    <col min="4" max="4" width="9.26953125" customWidth="1"/>
    <col min="5" max="5" width="9.36328125" customWidth="1"/>
  </cols>
  <sheetData>
    <row r="3" spans="1:5" x14ac:dyDescent="0.35">
      <c r="A3" s="2" t="s">
        <v>1736</v>
      </c>
      <c r="B3" t="s">
        <v>1843</v>
      </c>
      <c r="D3" t="s">
        <v>1842</v>
      </c>
      <c r="E3" t="s">
        <v>1758</v>
      </c>
    </row>
    <row r="4" spans="1:5" x14ac:dyDescent="0.35">
      <c r="A4" s="3" t="s">
        <v>1</v>
      </c>
      <c r="B4" s="5">
        <v>0.72727272727272729</v>
      </c>
      <c r="D4" t="s">
        <v>1716</v>
      </c>
      <c r="E4" s="7">
        <f>GETPIVOTDATA("Hvilke forhold af jeres psykiske undervisningsmiljø har I kortlagt i jeres undervisningsmiljøvurdering? - Motivation",$A$3,"Hvilke forhold af jeres psykiske undervisningsmiljø har I kortlagt i jeres undervisningsmiljøvurdering? - Motivation","Ja")</f>
        <v>0.72727272727272729</v>
      </c>
    </row>
    <row r="5" spans="1:5" x14ac:dyDescent="0.35">
      <c r="A5" s="3" t="s">
        <v>2</v>
      </c>
      <c r="B5" s="5">
        <v>0.27272727272727271</v>
      </c>
      <c r="D5" t="s">
        <v>1717</v>
      </c>
      <c r="E5" s="7">
        <f>GETPIVOTDATA("Hvilke forhold af jeres psykiske undervisningsmiljø har I kortlagt i jeres undervisningsmiljøvurdering? - Medbestemmelse",$A$7,"Hvilke forhold af jeres psykiske undervisningsmiljø har I kortlagt i jeres undervisningsmiljøvurdering? - Medbestemmelse","Ja")</f>
        <v>0.66060606060606064</v>
      </c>
    </row>
    <row r="6" spans="1:5" x14ac:dyDescent="0.35">
      <c r="A6" s="3" t="s">
        <v>1737</v>
      </c>
      <c r="B6" s="5">
        <v>1</v>
      </c>
      <c r="D6" t="s">
        <v>1718</v>
      </c>
      <c r="E6" s="7">
        <f>GETPIVOTDATA("Hvilke forhold af jeres psykiske undervisningsmiljø har I kortlagt i jeres undervisningsmiljøvurdering? - Elevinddragelse",$A$11,"Hvilke forhold af jeres psykiske undervisningsmiljø har I kortlagt i jeres undervisningsmiljøvurdering? - Elevinddragelse","Ja")</f>
        <v>0.72121212121212119</v>
      </c>
    </row>
    <row r="7" spans="1:5" x14ac:dyDescent="0.35">
      <c r="A7" s="2" t="s">
        <v>1736</v>
      </c>
      <c r="B7" t="s">
        <v>1844</v>
      </c>
      <c r="D7" t="s">
        <v>1719</v>
      </c>
      <c r="E7" s="7">
        <f>GETPIVOTDATA("Hvilke forhold af jeres psykiske undervisningsmiljø har I kortlagt i jeres undervisningsmiljøvurdering? - Relationer mellem lærere og elever",$A$15,"Hvilke forhold af jeres psykiske undervisningsmiljø har I kortlagt i jeres undervisningsmiljøvurdering? - Relationer mellem lærere og elever","Ja")</f>
        <v>0.81212121212121213</v>
      </c>
    </row>
    <row r="8" spans="1:5" x14ac:dyDescent="0.35">
      <c r="A8" s="3" t="s">
        <v>1</v>
      </c>
      <c r="B8" s="5">
        <v>0.66060606060606064</v>
      </c>
      <c r="D8" t="s">
        <v>1720</v>
      </c>
      <c r="E8" s="7">
        <f>GETPIVOTDATA("Hvilke forhold af jeres psykiske undervisningsmiljø har I kortlagt i jeres undervisningsmiljøvurdering? - Faglig feedback og vejledning",$A$19,"Hvilke forhold af jeres psykiske undervisningsmiljø har I kortlagt i jeres undervisningsmiljøvurdering? - Faglig feedback og vejledning","Ja")</f>
        <v>0.68484848484848482</v>
      </c>
    </row>
    <row r="9" spans="1:5" x14ac:dyDescent="0.35">
      <c r="A9" s="3" t="s">
        <v>2</v>
      </c>
      <c r="B9" s="5">
        <v>0.33939393939393941</v>
      </c>
      <c r="D9" t="s">
        <v>1721</v>
      </c>
      <c r="E9" s="7">
        <f>GETPIVOTDATA("Hvilke forhold af jeres psykiske undervisningsmiljø har I kortlagt i jeres undervisningsmiljøvurdering? - Psykisk trivsel",$A$23,"Hvilke forhold af jeres psykiske undervisningsmiljø har I kortlagt i jeres undervisningsmiljøvurdering? - Psykisk trivsel","Ja")</f>
        <v>0.76969696969696966</v>
      </c>
    </row>
    <row r="10" spans="1:5" x14ac:dyDescent="0.35">
      <c r="A10" s="3" t="s">
        <v>1737</v>
      </c>
      <c r="B10" s="5">
        <v>1</v>
      </c>
      <c r="D10" t="s">
        <v>1722</v>
      </c>
      <c r="E10" s="7">
        <f>GETPIVOTDATA("Hvilke forhold af jeres psykiske undervisningsmiljø har I kortlagt i jeres undervisningsmiljøvurdering? - Sociale fællesskaber i klassen",$A$27,"Hvilke forhold af jeres psykiske undervisningsmiljø har I kortlagt i jeres undervisningsmiljøvurdering? - Sociale fællesskaber i klassen","Ja")</f>
        <v>0.76969696969696966</v>
      </c>
    </row>
    <row r="11" spans="1:5" x14ac:dyDescent="0.35">
      <c r="A11" s="2" t="s">
        <v>1736</v>
      </c>
      <c r="B11" t="s">
        <v>1845</v>
      </c>
      <c r="D11" t="s">
        <v>1723</v>
      </c>
      <c r="E11" s="7">
        <f>GETPIVOTDATA("Hvilke forhold af jeres psykiske undervisningsmiljø har I kortlagt i jeres undervisningsmiljøvurdering? - Tilhørsforhold",$A$31,"Hvilke forhold af jeres psykiske undervisningsmiljø har I kortlagt i jeres undervisningsmiljøvurdering? - Tilhørsforhold","Ja")</f>
        <v>0.54545454545454541</v>
      </c>
    </row>
    <row r="12" spans="1:5" x14ac:dyDescent="0.35">
      <c r="A12" s="3" t="s">
        <v>1</v>
      </c>
      <c r="B12" s="5">
        <v>0.72121212121212119</v>
      </c>
      <c r="D12" t="s">
        <v>1724</v>
      </c>
      <c r="E12" s="7">
        <f>GETPIVOTDATA("Hvilke forhold af jeres psykiske undervisningsmiljø har I kortlagt i jeres undervisningsmiljøvurdering? - Mobning",$A$35,"Hvilke forhold af jeres psykiske undervisningsmiljø har I kortlagt i jeres undervisningsmiljøvurdering? - Mobning","Ja")</f>
        <v>0.76363636363636367</v>
      </c>
    </row>
    <row r="13" spans="1:5" x14ac:dyDescent="0.35">
      <c r="A13" s="3" t="s">
        <v>2</v>
      </c>
      <c r="B13" s="5">
        <v>0.27878787878787881</v>
      </c>
      <c r="D13" t="s">
        <v>1725</v>
      </c>
      <c r="E13" s="7">
        <f>GETPIVOTDATA("Hvilke forhold af jeres psykiske undervisningsmiljø har I kortlagt i jeres undervisningsmiljøvurdering? - Krænkelser",$A$39,"Hvilke forhold af jeres psykiske undervisningsmiljø har I kortlagt i jeres undervisningsmiljøvurdering? - Krænkelser","Ja")</f>
        <v>0.62424242424242427</v>
      </c>
    </row>
    <row r="14" spans="1:5" x14ac:dyDescent="0.35">
      <c r="A14" s="3" t="s">
        <v>1737</v>
      </c>
      <c r="B14" s="5">
        <v>1</v>
      </c>
      <c r="D14" t="s">
        <v>1726</v>
      </c>
      <c r="E14" s="7">
        <f>GETPIVOTDATA("Hvilke forhold af jeres psykiske undervisningsmiljø har I kortlagt i jeres undervisningsmiljøvurdering? - Vold",$A$43,"Hvilke forhold af jeres psykiske undervisningsmiljø har I kortlagt i jeres undervisningsmiljøvurdering? - Vold","Ja")</f>
        <v>0.39393939393939392</v>
      </c>
    </row>
    <row r="15" spans="1:5" x14ac:dyDescent="0.35">
      <c r="A15" s="2" t="s">
        <v>1736</v>
      </c>
      <c r="B15" t="s">
        <v>1846</v>
      </c>
      <c r="D15" t="s">
        <v>1727</v>
      </c>
      <c r="E15" s="7">
        <f>GETPIVOTDATA("Hvilke forhold af jeres psykiske undervisningsmiljø har I kortlagt i jeres undervisningsmiljøvurdering? - Diskrimination",$A$47,"Hvilke forhold af jeres psykiske undervisningsmiljø har I kortlagt i jeres undervisningsmiljøvurdering? - Diskrimination","Ja")</f>
        <v>0.39393939393939392</v>
      </c>
    </row>
    <row r="16" spans="1:5" x14ac:dyDescent="0.35">
      <c r="A16" s="3" t="s">
        <v>1</v>
      </c>
      <c r="B16" s="5">
        <v>0.81212121212121213</v>
      </c>
      <c r="D16" t="s">
        <v>1811</v>
      </c>
      <c r="E16" s="7">
        <f>GETPIVOTDATA("Hvilke forhold af jeres psykiske undervisningsmiljø har I kortlagt i jeres undervisningsmiljøvurdering? - Andet, skriv venligst her:",$A$51,"Hvilke forhold af jeres psykiske undervisningsmiljø har I kortlagt i jeres undervisningsmiljøvurdering? - Andet, skriv venligst her:","Ja")</f>
        <v>0.15757575757575756</v>
      </c>
    </row>
    <row r="17" spans="1:5" x14ac:dyDescent="0.35">
      <c r="A17" s="3" t="s">
        <v>2</v>
      </c>
      <c r="B17" s="5">
        <v>0.18787878787878787</v>
      </c>
      <c r="D17" t="s">
        <v>1728</v>
      </c>
      <c r="E17" s="7">
        <f>GETPIVOTDATA("Hvilke forhold af jeres psykiske undervisningsmiljø har I kortlagt i jeres undervisningsmiljøvurdering? - Vi har ikke kortlagt vores psykiske undervisningsmiljø",$A$55,"Hvilke forhold af jeres psykiske undervisningsmiljø har I kortlagt i jeres undervisningsmiljøvurdering? - Vi har ikke kortlagt vores psykiske undervisningsmiljø","Ja")</f>
        <v>4.2424242424242427E-2</v>
      </c>
    </row>
    <row r="18" spans="1:5" x14ac:dyDescent="0.35">
      <c r="A18" s="3" t="s">
        <v>1737</v>
      </c>
      <c r="B18" s="5">
        <v>1</v>
      </c>
    </row>
    <row r="19" spans="1:5" x14ac:dyDescent="0.35">
      <c r="A19" s="2" t="s">
        <v>1736</v>
      </c>
      <c r="B19" t="s">
        <v>1847</v>
      </c>
    </row>
    <row r="20" spans="1:5" x14ac:dyDescent="0.35">
      <c r="A20" s="3" t="s">
        <v>1</v>
      </c>
      <c r="B20" s="5">
        <v>0.68484848484848482</v>
      </c>
    </row>
    <row r="21" spans="1:5" x14ac:dyDescent="0.35">
      <c r="A21" s="3" t="s">
        <v>2</v>
      </c>
      <c r="B21" s="5">
        <v>0.31515151515151513</v>
      </c>
    </row>
    <row r="22" spans="1:5" x14ac:dyDescent="0.35">
      <c r="A22" s="3" t="s">
        <v>1737</v>
      </c>
      <c r="B22" s="5">
        <v>1</v>
      </c>
    </row>
    <row r="23" spans="1:5" x14ac:dyDescent="0.35">
      <c r="A23" s="2" t="s">
        <v>1736</v>
      </c>
      <c r="B23" t="s">
        <v>1848</v>
      </c>
    </row>
    <row r="24" spans="1:5" x14ac:dyDescent="0.35">
      <c r="A24" s="3" t="s">
        <v>1</v>
      </c>
      <c r="B24" s="5">
        <v>0.76969696969696966</v>
      </c>
    </row>
    <row r="25" spans="1:5" x14ac:dyDescent="0.35">
      <c r="A25" s="3" t="s">
        <v>2</v>
      </c>
      <c r="B25" s="5">
        <v>0.23030303030303031</v>
      </c>
    </row>
    <row r="26" spans="1:5" x14ac:dyDescent="0.35">
      <c r="A26" s="3" t="s">
        <v>1737</v>
      </c>
      <c r="B26" s="5">
        <v>1</v>
      </c>
    </row>
    <row r="27" spans="1:5" x14ac:dyDescent="0.35">
      <c r="A27" s="2" t="s">
        <v>1736</v>
      </c>
      <c r="B27" t="s">
        <v>1849</v>
      </c>
    </row>
    <row r="28" spans="1:5" x14ac:dyDescent="0.35">
      <c r="A28" s="3" t="s">
        <v>1</v>
      </c>
      <c r="B28" s="5">
        <v>0.76969696969696966</v>
      </c>
    </row>
    <row r="29" spans="1:5" x14ac:dyDescent="0.35">
      <c r="A29" s="3" t="s">
        <v>2</v>
      </c>
      <c r="B29" s="5">
        <v>0.23030303030303031</v>
      </c>
    </row>
    <row r="30" spans="1:5" x14ac:dyDescent="0.35">
      <c r="A30" s="3" t="s">
        <v>1737</v>
      </c>
      <c r="B30" s="5">
        <v>1</v>
      </c>
    </row>
    <row r="31" spans="1:5" x14ac:dyDescent="0.35">
      <c r="A31" s="2" t="s">
        <v>1736</v>
      </c>
      <c r="B31" t="s">
        <v>1850</v>
      </c>
    </row>
    <row r="32" spans="1:5" x14ac:dyDescent="0.35">
      <c r="A32" s="3" t="s">
        <v>1</v>
      </c>
      <c r="B32" s="5">
        <v>0.54545454545454541</v>
      </c>
    </row>
    <row r="33" spans="1:2" x14ac:dyDescent="0.35">
      <c r="A33" s="3" t="s">
        <v>2</v>
      </c>
      <c r="B33" s="5">
        <v>0.45454545454545453</v>
      </c>
    </row>
    <row r="34" spans="1:2" x14ac:dyDescent="0.35">
      <c r="A34" s="3" t="s">
        <v>1737</v>
      </c>
      <c r="B34" s="5">
        <v>1</v>
      </c>
    </row>
    <row r="35" spans="1:2" x14ac:dyDescent="0.35">
      <c r="A35" s="2" t="s">
        <v>1736</v>
      </c>
      <c r="B35" t="s">
        <v>1851</v>
      </c>
    </row>
    <row r="36" spans="1:2" x14ac:dyDescent="0.35">
      <c r="A36" s="3" t="s">
        <v>1</v>
      </c>
      <c r="B36" s="5">
        <v>0.76363636363636367</v>
      </c>
    </row>
    <row r="37" spans="1:2" x14ac:dyDescent="0.35">
      <c r="A37" s="3" t="s">
        <v>2</v>
      </c>
      <c r="B37" s="5">
        <v>0.23636363636363636</v>
      </c>
    </row>
    <row r="38" spans="1:2" x14ac:dyDescent="0.35">
      <c r="A38" s="3" t="s">
        <v>1737</v>
      </c>
      <c r="B38" s="5">
        <v>1</v>
      </c>
    </row>
    <row r="39" spans="1:2" x14ac:dyDescent="0.35">
      <c r="A39" s="2" t="s">
        <v>1736</v>
      </c>
      <c r="B39" t="s">
        <v>1852</v>
      </c>
    </row>
    <row r="40" spans="1:2" x14ac:dyDescent="0.35">
      <c r="A40" s="3" t="s">
        <v>1</v>
      </c>
      <c r="B40" s="5">
        <v>0.62424242424242427</v>
      </c>
    </row>
    <row r="41" spans="1:2" x14ac:dyDescent="0.35">
      <c r="A41" s="3" t="s">
        <v>2</v>
      </c>
      <c r="B41" s="5">
        <v>0.37575757575757573</v>
      </c>
    </row>
    <row r="42" spans="1:2" x14ac:dyDescent="0.35">
      <c r="A42" s="3" t="s">
        <v>1737</v>
      </c>
      <c r="B42" s="5">
        <v>1</v>
      </c>
    </row>
    <row r="43" spans="1:2" x14ac:dyDescent="0.35">
      <c r="A43" s="2" t="s">
        <v>1736</v>
      </c>
      <c r="B43" t="s">
        <v>1853</v>
      </c>
    </row>
    <row r="44" spans="1:2" x14ac:dyDescent="0.35">
      <c r="A44" s="3" t="s">
        <v>1</v>
      </c>
      <c r="B44" s="5">
        <v>0.39393939393939392</v>
      </c>
    </row>
    <row r="45" spans="1:2" x14ac:dyDescent="0.35">
      <c r="A45" s="3" t="s">
        <v>2</v>
      </c>
      <c r="B45" s="5">
        <v>0.60606060606060608</v>
      </c>
    </row>
    <row r="46" spans="1:2" x14ac:dyDescent="0.35">
      <c r="A46" s="3" t="s">
        <v>1737</v>
      </c>
      <c r="B46" s="5">
        <v>1</v>
      </c>
    </row>
    <row r="47" spans="1:2" x14ac:dyDescent="0.35">
      <c r="A47" s="2" t="s">
        <v>1736</v>
      </c>
      <c r="B47" t="s">
        <v>1854</v>
      </c>
    </row>
    <row r="48" spans="1:2" x14ac:dyDescent="0.35">
      <c r="A48" s="3" t="s">
        <v>1</v>
      </c>
      <c r="B48" s="5">
        <v>0.39393939393939392</v>
      </c>
    </row>
    <row r="49" spans="1:2" x14ac:dyDescent="0.35">
      <c r="A49" s="3" t="s">
        <v>2</v>
      </c>
      <c r="B49" s="5">
        <v>0.60606060606060608</v>
      </c>
    </row>
    <row r="50" spans="1:2" x14ac:dyDescent="0.35">
      <c r="A50" s="3" t="s">
        <v>1737</v>
      </c>
      <c r="B50" s="5">
        <v>1</v>
      </c>
    </row>
    <row r="51" spans="1:2" x14ac:dyDescent="0.35">
      <c r="A51" s="2" t="s">
        <v>1736</v>
      </c>
      <c r="B51" t="s">
        <v>1855</v>
      </c>
    </row>
    <row r="52" spans="1:2" x14ac:dyDescent="0.35">
      <c r="A52" s="3" t="s">
        <v>1</v>
      </c>
      <c r="B52" s="5">
        <v>0.15757575757575756</v>
      </c>
    </row>
    <row r="53" spans="1:2" x14ac:dyDescent="0.35">
      <c r="A53" s="3" t="s">
        <v>2</v>
      </c>
      <c r="B53" s="5">
        <v>0.84242424242424241</v>
      </c>
    </row>
    <row r="54" spans="1:2" x14ac:dyDescent="0.35">
      <c r="A54" s="3" t="s">
        <v>1737</v>
      </c>
      <c r="B54" s="5">
        <v>1</v>
      </c>
    </row>
    <row r="55" spans="1:2" x14ac:dyDescent="0.35">
      <c r="A55" s="2" t="s">
        <v>1736</v>
      </c>
      <c r="B55" t="s">
        <v>1856</v>
      </c>
    </row>
    <row r="56" spans="1:2" x14ac:dyDescent="0.35">
      <c r="A56" s="3" t="s">
        <v>1</v>
      </c>
      <c r="B56" s="5">
        <v>4.2424242424242427E-2</v>
      </c>
    </row>
    <row r="57" spans="1:2" x14ac:dyDescent="0.35">
      <c r="A57" s="3" t="s">
        <v>2</v>
      </c>
      <c r="B57" s="5">
        <v>0.95757575757575752</v>
      </c>
    </row>
    <row r="58" spans="1:2" x14ac:dyDescent="0.35">
      <c r="A58" s="3" t="s">
        <v>1737</v>
      </c>
      <c r="B58" s="5">
        <v>1</v>
      </c>
    </row>
  </sheetData>
  <pageMargins left="0.7" right="0.7" top="0.75" bottom="0.75" header="0.3" footer="0.3"/>
  <drawing r:id="rId15"/>
  <tableParts count="1">
    <tablePart r:id="rId16"/>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EA8B9-1ECB-4DC6-8D4D-58FACD141BE2}">
  <dimension ref="A3:B6"/>
  <sheetViews>
    <sheetView workbookViewId="0">
      <selection activeCell="A3" sqref="A3:B6"/>
    </sheetView>
  </sheetViews>
  <sheetFormatPr defaultRowHeight="14.5" x14ac:dyDescent="0.35"/>
  <cols>
    <col min="1" max="1" width="17.1796875" bestFit="1" customWidth="1"/>
    <col min="2" max="2" width="110.54296875" bestFit="1" customWidth="1"/>
  </cols>
  <sheetData>
    <row r="3" spans="1:2" x14ac:dyDescent="0.35">
      <c r="A3" s="2" t="s">
        <v>1736</v>
      </c>
      <c r="B3" t="s">
        <v>1844</v>
      </c>
    </row>
    <row r="4" spans="1:2" x14ac:dyDescent="0.35">
      <c r="A4" s="3" t="s">
        <v>1</v>
      </c>
      <c r="B4" s="5">
        <v>0.66060606060606064</v>
      </c>
    </row>
    <row r="5" spans="1:2" x14ac:dyDescent="0.35">
      <c r="A5" s="3" t="s">
        <v>2</v>
      </c>
      <c r="B5" s="5">
        <v>0.33939393939393941</v>
      </c>
    </row>
    <row r="6" spans="1:2" x14ac:dyDescent="0.35">
      <c r="A6" s="3" t="s">
        <v>1737</v>
      </c>
      <c r="B6" s="5">
        <v>1</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424EA-12E1-4BEA-8AAA-38DB8517781B}">
  <dimension ref="A3:B6"/>
  <sheetViews>
    <sheetView workbookViewId="0">
      <selection activeCell="A3" sqref="A3:B6"/>
    </sheetView>
  </sheetViews>
  <sheetFormatPr defaultRowHeight="14.5" x14ac:dyDescent="0.35"/>
  <cols>
    <col min="1" max="1" width="17.1796875" bestFit="1" customWidth="1"/>
    <col min="2" max="2" width="108.54296875" bestFit="1" customWidth="1"/>
  </cols>
  <sheetData>
    <row r="3" spans="1:2" x14ac:dyDescent="0.35">
      <c r="A3" s="2" t="s">
        <v>1736</v>
      </c>
      <c r="B3" t="s">
        <v>1845</v>
      </c>
    </row>
    <row r="4" spans="1:2" x14ac:dyDescent="0.35">
      <c r="A4" s="3" t="s">
        <v>1</v>
      </c>
      <c r="B4" s="5">
        <v>0.72121212121212119</v>
      </c>
    </row>
    <row r="5" spans="1:2" x14ac:dyDescent="0.35">
      <c r="A5" s="3" t="s">
        <v>2</v>
      </c>
      <c r="B5" s="5">
        <v>0.27878787878787881</v>
      </c>
    </row>
    <row r="6" spans="1:2" x14ac:dyDescent="0.35">
      <c r="A6" s="3" t="s">
        <v>1737</v>
      </c>
      <c r="B6" s="5">
        <v>1</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C10C-410C-4050-884C-ABF5F4D91CA1}">
  <dimension ref="A3:B6"/>
  <sheetViews>
    <sheetView workbookViewId="0">
      <selection activeCell="A3" sqref="A3:B6"/>
    </sheetView>
  </sheetViews>
  <sheetFormatPr defaultRowHeight="14.5" x14ac:dyDescent="0.35"/>
  <cols>
    <col min="1" max="1" width="17.1796875" bestFit="1" customWidth="1"/>
    <col min="2" max="2" width="125.08984375" bestFit="1" customWidth="1"/>
  </cols>
  <sheetData>
    <row r="3" spans="1:2" x14ac:dyDescent="0.35">
      <c r="A3" s="2" t="s">
        <v>1736</v>
      </c>
      <c r="B3" t="s">
        <v>1846</v>
      </c>
    </row>
    <row r="4" spans="1:2" x14ac:dyDescent="0.35">
      <c r="A4" s="3" t="s">
        <v>1</v>
      </c>
      <c r="B4" s="5">
        <v>0.81212121212121213</v>
      </c>
    </row>
    <row r="5" spans="1:2" x14ac:dyDescent="0.35">
      <c r="A5" s="3" t="s">
        <v>2</v>
      </c>
      <c r="B5" s="5">
        <v>0.18787878787878787</v>
      </c>
    </row>
    <row r="6" spans="1:2" x14ac:dyDescent="0.35">
      <c r="A6" s="3" t="s">
        <v>1737</v>
      </c>
      <c r="B6" s="5">
        <v>1</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30EF8-FDB6-40A8-9BA6-D7CA7E6D8669}">
  <dimension ref="A3:B6"/>
  <sheetViews>
    <sheetView workbookViewId="0">
      <selection activeCell="A3" sqref="A3:B6"/>
    </sheetView>
  </sheetViews>
  <sheetFormatPr defaultRowHeight="14.5" x14ac:dyDescent="0.35"/>
  <cols>
    <col min="1" max="1" width="17.1796875" bestFit="1" customWidth="1"/>
    <col min="2" max="2" width="120" bestFit="1" customWidth="1"/>
  </cols>
  <sheetData>
    <row r="3" spans="1:2" x14ac:dyDescent="0.35">
      <c r="A3" s="2" t="s">
        <v>1736</v>
      </c>
      <c r="B3" t="s">
        <v>1847</v>
      </c>
    </row>
    <row r="4" spans="1:2" x14ac:dyDescent="0.35">
      <c r="A4" s="3" t="s">
        <v>1</v>
      </c>
      <c r="B4" s="5">
        <v>0.68484848484848482</v>
      </c>
    </row>
    <row r="5" spans="1:2" x14ac:dyDescent="0.35">
      <c r="A5" s="3" t="s">
        <v>2</v>
      </c>
      <c r="B5" s="5">
        <v>0.31515151515151513</v>
      </c>
    </row>
    <row r="6" spans="1:2" x14ac:dyDescent="0.35">
      <c r="A6" s="3" t="s">
        <v>1737</v>
      </c>
      <c r="B6" s="5">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1C72C-D501-45A5-B90C-B6460B8D492C}">
  <dimension ref="A3:B7"/>
  <sheetViews>
    <sheetView workbookViewId="0">
      <selection activeCell="A3" sqref="A3:B7"/>
    </sheetView>
  </sheetViews>
  <sheetFormatPr defaultRowHeight="14.5" x14ac:dyDescent="0.35"/>
  <cols>
    <col min="1" max="1" width="17.1796875" bestFit="1" customWidth="1"/>
    <col min="2" max="2" width="100.6328125" bestFit="1" customWidth="1"/>
  </cols>
  <sheetData>
    <row r="3" spans="1:2" x14ac:dyDescent="0.35">
      <c r="A3" s="2" t="s">
        <v>1736</v>
      </c>
      <c r="B3" t="s">
        <v>1742</v>
      </c>
    </row>
    <row r="4" spans="1:2" x14ac:dyDescent="0.35">
      <c r="A4" s="3" t="s">
        <v>13</v>
      </c>
      <c r="B4" s="4">
        <v>179</v>
      </c>
    </row>
    <row r="5" spans="1:2" x14ac:dyDescent="0.35">
      <c r="A5" s="3" t="s">
        <v>14</v>
      </c>
      <c r="B5" s="4">
        <v>9</v>
      </c>
    </row>
    <row r="6" spans="1:2" x14ac:dyDescent="0.35">
      <c r="A6" s="3" t="s">
        <v>3</v>
      </c>
      <c r="B6" s="4">
        <v>5</v>
      </c>
    </row>
    <row r="7" spans="1:2" x14ac:dyDescent="0.35">
      <c r="A7" s="3" t="s">
        <v>1737</v>
      </c>
      <c r="B7" s="4">
        <v>193</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5DBA8-89C6-482C-9EA4-F57494AD68CD}">
  <dimension ref="A3:B6"/>
  <sheetViews>
    <sheetView workbookViewId="0">
      <selection activeCell="A3" sqref="A3:B6"/>
    </sheetView>
  </sheetViews>
  <sheetFormatPr defaultRowHeight="14.5" x14ac:dyDescent="0.35"/>
  <cols>
    <col min="1" max="1" width="17.1796875" bestFit="1" customWidth="1"/>
    <col min="2" max="2" width="107.1796875" bestFit="1" customWidth="1"/>
  </cols>
  <sheetData>
    <row r="3" spans="1:2" x14ac:dyDescent="0.35">
      <c r="A3" s="2" t="s">
        <v>1736</v>
      </c>
      <c r="B3" t="s">
        <v>1848</v>
      </c>
    </row>
    <row r="4" spans="1:2" x14ac:dyDescent="0.35">
      <c r="A4" s="3" t="s">
        <v>1</v>
      </c>
      <c r="B4" s="5">
        <v>0.76969696969696966</v>
      </c>
    </row>
    <row r="5" spans="1:2" x14ac:dyDescent="0.35">
      <c r="A5" s="3" t="s">
        <v>2</v>
      </c>
      <c r="B5" s="5">
        <v>0.23030303030303031</v>
      </c>
    </row>
    <row r="6" spans="1:2" x14ac:dyDescent="0.35">
      <c r="A6" s="3" t="s">
        <v>1737</v>
      </c>
      <c r="B6" s="5">
        <v>1</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781DB-63D1-490F-ADF3-E9DC509BA11C}">
  <dimension ref="A3:B6"/>
  <sheetViews>
    <sheetView workbookViewId="0">
      <selection activeCell="A3" sqref="A3:B6"/>
    </sheetView>
  </sheetViews>
  <sheetFormatPr defaultRowHeight="14.5" x14ac:dyDescent="0.35"/>
  <cols>
    <col min="1" max="1" width="17.1796875" bestFit="1" customWidth="1"/>
    <col min="2" max="2" width="120.08984375" bestFit="1" customWidth="1"/>
  </cols>
  <sheetData>
    <row r="3" spans="1:2" x14ac:dyDescent="0.35">
      <c r="A3" s="2" t="s">
        <v>1736</v>
      </c>
      <c r="B3" t="s">
        <v>1849</v>
      </c>
    </row>
    <row r="4" spans="1:2" x14ac:dyDescent="0.35">
      <c r="A4" s="3" t="s">
        <v>1</v>
      </c>
      <c r="B4" s="5">
        <v>0.76969696969696966</v>
      </c>
    </row>
    <row r="5" spans="1:2" x14ac:dyDescent="0.35">
      <c r="A5" s="3" t="s">
        <v>2</v>
      </c>
      <c r="B5" s="5">
        <v>0.23030303030303031</v>
      </c>
    </row>
    <row r="6" spans="1:2" x14ac:dyDescent="0.35">
      <c r="A6" s="3" t="s">
        <v>1737</v>
      </c>
      <c r="B6" s="5">
        <v>1</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65621-903D-4A5C-8971-7D797B003F08}">
  <dimension ref="A3:B6"/>
  <sheetViews>
    <sheetView workbookViewId="0">
      <selection activeCell="A3" sqref="A3:B6"/>
    </sheetView>
  </sheetViews>
  <sheetFormatPr defaultRowHeight="14.5" x14ac:dyDescent="0.35"/>
  <cols>
    <col min="1" max="1" width="17.1796875" bestFit="1" customWidth="1"/>
    <col min="2" max="2" width="107.36328125" bestFit="1" customWidth="1"/>
  </cols>
  <sheetData>
    <row r="3" spans="1:2" x14ac:dyDescent="0.35">
      <c r="A3" s="2" t="s">
        <v>1736</v>
      </c>
      <c r="B3" t="s">
        <v>1850</v>
      </c>
    </row>
    <row r="4" spans="1:2" x14ac:dyDescent="0.35">
      <c r="A4" s="3" t="s">
        <v>1</v>
      </c>
      <c r="B4" s="5">
        <v>0.54545454545454541</v>
      </c>
    </row>
    <row r="5" spans="1:2" x14ac:dyDescent="0.35">
      <c r="A5" s="3" t="s">
        <v>2</v>
      </c>
      <c r="B5" s="5">
        <v>0.45454545454545453</v>
      </c>
    </row>
    <row r="6" spans="1:2" x14ac:dyDescent="0.35">
      <c r="A6" s="3" t="s">
        <v>1737</v>
      </c>
      <c r="B6" s="5">
        <v>1</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8FDEB-380D-4528-B4D6-C4EB546182D5}">
  <dimension ref="A3:B6"/>
  <sheetViews>
    <sheetView workbookViewId="0">
      <selection activeCell="A3" sqref="A3:B6"/>
    </sheetView>
  </sheetViews>
  <sheetFormatPr defaultRowHeight="14.5" x14ac:dyDescent="0.35"/>
  <cols>
    <col min="1" max="1" width="17.1796875" bestFit="1" customWidth="1"/>
    <col min="2" max="2" width="102.90625" bestFit="1" customWidth="1"/>
  </cols>
  <sheetData>
    <row r="3" spans="1:2" x14ac:dyDescent="0.35">
      <c r="A3" s="2" t="s">
        <v>1736</v>
      </c>
      <c r="B3" t="s">
        <v>1851</v>
      </c>
    </row>
    <row r="4" spans="1:2" x14ac:dyDescent="0.35">
      <c r="A4" s="3" t="s">
        <v>1</v>
      </c>
      <c r="B4" s="5">
        <v>0.76363636363636367</v>
      </c>
    </row>
    <row r="5" spans="1:2" x14ac:dyDescent="0.35">
      <c r="A5" s="3" t="s">
        <v>2</v>
      </c>
      <c r="B5" s="5">
        <v>0.23636363636363636</v>
      </c>
    </row>
    <row r="6" spans="1:2" x14ac:dyDescent="0.35">
      <c r="A6" s="3" t="s">
        <v>1737</v>
      </c>
      <c r="B6" s="5">
        <v>1</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8CEB2-AC84-4EBE-8E18-7F5098C0C4E3}">
  <dimension ref="A3:B6"/>
  <sheetViews>
    <sheetView workbookViewId="0">
      <selection activeCell="A3" sqref="A3:B6"/>
    </sheetView>
  </sheetViews>
  <sheetFormatPr defaultRowHeight="14.5" x14ac:dyDescent="0.35"/>
  <cols>
    <col min="1" max="1" width="17.1796875" bestFit="1" customWidth="1"/>
    <col min="2" max="2" width="104.90625" bestFit="1" customWidth="1"/>
  </cols>
  <sheetData>
    <row r="3" spans="1:2" x14ac:dyDescent="0.35">
      <c r="A3" s="2" t="s">
        <v>1736</v>
      </c>
      <c r="B3" t="s">
        <v>1852</v>
      </c>
    </row>
    <row r="4" spans="1:2" x14ac:dyDescent="0.35">
      <c r="A4" s="3" t="s">
        <v>1</v>
      </c>
      <c r="B4" s="5">
        <v>0.62424242424242427</v>
      </c>
    </row>
    <row r="5" spans="1:2" x14ac:dyDescent="0.35">
      <c r="A5" s="3" t="s">
        <v>2</v>
      </c>
      <c r="B5" s="5">
        <v>0.37575757575757573</v>
      </c>
    </row>
    <row r="6" spans="1:2" x14ac:dyDescent="0.35">
      <c r="A6" s="3" t="s">
        <v>1737</v>
      </c>
      <c r="B6" s="5">
        <v>1</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96387-E560-494C-85A3-8C1EDF47488F}">
  <dimension ref="A3:B6"/>
  <sheetViews>
    <sheetView workbookViewId="0">
      <selection activeCell="A3" sqref="A3:B6"/>
    </sheetView>
  </sheetViews>
  <sheetFormatPr defaultRowHeight="14.5" x14ac:dyDescent="0.35"/>
  <cols>
    <col min="1" max="1" width="17.1796875" bestFit="1" customWidth="1"/>
    <col min="2" max="2" width="99.1796875" bestFit="1" customWidth="1"/>
  </cols>
  <sheetData>
    <row r="3" spans="1:2" x14ac:dyDescent="0.35">
      <c r="A3" s="2" t="s">
        <v>1736</v>
      </c>
      <c r="B3" t="s">
        <v>1853</v>
      </c>
    </row>
    <row r="4" spans="1:2" x14ac:dyDescent="0.35">
      <c r="A4" s="3" t="s">
        <v>1</v>
      </c>
      <c r="B4" s="5">
        <v>0.39393939393939392</v>
      </c>
    </row>
    <row r="5" spans="1:2" x14ac:dyDescent="0.35">
      <c r="A5" s="3" t="s">
        <v>2</v>
      </c>
      <c r="B5" s="5">
        <v>0.60606060606060608</v>
      </c>
    </row>
    <row r="6" spans="1:2" x14ac:dyDescent="0.35">
      <c r="A6" s="3" t="s">
        <v>1737</v>
      </c>
      <c r="B6" s="5">
        <v>1</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8C805-D9F5-44C9-B86D-49929359AE17}">
  <dimension ref="A3:B6"/>
  <sheetViews>
    <sheetView workbookViewId="0">
      <selection activeCell="A3" sqref="A3:B6"/>
    </sheetView>
  </sheetViews>
  <sheetFormatPr defaultRowHeight="14.5" x14ac:dyDescent="0.35"/>
  <cols>
    <col min="1" max="1" width="17.1796875" bestFit="1" customWidth="1"/>
    <col min="2" max="2" width="107.81640625" bestFit="1" customWidth="1"/>
  </cols>
  <sheetData>
    <row r="3" spans="1:2" x14ac:dyDescent="0.35">
      <c r="A3" s="2" t="s">
        <v>1736</v>
      </c>
      <c r="B3" t="s">
        <v>1854</v>
      </c>
    </row>
    <row r="4" spans="1:2" x14ac:dyDescent="0.35">
      <c r="A4" s="3" t="s">
        <v>1</v>
      </c>
      <c r="B4" s="5">
        <v>0.39393939393939392</v>
      </c>
    </row>
    <row r="5" spans="1:2" x14ac:dyDescent="0.35">
      <c r="A5" s="3" t="s">
        <v>2</v>
      </c>
      <c r="B5" s="5">
        <v>0.60606060606060608</v>
      </c>
    </row>
    <row r="6" spans="1:2" x14ac:dyDescent="0.35">
      <c r="A6" s="3" t="s">
        <v>1737</v>
      </c>
      <c r="B6" s="5">
        <v>1</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632BF-4EC5-4FE2-866D-2DEE9FDA79D3}">
  <dimension ref="A3:B6"/>
  <sheetViews>
    <sheetView workbookViewId="0">
      <selection activeCell="A3" sqref="A3:B6"/>
    </sheetView>
  </sheetViews>
  <sheetFormatPr defaultRowHeight="14.5" x14ac:dyDescent="0.35"/>
  <cols>
    <col min="1" max="1" width="17.1796875" bestFit="1" customWidth="1"/>
    <col min="2" max="2" width="116.36328125" bestFit="1" customWidth="1"/>
  </cols>
  <sheetData>
    <row r="3" spans="1:2" x14ac:dyDescent="0.35">
      <c r="A3" s="2" t="s">
        <v>1736</v>
      </c>
      <c r="B3" t="s">
        <v>1855</v>
      </c>
    </row>
    <row r="4" spans="1:2" x14ac:dyDescent="0.35">
      <c r="A4" s="3" t="s">
        <v>1</v>
      </c>
      <c r="B4" s="5">
        <v>0.15757575757575756</v>
      </c>
    </row>
    <row r="5" spans="1:2" x14ac:dyDescent="0.35">
      <c r="A5" s="3" t="s">
        <v>2</v>
      </c>
      <c r="B5" s="5">
        <v>0.84242424242424241</v>
      </c>
    </row>
    <row r="6" spans="1:2" x14ac:dyDescent="0.35">
      <c r="A6" s="3" t="s">
        <v>1737</v>
      </c>
      <c r="B6" s="5">
        <v>1</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31812-2579-4506-ACAA-E49E9ACC79D1}">
  <dimension ref="A3:B6"/>
  <sheetViews>
    <sheetView workbookViewId="0">
      <selection activeCell="A3" sqref="A3:B6"/>
    </sheetView>
  </sheetViews>
  <sheetFormatPr defaultRowHeight="14.5" x14ac:dyDescent="0.35"/>
  <cols>
    <col min="1" max="1" width="17.1796875" bestFit="1" customWidth="1"/>
    <col min="2" max="2" width="140.90625" bestFit="1" customWidth="1"/>
  </cols>
  <sheetData>
    <row r="3" spans="1:2" x14ac:dyDescent="0.35">
      <c r="A3" s="2" t="s">
        <v>1736</v>
      </c>
      <c r="B3" t="s">
        <v>1856</v>
      </c>
    </row>
    <row r="4" spans="1:2" x14ac:dyDescent="0.35">
      <c r="A4" s="3" t="s">
        <v>1</v>
      </c>
      <c r="B4" s="5">
        <v>4.2424242424242427E-2</v>
      </c>
    </row>
    <row r="5" spans="1:2" x14ac:dyDescent="0.35">
      <c r="A5" s="3" t="s">
        <v>2</v>
      </c>
      <c r="B5" s="5">
        <v>0.95757575757575752</v>
      </c>
    </row>
    <row r="6" spans="1:2" x14ac:dyDescent="0.35">
      <c r="A6" s="3" t="s">
        <v>1737</v>
      </c>
      <c r="B6" s="5">
        <v>1</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FFE71-81E0-494D-BA6D-05649A188D6B}">
  <dimension ref="A3:G22"/>
  <sheetViews>
    <sheetView workbookViewId="0">
      <selection activeCell="A21" sqref="A21"/>
    </sheetView>
  </sheetViews>
  <sheetFormatPr defaultRowHeight="14.5" x14ac:dyDescent="0.35"/>
  <cols>
    <col min="1" max="1" width="17.1796875" bestFit="1" customWidth="1"/>
    <col min="2" max="2" width="96.26953125" bestFit="1" customWidth="1"/>
    <col min="4" max="4" width="12" customWidth="1"/>
    <col min="7" max="7" width="10" customWidth="1"/>
  </cols>
  <sheetData>
    <row r="3" spans="1:7" x14ac:dyDescent="0.35">
      <c r="A3" s="2" t="s">
        <v>1736</v>
      </c>
      <c r="B3" t="s">
        <v>1857</v>
      </c>
      <c r="D3" t="s">
        <v>1768</v>
      </c>
      <c r="E3" t="s">
        <v>1</v>
      </c>
      <c r="F3" t="s">
        <v>2</v>
      </c>
      <c r="G3" t="s">
        <v>3</v>
      </c>
    </row>
    <row r="4" spans="1:7" x14ac:dyDescent="0.35">
      <c r="A4" s="3" t="s">
        <v>1</v>
      </c>
      <c r="B4" s="5">
        <v>0.80368098159509205</v>
      </c>
      <c r="D4" t="s">
        <v>1861</v>
      </c>
      <c r="E4" s="7">
        <f>GETPIVOTDATA("Indeholder jeres undervisningsmiljøvurdering... - ... en beskrivelse af, hvad jeres kortlægning viste?",$A$3,"Indeholder jeres undervisningsmiljøvurdering... - ... en beskrivelse af, hvad jeres kortlægning viste?","Ja")</f>
        <v>0.80368098159509205</v>
      </c>
      <c r="F4" s="7">
        <f>GETPIVOTDATA("Indeholder jeres undervisningsmiljøvurdering... - ... en beskrivelse af, hvad jeres kortlægning viste?",$A$3,"Indeholder jeres undervisningsmiljøvurdering... - ... en beskrivelse af, hvad jeres kortlægning viste?","Nej")</f>
        <v>9.202453987730061E-2</v>
      </c>
      <c r="G4" s="7">
        <f>GETPIVOTDATA("Indeholder jeres undervisningsmiljøvurdering... - ... en beskrivelse af, hvad jeres kortlægning viste?",$A$3,"Indeholder jeres undervisningsmiljøvurdering... - ... en beskrivelse af, hvad jeres kortlægning viste?","Ved ikke")</f>
        <v>0.10429447852760736</v>
      </c>
    </row>
    <row r="5" spans="1:7" x14ac:dyDescent="0.35">
      <c r="A5" s="3" t="s">
        <v>2</v>
      </c>
      <c r="B5" s="5">
        <v>9.202453987730061E-2</v>
      </c>
      <c r="D5" t="s">
        <v>1862</v>
      </c>
      <c r="E5" s="7">
        <f>GETPIVOTDATA("Indeholder jeres undervisningsmiljøvurdering... - ... en beskrivelse af, hvilke problemer med undervisningsmiljøet I vil arbejde på at løse?",$A$8,"Indeholder jeres undervisningsmiljøvurdering... - ... en beskrivelse af, hvilke problemer med undervisningsmiljøet I vil arbejde på at løse?","Ja")</f>
        <v>0.74846625766871167</v>
      </c>
      <c r="F5" s="7">
        <f>GETPIVOTDATA("Indeholder jeres undervisningsmiljøvurdering... - ... en beskrivelse af, hvilke problemer med undervisningsmiljøet I vil arbejde på at løse?",$A$8,"Indeholder jeres undervisningsmiljøvurdering... - ... en beskrivelse af, hvilke problemer med undervisningsmiljøet I vil arbejde på at løse?","Nej")</f>
        <v>0.16564417177914109</v>
      </c>
      <c r="G5" s="7">
        <f>GETPIVOTDATA("Indeholder jeres undervisningsmiljøvurdering... - ... en beskrivelse af, hvilke problemer med undervisningsmiljøet I vil arbejde på at løse?",$A$8,"Indeholder jeres undervisningsmiljøvurdering... - ... en beskrivelse af, hvilke problemer med undervisningsmiljøet I vil arbejde på at løse?","Ved ikke")</f>
        <v>8.5889570552147243E-2</v>
      </c>
    </row>
    <row r="6" spans="1:7" x14ac:dyDescent="0.35">
      <c r="A6" s="3" t="s">
        <v>3</v>
      </c>
      <c r="B6" s="5">
        <v>0.10429447852760736</v>
      </c>
      <c r="D6" t="s">
        <v>1863</v>
      </c>
      <c r="E6" s="7">
        <f>GETPIVOTDATA("Indeholder jeres undervisningsmiljøvurdering en handlingsplan for at løse udfordringer med undervisningsmiljøet?",$A$13,"Indeholder jeres undervisningsmiljøvurdering en handlingsplan for at løse udfordringer med undervisningsmiljøet?","Ja")</f>
        <v>0.72121212121212119</v>
      </c>
      <c r="F6" s="7">
        <f>GETPIVOTDATA("Indeholder jeres undervisningsmiljøvurdering en handlingsplan for at løse udfordringer med undervisningsmiljøet?",$A$13,"Indeholder jeres undervisningsmiljøvurdering en handlingsplan for at løse udfordringer med undervisningsmiljøet?","Nej")</f>
        <v>0.20606060606060606</v>
      </c>
      <c r="G6" s="7">
        <f>GETPIVOTDATA("Indeholder jeres undervisningsmiljøvurdering en handlingsplan for at løse udfordringer med undervisningsmiljøet?",$A$13,"Indeholder jeres undervisningsmiljøvurdering en handlingsplan for at løse udfordringer med undervisningsmiljøet?","Ved ikke")</f>
        <v>7.2727272727272724E-2</v>
      </c>
    </row>
    <row r="7" spans="1:7" x14ac:dyDescent="0.35">
      <c r="A7" s="3" t="s">
        <v>1737</v>
      </c>
      <c r="B7" s="5">
        <v>1</v>
      </c>
      <c r="D7" t="s">
        <v>1864</v>
      </c>
      <c r="E7" s="7">
        <f>GETPIVOTDATA("Indeholder jeres undervisningsmiljøvurdering retningslinjer for, hvornår I følger op på handlingsplanen?",$A$18,"Indeholder jeres undervisningsmiljøvurdering retningslinjer for, hvornår I følger op på handlingsplanen?","Ja")</f>
        <v>0.70588235294117652</v>
      </c>
      <c r="F7" s="7">
        <f>GETPIVOTDATA("Indeholder jeres undervisningsmiljøvurdering retningslinjer for, hvornår I følger op på handlingsplanen?",$A$18,"Indeholder jeres undervisningsmiljøvurdering retningslinjer for, hvornår I følger op på handlingsplanen?","Nej")</f>
        <v>0.18487394957983194</v>
      </c>
      <c r="G7" s="7">
        <f>GETPIVOTDATA("Indeholder jeres undervisningsmiljøvurdering retningslinjer for, hvornår I følger op på handlingsplanen?",$A$18,"Indeholder jeres undervisningsmiljøvurdering retningslinjer for, hvornår I følger op på handlingsplanen?","Ved ikke")</f>
        <v>0.1092436974789916</v>
      </c>
    </row>
    <row r="8" spans="1:7" x14ac:dyDescent="0.35">
      <c r="A8" s="2" t="s">
        <v>1736</v>
      </c>
      <c r="B8" t="s">
        <v>1858</v>
      </c>
    </row>
    <row r="9" spans="1:7" x14ac:dyDescent="0.35">
      <c r="A9" s="3" t="s">
        <v>1</v>
      </c>
      <c r="B9" s="5">
        <v>0.74846625766871167</v>
      </c>
    </row>
    <row r="10" spans="1:7" x14ac:dyDescent="0.35">
      <c r="A10" s="3" t="s">
        <v>2</v>
      </c>
      <c r="B10" s="5">
        <v>0.16564417177914109</v>
      </c>
    </row>
    <row r="11" spans="1:7" x14ac:dyDescent="0.35">
      <c r="A11" s="3" t="s">
        <v>3</v>
      </c>
      <c r="B11" s="5">
        <v>8.5889570552147243E-2</v>
      </c>
    </row>
    <row r="12" spans="1:7" x14ac:dyDescent="0.35">
      <c r="A12" s="3" t="s">
        <v>1737</v>
      </c>
      <c r="B12" s="5">
        <v>1</v>
      </c>
    </row>
    <row r="13" spans="1:7" x14ac:dyDescent="0.35">
      <c r="A13" s="2" t="s">
        <v>1736</v>
      </c>
      <c r="B13" t="s">
        <v>1859</v>
      </c>
    </row>
    <row r="14" spans="1:7" x14ac:dyDescent="0.35">
      <c r="A14" s="3" t="s">
        <v>1</v>
      </c>
      <c r="B14" s="5">
        <v>0.72121212121212119</v>
      </c>
    </row>
    <row r="15" spans="1:7" x14ac:dyDescent="0.35">
      <c r="A15" s="3" t="s">
        <v>2</v>
      </c>
      <c r="B15" s="5">
        <v>0.20606060606060606</v>
      </c>
    </row>
    <row r="16" spans="1:7" x14ac:dyDescent="0.35">
      <c r="A16" s="3" t="s">
        <v>3</v>
      </c>
      <c r="B16" s="5">
        <v>7.2727272727272724E-2</v>
      </c>
    </row>
    <row r="17" spans="1:2" x14ac:dyDescent="0.35">
      <c r="A17" s="3" t="s">
        <v>1737</v>
      </c>
      <c r="B17" s="5">
        <v>1</v>
      </c>
    </row>
    <row r="18" spans="1:2" x14ac:dyDescent="0.35">
      <c r="A18" s="2" t="s">
        <v>1736</v>
      </c>
      <c r="B18" t="s">
        <v>1860</v>
      </c>
    </row>
    <row r="19" spans="1:2" x14ac:dyDescent="0.35">
      <c r="A19" s="3" t="s">
        <v>1</v>
      </c>
      <c r="B19" s="5">
        <v>0.70588235294117652</v>
      </c>
    </row>
    <row r="20" spans="1:2" x14ac:dyDescent="0.35">
      <c r="A20" s="3" t="s">
        <v>2</v>
      </c>
      <c r="B20" s="5">
        <v>0.18487394957983194</v>
      </c>
    </row>
    <row r="21" spans="1:2" x14ac:dyDescent="0.35">
      <c r="A21" s="3" t="s">
        <v>3</v>
      </c>
      <c r="B21" s="5">
        <v>0.1092436974789916</v>
      </c>
    </row>
    <row r="22" spans="1:2" x14ac:dyDescent="0.35">
      <c r="A22" s="3" t="s">
        <v>1737</v>
      </c>
      <c r="B22" s="5">
        <v>1</v>
      </c>
    </row>
  </sheetData>
  <pageMargins left="0.7" right="0.7" top="0.75" bottom="0.75" header="0.3" footer="0.3"/>
  <drawing r:id="rId5"/>
  <tableParts count="1">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3A397-0A21-4677-8FAA-E82582C07C43}">
  <dimension ref="A3:B9"/>
  <sheetViews>
    <sheetView workbookViewId="0">
      <selection activeCell="A3" sqref="A3:B9"/>
    </sheetView>
  </sheetViews>
  <sheetFormatPr defaultRowHeight="14.5" x14ac:dyDescent="0.35"/>
  <cols>
    <col min="1" max="1" width="17.1796875" bestFit="1" customWidth="1"/>
    <col min="2" max="2" width="107.54296875" bestFit="1" customWidth="1"/>
  </cols>
  <sheetData>
    <row r="3" spans="1:2" x14ac:dyDescent="0.35">
      <c r="A3" s="2" t="s">
        <v>1736</v>
      </c>
      <c r="B3" t="s">
        <v>1749</v>
      </c>
    </row>
    <row r="4" spans="1:2" x14ac:dyDescent="0.35">
      <c r="A4" s="3" t="s">
        <v>13</v>
      </c>
      <c r="B4" s="5">
        <v>0.47150259067357514</v>
      </c>
    </row>
    <row r="5" spans="1:2" x14ac:dyDescent="0.35">
      <c r="A5" s="3" t="s">
        <v>15</v>
      </c>
      <c r="B5" s="5">
        <v>0.12953367875647667</v>
      </c>
    </row>
    <row r="6" spans="1:2" x14ac:dyDescent="0.35">
      <c r="A6" s="3" t="s">
        <v>14</v>
      </c>
      <c r="B6" s="5">
        <v>0.33160621761658032</v>
      </c>
    </row>
    <row r="7" spans="1:2" x14ac:dyDescent="0.35">
      <c r="A7" s="3" t="s">
        <v>16</v>
      </c>
      <c r="B7" s="5">
        <v>2.5906735751295335E-2</v>
      </c>
    </row>
    <row r="8" spans="1:2" x14ac:dyDescent="0.35">
      <c r="A8" s="3" t="s">
        <v>3</v>
      </c>
      <c r="B8" s="5">
        <v>4.145077720207254E-2</v>
      </c>
    </row>
    <row r="9" spans="1:2" x14ac:dyDescent="0.35">
      <c r="A9" s="3" t="s">
        <v>1737</v>
      </c>
      <c r="B9" s="5">
        <v>1</v>
      </c>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ED198-F409-4676-8FBD-05E438FF1B42}">
  <dimension ref="A3:B7"/>
  <sheetViews>
    <sheetView workbookViewId="0">
      <selection activeCell="A3" sqref="A3:B7"/>
    </sheetView>
  </sheetViews>
  <sheetFormatPr defaultRowHeight="14.5" x14ac:dyDescent="0.35"/>
  <cols>
    <col min="1" max="1" width="17.1796875" bestFit="1" customWidth="1"/>
    <col min="2" max="2" width="124.36328125" bestFit="1" customWidth="1"/>
  </cols>
  <sheetData>
    <row r="3" spans="1:2" x14ac:dyDescent="0.35">
      <c r="A3" s="2" t="s">
        <v>1736</v>
      </c>
      <c r="B3" t="s">
        <v>1858</v>
      </c>
    </row>
    <row r="4" spans="1:2" x14ac:dyDescent="0.35">
      <c r="A4" s="3" t="s">
        <v>1</v>
      </c>
      <c r="B4" s="5">
        <v>0.74846625766871167</v>
      </c>
    </row>
    <row r="5" spans="1:2" x14ac:dyDescent="0.35">
      <c r="A5" s="3" t="s">
        <v>2</v>
      </c>
      <c r="B5" s="5">
        <v>0.16564417177914109</v>
      </c>
    </row>
    <row r="6" spans="1:2" x14ac:dyDescent="0.35">
      <c r="A6" s="3" t="s">
        <v>3</v>
      </c>
      <c r="B6" s="5">
        <v>8.5889570552147243E-2</v>
      </c>
    </row>
    <row r="7" spans="1:2" x14ac:dyDescent="0.35">
      <c r="A7" s="3" t="s">
        <v>1737</v>
      </c>
      <c r="B7" s="5">
        <v>1</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4582D-9A6E-4B24-AF9A-2FCBF0D6B4D4}">
  <dimension ref="A3:B7"/>
  <sheetViews>
    <sheetView workbookViewId="0">
      <selection activeCell="A3" sqref="A3:B7"/>
    </sheetView>
  </sheetViews>
  <sheetFormatPr defaultRowHeight="14.5" x14ac:dyDescent="0.35"/>
  <cols>
    <col min="1" max="1" width="17.1796875" bestFit="1" customWidth="1"/>
    <col min="2" max="2" width="105.453125" bestFit="1" customWidth="1"/>
  </cols>
  <sheetData>
    <row r="3" spans="1:2" x14ac:dyDescent="0.35">
      <c r="A3" s="2" t="s">
        <v>1736</v>
      </c>
      <c r="B3" t="s">
        <v>1859</v>
      </c>
    </row>
    <row r="4" spans="1:2" x14ac:dyDescent="0.35">
      <c r="A4" s="3" t="s">
        <v>1</v>
      </c>
      <c r="B4" s="5">
        <v>0.72121212121212119</v>
      </c>
    </row>
    <row r="5" spans="1:2" x14ac:dyDescent="0.35">
      <c r="A5" s="3" t="s">
        <v>2</v>
      </c>
      <c r="B5" s="5">
        <v>0.20606060606060606</v>
      </c>
    </row>
    <row r="6" spans="1:2" x14ac:dyDescent="0.35">
      <c r="A6" s="3" t="s">
        <v>3</v>
      </c>
      <c r="B6" s="5">
        <v>7.2727272727272724E-2</v>
      </c>
    </row>
    <row r="7" spans="1:2" x14ac:dyDescent="0.35">
      <c r="A7" s="3" t="s">
        <v>1737</v>
      </c>
      <c r="B7" s="5">
        <v>1</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DC8DC-0E3D-43E5-9F15-DFF45F5BCFBA}">
  <dimension ref="A3:B7"/>
  <sheetViews>
    <sheetView workbookViewId="0">
      <selection activeCell="A3" sqref="A3:B7"/>
    </sheetView>
  </sheetViews>
  <sheetFormatPr defaultRowHeight="14.5" x14ac:dyDescent="0.35"/>
  <cols>
    <col min="1" max="1" width="17.1796875" bestFit="1" customWidth="1"/>
    <col min="2" max="2" width="96.26953125" bestFit="1" customWidth="1"/>
  </cols>
  <sheetData>
    <row r="3" spans="1:2" x14ac:dyDescent="0.35">
      <c r="A3" s="2" t="s">
        <v>1736</v>
      </c>
      <c r="B3" t="s">
        <v>1860</v>
      </c>
    </row>
    <row r="4" spans="1:2" x14ac:dyDescent="0.35">
      <c r="A4" s="3" t="s">
        <v>1</v>
      </c>
      <c r="B4" s="5">
        <v>0.70588235294117652</v>
      </c>
    </row>
    <row r="5" spans="1:2" x14ac:dyDescent="0.35">
      <c r="A5" s="3" t="s">
        <v>2</v>
      </c>
      <c r="B5" s="5">
        <v>0.18487394957983194</v>
      </c>
    </row>
    <row r="6" spans="1:2" x14ac:dyDescent="0.35">
      <c r="A6" s="3" t="s">
        <v>3</v>
      </c>
      <c r="B6" s="5">
        <v>0.1092436974789916</v>
      </c>
    </row>
    <row r="7" spans="1:2" x14ac:dyDescent="0.35">
      <c r="A7" s="3" t="s">
        <v>1737</v>
      </c>
      <c r="B7" s="5">
        <v>1</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76F2D-35D8-44A1-BD70-08136D86F636}">
  <dimension ref="A3:I23"/>
  <sheetViews>
    <sheetView topLeftCell="B1" workbookViewId="0">
      <selection activeCell="C25" sqref="C25"/>
    </sheetView>
  </sheetViews>
  <sheetFormatPr defaultRowHeight="14.5" x14ac:dyDescent="0.35"/>
  <cols>
    <col min="1" max="1" width="17.1796875" bestFit="1" customWidth="1"/>
    <col min="2" max="2" width="129.6328125" bestFit="1" customWidth="1"/>
    <col min="4" max="4" width="11" customWidth="1"/>
    <col min="5" max="5" width="10.7265625" customWidth="1"/>
    <col min="6" max="6" width="13.1796875" customWidth="1"/>
    <col min="7" max="7" width="14" customWidth="1"/>
    <col min="8" max="8" width="9.81640625" customWidth="1"/>
    <col min="9" max="9" width="10" customWidth="1"/>
  </cols>
  <sheetData>
    <row r="3" spans="1:9" x14ac:dyDescent="0.35">
      <c r="A3" s="2" t="s">
        <v>1736</v>
      </c>
      <c r="B3" t="s">
        <v>1865</v>
      </c>
      <c r="D3" t="s">
        <v>1871</v>
      </c>
      <c r="E3" t="s">
        <v>13</v>
      </c>
      <c r="F3" t="s">
        <v>14</v>
      </c>
      <c r="G3" t="s">
        <v>15</v>
      </c>
      <c r="H3" t="s">
        <v>16</v>
      </c>
      <c r="I3" t="s">
        <v>3</v>
      </c>
    </row>
    <row r="4" spans="1:9" x14ac:dyDescent="0.35">
      <c r="A4" s="3" t="s">
        <v>13</v>
      </c>
      <c r="B4" s="5">
        <v>0.1524390243902439</v>
      </c>
      <c r="D4" t="s">
        <v>1868</v>
      </c>
      <c r="E4" s="7">
        <f>GETPIVOTDATA("I hvilken grad har I inddraget elever i jeres arbejde med undervisningsmiljøvurderingen i forbindelse med... - ... planlægningen og tilrettelæggelsen af undersøgelsen?",$A$3,"I hvilken grad har I inddraget elever i jeres arbejde med undervisningsmiljøvurderingen i forbindelse med... - ... planlægningen og tilrettelæggelsen af undersøgelsen?","I høj grad")</f>
        <v>0.1524390243902439</v>
      </c>
      <c r="F4" s="7">
        <f>GETPIVOTDATA("I hvilken grad har I inddraget elever i jeres arbejde med undervisningsmiljøvurderingen i forbindelse med... - ... planlægningen og tilrettelæggelsen af undersøgelsen?",$A$3,"I hvilken grad har I inddraget elever i jeres arbejde med undervisningsmiljøvurderingen i forbindelse med... - ... planlægningen og tilrettelæggelsen af undersøgelsen?","I nogen grad")</f>
        <v>0.25</v>
      </c>
      <c r="G4" s="7">
        <f>GETPIVOTDATA("I hvilken grad har I inddraget elever i jeres arbejde med undervisningsmiljøvurderingen i forbindelse med... - ... planlægningen og tilrettelæggelsen af undersøgelsen?",$A$3,"I hvilken grad har I inddraget elever i jeres arbejde med undervisningsmiljøvurderingen i forbindelse med... - ... planlægningen og tilrettelæggelsen af undersøgelsen?","I mindre grad")</f>
        <v>0.3048780487804878</v>
      </c>
      <c r="H4" s="7">
        <f>GETPIVOTDATA("I hvilken grad har I inddraget elever i jeres arbejde med undervisningsmiljøvurderingen i forbindelse med... - ... planlægningen og tilrettelæggelsen af undersøgelsen?",$A$3,"I hvilken grad har I inddraget elever i jeres arbejde med undervisningsmiljøvurderingen i forbindelse med... - ... planlægningen og tilrettelæggelsen af undersøgelsen?","Slet ikke")</f>
        <v>0.26219512195121952</v>
      </c>
      <c r="I4" s="7">
        <f>GETPIVOTDATA("I hvilken grad har I inddraget elever i jeres arbejde med undervisningsmiljøvurderingen i forbindelse med... - ... planlægningen og tilrettelæggelsen af undersøgelsen?",$A$3,"I hvilken grad har I inddraget elever i jeres arbejde med undervisningsmiljøvurderingen i forbindelse med... - ... planlægningen og tilrettelæggelsen af undersøgelsen?","Ved ikke")</f>
        <v>3.048780487804878E-2</v>
      </c>
    </row>
    <row r="5" spans="1:9" x14ac:dyDescent="0.35">
      <c r="A5" s="3" t="s">
        <v>14</v>
      </c>
      <c r="B5" s="5">
        <v>0.25</v>
      </c>
      <c r="D5" t="s">
        <v>1869</v>
      </c>
      <c r="E5" s="7">
        <f>GETPIVOTDATA("I hvilken grad har I inddraget elever i jeres arbejde med undervisningsmiljøvurderingen i forbindelse med... - ... gennemførelsen af undersøgelsen?",$A$10,"I hvilken grad har I inddraget elever i jeres arbejde med undervisningsmiljøvurderingen i forbindelse med... - ... gennemførelsen af undersøgelsen?","I høj grad")</f>
        <v>0.37195121951219512</v>
      </c>
      <c r="F5" s="7">
        <f>GETPIVOTDATA("I hvilken grad har I inddraget elever i jeres arbejde med undervisningsmiljøvurderingen i forbindelse med... - ... gennemførelsen af undersøgelsen?",$A$10,"I hvilken grad har I inddraget elever i jeres arbejde med undervisningsmiljøvurderingen i forbindelse med... - ... gennemførelsen af undersøgelsen?","I nogen grad")</f>
        <v>0.23170731707317074</v>
      </c>
      <c r="G5" s="7">
        <f>GETPIVOTDATA("I hvilken grad har I inddraget elever i jeres arbejde med undervisningsmiljøvurderingen i forbindelse med... - ... gennemførelsen af undersøgelsen?",$A$10,"I hvilken grad har I inddraget elever i jeres arbejde med undervisningsmiljøvurderingen i forbindelse med... - ... gennemførelsen af undersøgelsen?","I mindre grad")</f>
        <v>0.21951219512195122</v>
      </c>
      <c r="H5" s="7">
        <f>GETPIVOTDATA("I hvilken grad har I inddraget elever i jeres arbejde med undervisningsmiljøvurderingen i forbindelse med... - ... gennemførelsen af undersøgelsen?",$A$10,"I hvilken grad har I inddraget elever i jeres arbejde med undervisningsmiljøvurderingen i forbindelse med... - ... gennemførelsen af undersøgelsen?","Slet ikke")</f>
        <v>0.14634146341463414</v>
      </c>
      <c r="I5" s="7">
        <f>GETPIVOTDATA("I hvilken grad har I inddraget elever i jeres arbejde med undervisningsmiljøvurderingen i forbindelse med... - ... gennemførelsen af undersøgelsen?",$A$10,"I hvilken grad har I inddraget elever i jeres arbejde med undervisningsmiljøvurderingen i forbindelse med... - ... gennemførelsen af undersøgelsen?","Ved ikke")</f>
        <v>3.048780487804878E-2</v>
      </c>
    </row>
    <row r="6" spans="1:9" x14ac:dyDescent="0.35">
      <c r="A6" s="3" t="s">
        <v>15</v>
      </c>
      <c r="B6" s="5">
        <v>0.3048780487804878</v>
      </c>
      <c r="D6" t="s">
        <v>1870</v>
      </c>
      <c r="E6" s="7">
        <f>GETPIVOTDATA("I hvilken grad har I inddraget elever i jeres arbejde med undervisningsmiljøvurderingen i forbindelse med... - ... opfølgningen af undersøgelsen?",$A$17,"I hvilken grad har I inddraget elever i jeres arbejde med undervisningsmiljøvurderingen i forbindelse med... - ... opfølgningen af undersøgelsen?","I høj grad")</f>
        <v>0.34146341463414637</v>
      </c>
      <c r="F6" s="7">
        <f>GETPIVOTDATA("I hvilken grad har I inddraget elever i jeres arbejde med undervisningsmiljøvurderingen i forbindelse med... - ... opfølgningen af undersøgelsen?",$A$17,"I hvilken grad har I inddraget elever i jeres arbejde med undervisningsmiljøvurderingen i forbindelse med... - ... opfølgningen af undersøgelsen?","I nogen grad")</f>
        <v>0.4451219512195122</v>
      </c>
      <c r="G6" s="7">
        <f>GETPIVOTDATA("I hvilken grad har I inddraget elever i jeres arbejde med undervisningsmiljøvurderingen i forbindelse med... - ... opfølgningen af undersøgelsen?",$A$17,"I hvilken grad har I inddraget elever i jeres arbejde med undervisningsmiljøvurderingen i forbindelse med... - ... opfølgningen af undersøgelsen?","I mindre grad")</f>
        <v>0.13414634146341464</v>
      </c>
      <c r="H6" s="7">
        <f>GETPIVOTDATA("I hvilken grad har I inddraget elever i jeres arbejde med undervisningsmiljøvurderingen i forbindelse med... - ... opfølgningen af undersøgelsen?",$A$17,"I hvilken grad har I inddraget elever i jeres arbejde med undervisningsmiljøvurderingen i forbindelse med... - ... opfølgningen af undersøgelsen?","Slet ikke")</f>
        <v>4.2682926829268296E-2</v>
      </c>
      <c r="I6" s="7">
        <f>GETPIVOTDATA("I hvilken grad har I inddraget elever i jeres arbejde med undervisningsmiljøvurderingen i forbindelse med... - ... opfølgningen af undersøgelsen?",$A$17,"I hvilken grad har I inddraget elever i jeres arbejde med undervisningsmiljøvurderingen i forbindelse med... - ... opfølgningen af undersøgelsen?","Ved ikke")</f>
        <v>3.6585365853658534E-2</v>
      </c>
    </row>
    <row r="7" spans="1:9" x14ac:dyDescent="0.35">
      <c r="A7" s="3" t="s">
        <v>16</v>
      </c>
      <c r="B7" s="5">
        <v>0.26219512195121952</v>
      </c>
    </row>
    <row r="8" spans="1:9" x14ac:dyDescent="0.35">
      <c r="A8" s="3" t="s">
        <v>3</v>
      </c>
      <c r="B8" s="5">
        <v>3.048780487804878E-2</v>
      </c>
    </row>
    <row r="9" spans="1:9" x14ac:dyDescent="0.35">
      <c r="A9" s="3" t="s">
        <v>1737</v>
      </c>
      <c r="B9" s="5">
        <v>1</v>
      </c>
    </row>
    <row r="10" spans="1:9" x14ac:dyDescent="0.35">
      <c r="A10" s="2" t="s">
        <v>1736</v>
      </c>
      <c r="B10" t="s">
        <v>1866</v>
      </c>
    </row>
    <row r="11" spans="1:9" x14ac:dyDescent="0.35">
      <c r="A11" s="3" t="s">
        <v>13</v>
      </c>
      <c r="B11" s="5">
        <v>0.37195121951219512</v>
      </c>
    </row>
    <row r="12" spans="1:9" x14ac:dyDescent="0.35">
      <c r="A12" s="3" t="s">
        <v>14</v>
      </c>
      <c r="B12" s="5">
        <v>0.23170731707317074</v>
      </c>
    </row>
    <row r="13" spans="1:9" x14ac:dyDescent="0.35">
      <c r="A13" s="3" t="s">
        <v>15</v>
      </c>
      <c r="B13" s="5">
        <v>0.21951219512195122</v>
      </c>
    </row>
    <row r="14" spans="1:9" x14ac:dyDescent="0.35">
      <c r="A14" s="3" t="s">
        <v>16</v>
      </c>
      <c r="B14" s="5">
        <v>0.14634146341463414</v>
      </c>
    </row>
    <row r="15" spans="1:9" x14ac:dyDescent="0.35">
      <c r="A15" s="3" t="s">
        <v>3</v>
      </c>
      <c r="B15" s="5">
        <v>3.048780487804878E-2</v>
      </c>
    </row>
    <row r="16" spans="1:9" x14ac:dyDescent="0.35">
      <c r="A16" s="3" t="s">
        <v>1737</v>
      </c>
      <c r="B16" s="5">
        <v>1</v>
      </c>
    </row>
    <row r="17" spans="1:2" x14ac:dyDescent="0.35">
      <c r="A17" s="2" t="s">
        <v>1736</v>
      </c>
      <c r="B17" t="s">
        <v>1867</v>
      </c>
    </row>
    <row r="18" spans="1:2" x14ac:dyDescent="0.35">
      <c r="A18" s="3" t="s">
        <v>13</v>
      </c>
      <c r="B18" s="5">
        <v>0.34146341463414637</v>
      </c>
    </row>
    <row r="19" spans="1:2" x14ac:dyDescent="0.35">
      <c r="A19" s="3" t="s">
        <v>14</v>
      </c>
      <c r="B19" s="5">
        <v>0.4451219512195122</v>
      </c>
    </row>
    <row r="20" spans="1:2" x14ac:dyDescent="0.35">
      <c r="A20" s="3" t="s">
        <v>15</v>
      </c>
      <c r="B20" s="5">
        <v>0.13414634146341464</v>
      </c>
    </row>
    <row r="21" spans="1:2" x14ac:dyDescent="0.35">
      <c r="A21" s="3" t="s">
        <v>16</v>
      </c>
      <c r="B21" s="5">
        <v>4.2682926829268296E-2</v>
      </c>
    </row>
    <row r="22" spans="1:2" x14ac:dyDescent="0.35">
      <c r="A22" s="3" t="s">
        <v>3</v>
      </c>
      <c r="B22" s="5">
        <v>3.6585365853658534E-2</v>
      </c>
    </row>
    <row r="23" spans="1:2" x14ac:dyDescent="0.35">
      <c r="A23" s="3" t="s">
        <v>1737</v>
      </c>
      <c r="B23" s="5">
        <v>1</v>
      </c>
    </row>
  </sheetData>
  <pageMargins left="0.7" right="0.7" top="0.75" bottom="0.75" header="0.3" footer="0.3"/>
  <drawing r:id="rId4"/>
  <tableParts count="1">
    <tablePart r:id="rId5"/>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8010F-DE7A-4730-B595-AF0ED3236B99}">
  <dimension ref="A3:B9"/>
  <sheetViews>
    <sheetView workbookViewId="0">
      <selection activeCell="A3" sqref="A3:B9"/>
    </sheetView>
  </sheetViews>
  <sheetFormatPr defaultRowHeight="14.5" x14ac:dyDescent="0.35"/>
  <cols>
    <col min="1" max="1" width="17.1796875" bestFit="1" customWidth="1"/>
    <col min="2" max="2" width="132.36328125" bestFit="1" customWidth="1"/>
  </cols>
  <sheetData>
    <row r="3" spans="1:2" x14ac:dyDescent="0.35">
      <c r="A3" s="2" t="s">
        <v>1736</v>
      </c>
      <c r="B3" t="s">
        <v>1866</v>
      </c>
    </row>
    <row r="4" spans="1:2" x14ac:dyDescent="0.35">
      <c r="A4" s="3" t="s">
        <v>13</v>
      </c>
      <c r="B4" s="5">
        <v>0.37195121951219512</v>
      </c>
    </row>
    <row r="5" spans="1:2" x14ac:dyDescent="0.35">
      <c r="A5" s="3" t="s">
        <v>15</v>
      </c>
      <c r="B5" s="5">
        <v>0.21951219512195122</v>
      </c>
    </row>
    <row r="6" spans="1:2" x14ac:dyDescent="0.35">
      <c r="A6" s="3" t="s">
        <v>14</v>
      </c>
      <c r="B6" s="5">
        <v>0.23170731707317074</v>
      </c>
    </row>
    <row r="7" spans="1:2" x14ac:dyDescent="0.35">
      <c r="A7" s="3" t="s">
        <v>16</v>
      </c>
      <c r="B7" s="5">
        <v>0.14634146341463414</v>
      </c>
    </row>
    <row r="8" spans="1:2" x14ac:dyDescent="0.35">
      <c r="A8" s="3" t="s">
        <v>3</v>
      </c>
      <c r="B8" s="5">
        <v>3.048780487804878E-2</v>
      </c>
    </row>
    <row r="9" spans="1:2" x14ac:dyDescent="0.35">
      <c r="A9" s="3" t="s">
        <v>1737</v>
      </c>
      <c r="B9" s="5">
        <v>1</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7E046-E755-44EB-A2F4-7E2F94A3DDF6}">
  <dimension ref="A3:B9"/>
  <sheetViews>
    <sheetView workbookViewId="0">
      <selection activeCell="A3" sqref="A3:B9"/>
    </sheetView>
  </sheetViews>
  <sheetFormatPr defaultRowHeight="14.5" x14ac:dyDescent="0.35"/>
  <cols>
    <col min="1" max="1" width="17.1796875" bestFit="1" customWidth="1"/>
    <col min="2" max="2" width="129.6328125" bestFit="1" customWidth="1"/>
  </cols>
  <sheetData>
    <row r="3" spans="1:2" x14ac:dyDescent="0.35">
      <c r="A3" s="2" t="s">
        <v>1736</v>
      </c>
      <c r="B3" t="s">
        <v>1867</v>
      </c>
    </row>
    <row r="4" spans="1:2" x14ac:dyDescent="0.35">
      <c r="A4" s="3" t="s">
        <v>13</v>
      </c>
      <c r="B4" s="5">
        <v>0.34146341463414637</v>
      </c>
    </row>
    <row r="5" spans="1:2" x14ac:dyDescent="0.35">
      <c r="A5" s="3" t="s">
        <v>15</v>
      </c>
      <c r="B5" s="5">
        <v>0.13414634146341464</v>
      </c>
    </row>
    <row r="6" spans="1:2" x14ac:dyDescent="0.35">
      <c r="A6" s="3" t="s">
        <v>14</v>
      </c>
      <c r="B6" s="5">
        <v>0.4451219512195122</v>
      </c>
    </row>
    <row r="7" spans="1:2" x14ac:dyDescent="0.35">
      <c r="A7" s="3" t="s">
        <v>16</v>
      </c>
      <c r="B7" s="5">
        <v>4.2682926829268296E-2</v>
      </c>
    </row>
    <row r="8" spans="1:2" x14ac:dyDescent="0.35">
      <c r="A8" s="3" t="s">
        <v>3</v>
      </c>
      <c r="B8" s="5">
        <v>3.6585365853658534E-2</v>
      </c>
    </row>
    <row r="9" spans="1:2" x14ac:dyDescent="0.35">
      <c r="A9" s="3" t="s">
        <v>1737</v>
      </c>
      <c r="B9" s="5">
        <v>1</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4448F-EEE9-4031-8AA9-D227CC165B68}">
  <dimension ref="A3:B9"/>
  <sheetViews>
    <sheetView workbookViewId="0">
      <selection activeCell="A8" sqref="A8"/>
    </sheetView>
  </sheetViews>
  <sheetFormatPr defaultRowHeight="14.5" x14ac:dyDescent="0.35"/>
  <cols>
    <col min="1" max="1" width="20.90625" bestFit="1" customWidth="1"/>
    <col min="2" max="2" width="129.36328125" bestFit="1" customWidth="1"/>
  </cols>
  <sheetData>
    <row r="3" spans="1:2" x14ac:dyDescent="0.35">
      <c r="A3" s="2" t="s">
        <v>1736</v>
      </c>
      <c r="B3" t="s">
        <v>1872</v>
      </c>
    </row>
    <row r="4" spans="1:2" x14ac:dyDescent="0.35">
      <c r="A4" s="3" t="s">
        <v>45</v>
      </c>
      <c r="B4" s="6">
        <v>0.24</v>
      </c>
    </row>
    <row r="5" spans="1:2" x14ac:dyDescent="0.35">
      <c r="A5" s="3" t="s">
        <v>46</v>
      </c>
      <c r="B5" s="6">
        <v>0.44500000000000001</v>
      </c>
    </row>
    <row r="6" spans="1:2" x14ac:dyDescent="0.35">
      <c r="A6" s="3" t="s">
        <v>47</v>
      </c>
      <c r="B6" s="6">
        <v>0.28000000000000003</v>
      </c>
    </row>
    <row r="7" spans="1:2" x14ac:dyDescent="0.35">
      <c r="A7" s="3" t="s">
        <v>48</v>
      </c>
      <c r="B7" s="6">
        <v>2.5000000000000001E-2</v>
      </c>
    </row>
    <row r="8" spans="1:2" x14ac:dyDescent="0.35">
      <c r="A8" s="3" t="s">
        <v>49</v>
      </c>
      <c r="B8" s="6">
        <v>0.01</v>
      </c>
    </row>
    <row r="9" spans="1:2" x14ac:dyDescent="0.35">
      <c r="A9" s="3" t="s">
        <v>1737</v>
      </c>
      <c r="B9" s="5">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E4172-E095-4F88-91EB-FC3AF01963D1}">
  <dimension ref="A3:B7"/>
  <sheetViews>
    <sheetView workbookViewId="0">
      <selection activeCell="A6" sqref="A6"/>
    </sheetView>
  </sheetViews>
  <sheetFormatPr defaultRowHeight="14.5" x14ac:dyDescent="0.35"/>
  <cols>
    <col min="1" max="1" width="17.1796875" bestFit="1" customWidth="1"/>
    <col min="2" max="2" width="71.81640625" bestFit="1" customWidth="1"/>
  </cols>
  <sheetData>
    <row r="3" spans="1:2" x14ac:dyDescent="0.35">
      <c r="A3" s="2" t="s">
        <v>1736</v>
      </c>
      <c r="B3" t="s">
        <v>1873</v>
      </c>
    </row>
    <row r="4" spans="1:2" x14ac:dyDescent="0.35">
      <c r="A4" s="3" t="s">
        <v>1</v>
      </c>
      <c r="B4" s="6">
        <v>0.56281407035175879</v>
      </c>
    </row>
    <row r="5" spans="1:2" x14ac:dyDescent="0.35">
      <c r="A5" s="3" t="s">
        <v>2</v>
      </c>
      <c r="B5" s="6">
        <v>0.36180904522613067</v>
      </c>
    </row>
    <row r="6" spans="1:2" x14ac:dyDescent="0.35">
      <c r="A6" s="3" t="s">
        <v>3</v>
      </c>
      <c r="B6" s="6">
        <v>7.5376884422110546E-2</v>
      </c>
    </row>
    <row r="7" spans="1:2" x14ac:dyDescent="0.35">
      <c r="A7" s="3" t="s">
        <v>1737</v>
      </c>
      <c r="B7" s="5">
        <v>1</v>
      </c>
    </row>
  </sheetData>
  <pageMargins left="0.7" right="0.7" top="0.75" bottom="0.75" header="0.3" footer="0.3"/>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D5D7A-2A92-4735-AF49-F550B2962F5C}">
  <dimension ref="A3:B7"/>
  <sheetViews>
    <sheetView topLeftCell="A3" workbookViewId="0">
      <selection activeCell="A6" sqref="A6"/>
    </sheetView>
  </sheetViews>
  <sheetFormatPr defaultRowHeight="14.5" x14ac:dyDescent="0.35"/>
  <cols>
    <col min="1" max="1" width="17.1796875" bestFit="1" customWidth="1"/>
    <col min="2" max="2" width="77.54296875" bestFit="1" customWidth="1"/>
  </cols>
  <sheetData>
    <row r="3" spans="1:2" x14ac:dyDescent="0.35">
      <c r="A3" s="2" t="s">
        <v>1736</v>
      </c>
      <c r="B3" t="s">
        <v>1874</v>
      </c>
    </row>
    <row r="4" spans="1:2" x14ac:dyDescent="0.35">
      <c r="A4" s="3" t="s">
        <v>1</v>
      </c>
      <c r="B4" s="6">
        <v>0.55118110236220474</v>
      </c>
    </row>
    <row r="5" spans="1:2" x14ac:dyDescent="0.35">
      <c r="A5" s="3" t="s">
        <v>2</v>
      </c>
      <c r="B5" s="6">
        <v>0.18110236220472442</v>
      </c>
    </row>
    <row r="6" spans="1:2" x14ac:dyDescent="0.35">
      <c r="A6" s="3" t="s">
        <v>3</v>
      </c>
      <c r="B6" s="6">
        <v>0.26771653543307089</v>
      </c>
    </row>
    <row r="7" spans="1:2" x14ac:dyDescent="0.35">
      <c r="A7" s="3" t="s">
        <v>1737</v>
      </c>
      <c r="B7" s="5">
        <v>1</v>
      </c>
    </row>
  </sheetData>
  <pageMargins left="0.7" right="0.7" top="0.75" bottom="0.75" header="0.3" footer="0.3"/>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86FF2-45E1-4D06-A62F-1BB17850BFFC}">
  <dimension ref="A3:B7"/>
  <sheetViews>
    <sheetView topLeftCell="A3" workbookViewId="0">
      <selection activeCell="A6" sqref="A6"/>
    </sheetView>
  </sheetViews>
  <sheetFormatPr defaultRowHeight="14.5" x14ac:dyDescent="0.35"/>
  <cols>
    <col min="1" max="1" width="17.1796875" bestFit="1" customWidth="1"/>
    <col min="2" max="2" width="55.08984375" bestFit="1" customWidth="1"/>
  </cols>
  <sheetData>
    <row r="3" spans="1:2" x14ac:dyDescent="0.35">
      <c r="A3" s="2" t="s">
        <v>1736</v>
      </c>
      <c r="B3" t="s">
        <v>1875</v>
      </c>
    </row>
    <row r="4" spans="1:2" x14ac:dyDescent="0.35">
      <c r="A4" s="3" t="s">
        <v>1</v>
      </c>
      <c r="B4" s="6">
        <v>0.24120603015075376</v>
      </c>
    </row>
    <row r="5" spans="1:2" x14ac:dyDescent="0.35">
      <c r="A5" s="3" t="s">
        <v>2</v>
      </c>
      <c r="B5" s="6">
        <v>0.66834170854271358</v>
      </c>
    </row>
    <row r="6" spans="1:2" x14ac:dyDescent="0.35">
      <c r="A6" s="3" t="s">
        <v>3</v>
      </c>
      <c r="B6" s="6">
        <v>9.0452261306532666E-2</v>
      </c>
    </row>
    <row r="7" spans="1:2" x14ac:dyDescent="0.35">
      <c r="A7" s="3" t="s">
        <v>1737</v>
      </c>
      <c r="B7" s="5">
        <v>1</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110</vt:i4>
      </vt:variant>
    </vt:vector>
  </HeadingPairs>
  <TitlesOfParts>
    <vt:vector size="110" baseType="lpstr">
      <vt:lpstr>Labels</vt:lpstr>
      <vt:lpstr>Variables</vt:lpstr>
      <vt:lpstr>Dataset</vt:lpstr>
      <vt:lpstr>Spg 1</vt:lpstr>
      <vt:lpstr>Spg 2</vt:lpstr>
      <vt:lpstr>Spg 3</vt:lpstr>
      <vt:lpstr>Spg 4</vt:lpstr>
      <vt:lpstr>Ark5</vt:lpstr>
      <vt:lpstr>Ark6</vt:lpstr>
      <vt:lpstr>Ark7</vt:lpstr>
      <vt:lpstr>Ark8</vt:lpstr>
      <vt:lpstr>Spg 5</vt:lpstr>
      <vt:lpstr>Ark10</vt:lpstr>
      <vt:lpstr>Ark11</vt:lpstr>
      <vt:lpstr>Ark12</vt:lpstr>
      <vt:lpstr>Ark13</vt:lpstr>
      <vt:lpstr>Ark14</vt:lpstr>
      <vt:lpstr>Ark15</vt:lpstr>
      <vt:lpstr>Ark16</vt:lpstr>
      <vt:lpstr>Spg 6</vt:lpstr>
      <vt:lpstr>Spg 7</vt:lpstr>
      <vt:lpstr>Ark2</vt:lpstr>
      <vt:lpstr>Ark3</vt:lpstr>
      <vt:lpstr>Ark4</vt:lpstr>
      <vt:lpstr>Ark9</vt:lpstr>
      <vt:lpstr>Ark17</vt:lpstr>
      <vt:lpstr>Spg 8</vt:lpstr>
      <vt:lpstr>Spg 9</vt:lpstr>
      <vt:lpstr>Spg 10</vt:lpstr>
      <vt:lpstr>Spg 11</vt:lpstr>
      <vt:lpstr>Ark22</vt:lpstr>
      <vt:lpstr>Ark23</vt:lpstr>
      <vt:lpstr>Ark24</vt:lpstr>
      <vt:lpstr>Ark25</vt:lpstr>
      <vt:lpstr>Spg 12</vt:lpstr>
      <vt:lpstr>Ark27</vt:lpstr>
      <vt:lpstr>Ark28</vt:lpstr>
      <vt:lpstr>Ark29</vt:lpstr>
      <vt:lpstr>Spg 13</vt:lpstr>
      <vt:lpstr>Ark18</vt:lpstr>
      <vt:lpstr>Spg 14</vt:lpstr>
      <vt:lpstr>Ark20</vt:lpstr>
      <vt:lpstr>Ark21</vt:lpstr>
      <vt:lpstr>Ark26</vt:lpstr>
      <vt:lpstr>Ark30</vt:lpstr>
      <vt:lpstr>Ark31</vt:lpstr>
      <vt:lpstr>Ark32</vt:lpstr>
      <vt:lpstr>Ark33</vt:lpstr>
      <vt:lpstr>Spg 15</vt:lpstr>
      <vt:lpstr>Ark35</vt:lpstr>
      <vt:lpstr>Ark36</vt:lpstr>
      <vt:lpstr>Ark37</vt:lpstr>
      <vt:lpstr>Ark38</vt:lpstr>
      <vt:lpstr>Ark39</vt:lpstr>
      <vt:lpstr>Ark40</vt:lpstr>
      <vt:lpstr>Ark41</vt:lpstr>
      <vt:lpstr>Spg 16</vt:lpstr>
      <vt:lpstr>Spg 17</vt:lpstr>
      <vt:lpstr>Spg 18</vt:lpstr>
      <vt:lpstr>Spg 19</vt:lpstr>
      <vt:lpstr>Spg 20</vt:lpstr>
      <vt:lpstr>Ark1</vt:lpstr>
      <vt:lpstr>Ark19</vt:lpstr>
      <vt:lpstr>Ark34</vt:lpstr>
      <vt:lpstr>Ark42</vt:lpstr>
      <vt:lpstr>Ark44</vt:lpstr>
      <vt:lpstr>Ark45</vt:lpstr>
      <vt:lpstr>Ark46</vt:lpstr>
      <vt:lpstr>Ark47</vt:lpstr>
      <vt:lpstr>Ark48</vt:lpstr>
      <vt:lpstr>Ark49</vt:lpstr>
      <vt:lpstr>Ark50</vt:lpstr>
      <vt:lpstr>Ark51</vt:lpstr>
      <vt:lpstr>Ark52</vt:lpstr>
      <vt:lpstr>Spg 21</vt:lpstr>
      <vt:lpstr>Ark54</vt:lpstr>
      <vt:lpstr>Ark55</vt:lpstr>
      <vt:lpstr>Ark56</vt:lpstr>
      <vt:lpstr>Ark57</vt:lpstr>
      <vt:lpstr>Ark58</vt:lpstr>
      <vt:lpstr>Ark59</vt:lpstr>
      <vt:lpstr>Ark60</vt:lpstr>
      <vt:lpstr>Ark61</vt:lpstr>
      <vt:lpstr>Ark62</vt:lpstr>
      <vt:lpstr>Ark63</vt:lpstr>
      <vt:lpstr>Ark64</vt:lpstr>
      <vt:lpstr>Ark65</vt:lpstr>
      <vt:lpstr>Ark66</vt:lpstr>
      <vt:lpstr>Spg 22</vt:lpstr>
      <vt:lpstr>Ark68</vt:lpstr>
      <vt:lpstr>Ark69</vt:lpstr>
      <vt:lpstr>Ark70</vt:lpstr>
      <vt:lpstr>Spg 23</vt:lpstr>
      <vt:lpstr>Ark72</vt:lpstr>
      <vt:lpstr>Ark73</vt:lpstr>
      <vt:lpstr>Spg 24</vt:lpstr>
      <vt:lpstr>Spg 25</vt:lpstr>
      <vt:lpstr>Spg 26</vt:lpstr>
      <vt:lpstr>Spg 27</vt:lpstr>
      <vt:lpstr>Spg 28</vt:lpstr>
      <vt:lpstr>Spg 29</vt:lpstr>
      <vt:lpstr>Antal</vt:lpstr>
      <vt:lpstr>Inst. type</vt:lpstr>
      <vt:lpstr>Ejer type</vt:lpstr>
      <vt:lpstr>Procent</vt:lpstr>
      <vt:lpstr>Ark53</vt:lpstr>
      <vt:lpstr>Ark67</vt:lpstr>
      <vt:lpstr>Datasæt</vt:lpstr>
      <vt:lpstr>Dashboard</vt:lpstr>
      <vt:lpstr>Structure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Annemette Nyvang Pedersen</cp:lastModifiedBy>
  <dcterms:created xsi:type="dcterms:W3CDTF">2024-02-26T13:15:22Z</dcterms:created>
  <dcterms:modified xsi:type="dcterms:W3CDTF">2024-03-18T09:53:36Z</dcterms:modified>
</cp:coreProperties>
</file>