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pivotTables/pivotTable34.xml" ContentType="application/vnd.openxmlformats-officedocument.spreadsheetml.pivotTable+xml"/>
  <Override PartName="/xl/pivotTables/pivotTable35.xml" ContentType="application/vnd.openxmlformats-officedocument.spreadsheetml.pivotTable+xml"/>
  <Override PartName="/xl/pivotTables/pivotTable36.xml" ContentType="application/vnd.openxmlformats-officedocument.spreadsheetml.pivotTable+xml"/>
  <Override PartName="/xl/pivotTables/pivotTable37.xml" ContentType="application/vnd.openxmlformats-officedocument.spreadsheetml.pivotTable+xml"/>
  <Override PartName="/xl/pivotTables/pivotTable38.xml" ContentType="application/vnd.openxmlformats-officedocument.spreadsheetml.pivotTable+xml"/>
  <Override PartName="/xl/drawings/drawing2.xml" ContentType="application/vnd.openxmlformats-officedocument.drawing+xml"/>
  <Override PartName="/xl/tables/table2.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9.xml" ContentType="application/vnd.openxmlformats-officedocument.spreadsheetml.pivotTable+xml"/>
  <Override PartName="/xl/pivotTables/pivotTable40.xml" ContentType="application/vnd.openxmlformats-officedocument.spreadsheetml.pivotTable+xml"/>
  <Override PartName="/xl/pivotTables/pivotTable41.xml" ContentType="application/vnd.openxmlformats-officedocument.spreadsheetml.pivotTable+xml"/>
  <Override PartName="/xl/pivotTables/pivotTable42.xml" ContentType="application/vnd.openxmlformats-officedocument.spreadsheetml.pivotTable+xml"/>
  <Override PartName="/xl/pivotTables/pivotTable43.xml" ContentType="application/vnd.openxmlformats-officedocument.spreadsheetml.pivotTable+xml"/>
  <Override PartName="/xl/pivotTables/pivotTable44.xml" ContentType="application/vnd.openxmlformats-officedocument.spreadsheetml.pivotTable+xml"/>
  <Override PartName="/xl/pivotTables/pivotTable45.xml" ContentType="application/vnd.openxmlformats-officedocument.spreadsheetml.pivotTable+xml"/>
  <Override PartName="/xl/pivotTables/pivotTable46.xml" ContentType="application/vnd.openxmlformats-officedocument.spreadsheetml.pivotTable+xml"/>
  <Override PartName="/xl/pivotTables/pivotTable47.xml" ContentType="application/vnd.openxmlformats-officedocument.spreadsheetml.pivotTable+xml"/>
  <Override PartName="/xl/pivotTables/pivotTable48.xml" ContentType="application/vnd.openxmlformats-officedocument.spreadsheetml.pivotTable+xml"/>
  <Override PartName="/xl/pivotTables/pivotTable49.xml" ContentType="application/vnd.openxmlformats-officedocument.spreadsheetml.pivotTable+xml"/>
  <Override PartName="/xl/pivotTables/pivotTable50.xml" ContentType="application/vnd.openxmlformats-officedocument.spreadsheetml.pivotTable+xml"/>
  <Override PartName="/xl/pivotTables/pivotTable51.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52.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3.xml" ContentType="application/vnd.openxmlformats-officedocument.spreadsheetml.pivotTab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54.xml" ContentType="application/vnd.openxmlformats-officedocument.spreadsheetml.pivotTab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55.xml" ContentType="application/vnd.openxmlformats-officedocument.spreadsheetml.pivotTable+xml"/>
  <Override PartName="/xl/pivotTables/pivotTable56.xml" ContentType="application/vnd.openxmlformats-officedocument.spreadsheetml.pivotTable+xml"/>
  <Override PartName="/xl/pivotTables/pivotTable57.xml" ContentType="application/vnd.openxmlformats-officedocument.spreadsheetml.pivotTable+xml"/>
  <Override PartName="/xl/pivotTables/pivotTable58.xml" ContentType="application/vnd.openxmlformats-officedocument.spreadsheetml.pivotTable+xml"/>
  <Override PartName="/xl/drawings/drawing7.xml" ContentType="application/vnd.openxmlformats-officedocument.drawing+xml"/>
  <Override PartName="/xl/tables/table3.xml" ContentType="application/vnd.openxmlformats-officedocument.spreadsheetml.tab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59.xml" ContentType="application/vnd.openxmlformats-officedocument.spreadsheetml.pivotTable+xml"/>
  <Override PartName="/xl/pivotTables/pivotTable60.xml" ContentType="application/vnd.openxmlformats-officedocument.spreadsheetml.pivotTable+xml"/>
  <Override PartName="/xl/pivotTables/pivotTable61.xml" ContentType="application/vnd.openxmlformats-officedocument.spreadsheetml.pivotTable+xml"/>
  <Override PartName="/xl/pivotTables/pivotTable62.xml" ContentType="application/vnd.openxmlformats-officedocument.spreadsheetml.pivotTable+xml"/>
  <Override PartName="/xl/pivotTables/pivotTable63.xml" ContentType="application/vnd.openxmlformats-officedocument.spreadsheetml.pivotTable+xml"/>
  <Override PartName="/xl/pivotTables/pivotTable64.xml" ContentType="application/vnd.openxmlformats-officedocument.spreadsheetml.pivotTable+xml"/>
  <Override PartName="/xl/drawings/drawing8.xml" ContentType="application/vnd.openxmlformats-officedocument.drawing+xml"/>
  <Override PartName="/xl/tables/table4.xml" ContentType="application/vnd.openxmlformats-officedocument.spreadsheetml.tab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65.xml" ContentType="application/vnd.openxmlformats-officedocument.spreadsheetml.pivotTable+xml"/>
  <Override PartName="/xl/pivotTables/pivotTable66.xml" ContentType="application/vnd.openxmlformats-officedocument.spreadsheetml.pivotTable+xml"/>
  <Override PartName="/xl/pivotTables/pivotTable67.xml" ContentType="application/vnd.openxmlformats-officedocument.spreadsheetml.pivotTable+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68.xml" ContentType="application/vnd.openxmlformats-officedocument.spreadsheetml.pivotTable+xml"/>
  <Override PartName="/xl/drawings/drawing10.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69.xml" ContentType="application/vnd.openxmlformats-officedocument.spreadsheetml.pivotTable+xml"/>
  <Override PartName="/xl/drawings/drawing11.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pivotTables/pivotTable70.xml" ContentType="application/vnd.openxmlformats-officedocument.spreadsheetml.pivotTable+xml"/>
  <Override PartName="/xl/drawings/drawing1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pivotTables/pivotTable71.xml" ContentType="application/vnd.openxmlformats-officedocument.spreadsheetml.pivotTable+xml"/>
  <Override PartName="/xl/drawings/drawing13.xml" ContentType="application/vnd.openxmlformats-officedocument.drawing+xml"/>
  <Override PartName="/xl/slicers/slicer1.xml" ContentType="application/vnd.ms-excel.slicer+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pivotTables/pivotTable72.xml" ContentType="application/vnd.openxmlformats-officedocument.spreadsheetml.pivotTable+xml"/>
  <Override PartName="/xl/drawings/drawing14.xml" ContentType="application/vnd.openxmlformats-officedocument.drawing+xml"/>
  <Override PartName="/xl/tables/table5.xml" ContentType="application/vnd.openxmlformats-officedocument.spreadsheetml.tab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pivotTables/pivotTable73.xml" ContentType="application/vnd.openxmlformats-officedocument.spreadsheetml.pivotTable+xml"/>
  <Override PartName="/xl/drawings/drawing15.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6.xml" ContentType="application/vnd.openxmlformats-officedocument.drawing+xml"/>
  <Override PartName="/xl/slicers/slicer2.xml" ContentType="application/vnd.ms-excel.slicer+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7.xml" ContentType="application/vnd.openxmlformats-officedocument.drawingml.chartshapes+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pivotTables/pivotTable74.xml" ContentType="application/vnd.openxmlformats-officedocument.spreadsheetml.pivotTable+xml"/>
  <Override PartName="/xl/drawings/drawing18.xml" ContentType="application/vnd.openxmlformats-officedocument.drawing+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pivotTables/pivotTable75.xml" ContentType="application/vnd.openxmlformats-officedocument.spreadsheetml.pivotTable+xml"/>
  <Override PartName="/xl/pivotTables/pivotTable76.xml" ContentType="application/vnd.openxmlformats-officedocument.spreadsheetml.pivotTable+xml"/>
  <Override PartName="/xl/pivotTables/pivotTable77.xml" ContentType="application/vnd.openxmlformats-officedocument.spreadsheetml.pivotTable+xml"/>
  <Override PartName="/xl/pivotTables/pivotTable78.xml" ContentType="application/vnd.openxmlformats-officedocument.spreadsheetml.pivotTable+xml"/>
  <Override PartName="/xl/pivotTables/pivotTable79.xml" ContentType="application/vnd.openxmlformats-officedocument.spreadsheetml.pivotTable+xml"/>
  <Override PartName="/xl/pivotTables/pivotTable80.xml" ContentType="application/vnd.openxmlformats-officedocument.spreadsheetml.pivot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hidePivotFieldList="1" defaultThemeVersion="166925"/>
  <mc:AlternateContent xmlns:mc="http://schemas.openxmlformats.org/markup-compatibility/2006">
    <mc:Choice Requires="x15">
      <x15ac:absPath xmlns:x15ac="http://schemas.microsoft.com/office/spreadsheetml/2010/11/ac" url="https://dcum-my.sharepoint.com/personal/nyvang_dcum_dk/Documents/Skrivebord/Skrivebord/"/>
    </mc:Choice>
  </mc:AlternateContent>
  <xr:revisionPtr revIDLastSave="28" documentId="8_{A94BC069-23A1-4945-AEE0-798585599FCA}" xr6:coauthVersionLast="47" xr6:coauthVersionMax="47" xr10:uidLastSave="{5B2CFE00-F867-400D-BC1F-9C3FD4E2AFF2}"/>
  <workbookProtection workbookAlgorithmName="SHA-512" workbookHashValue="t7C016Fu5Ix9+NM/COSKyzWeC6ApJtPC/y3EL5U4SeBAiNe8lAwcdzWb9Y6E21z6Gmqs5vMWV95gq4reeQKL6Q==" workbookSaltValue="D+PFyQ9tPxWezBVNHrJd5A==" workbookSpinCount="100000" lockStructure="1"/>
  <bookViews>
    <workbookView showHorizontalScroll="0" showVerticalScroll="0" showSheetTabs="0" xWindow="-110" yWindow="-110" windowWidth="19420" windowHeight="10420" firstSheet="43" activeTab="43" xr2:uid="{CA2872AD-9AA6-4DA5-B59F-BBE79CCE4ED4}"/>
  </bookViews>
  <sheets>
    <sheet name="Spg 5" sheetId="2" state="hidden" r:id="rId1"/>
    <sheet name="Ark5" sheetId="5" state="hidden" r:id="rId2"/>
    <sheet name="Ark6" sheetId="6" state="hidden" r:id="rId3"/>
    <sheet name="Ark7" sheetId="7" state="hidden" r:id="rId4"/>
    <sheet name="Ark8" sheetId="8" state="hidden" r:id="rId5"/>
    <sheet name="Ark9" sheetId="9" state="hidden" r:id="rId6"/>
    <sheet name="Ark10" sheetId="10" state="hidden" r:id="rId7"/>
    <sheet name="Ark11" sheetId="11" state="hidden" r:id="rId8"/>
    <sheet name="Ark12" sheetId="12" state="hidden" r:id="rId9"/>
    <sheet name="Ark13" sheetId="13" state="hidden" r:id="rId10"/>
    <sheet name="Ark14" sheetId="14" state="hidden" r:id="rId11"/>
    <sheet name="Ark15" sheetId="15" state="hidden" r:id="rId12"/>
    <sheet name="Spg 6" sheetId="17" state="hidden" r:id="rId13"/>
    <sheet name="Ark4" sheetId="18" state="hidden" r:id="rId14"/>
    <sheet name="Ark16" sheetId="19" state="hidden" r:id="rId15"/>
    <sheet name="Ark17" sheetId="20" state="hidden" r:id="rId16"/>
    <sheet name="Ark18" sheetId="21" state="hidden" r:id="rId17"/>
    <sheet name="Ark19" sheetId="22" state="hidden" r:id="rId18"/>
    <sheet name="Ark20" sheetId="23" state="hidden" r:id="rId19"/>
    <sheet name="Ark21" sheetId="24" state="hidden" r:id="rId20"/>
    <sheet name="Ark22" sheetId="25" state="hidden" r:id="rId21"/>
    <sheet name="Ark23" sheetId="26" state="hidden" r:id="rId22"/>
    <sheet name="Ark24" sheetId="27" state="hidden" r:id="rId23"/>
    <sheet name="Ark25" sheetId="28" state="hidden" r:id="rId24"/>
    <sheet name="Ark26" sheetId="29" state="hidden" r:id="rId25"/>
    <sheet name="Spg 1" sheetId="30" state="hidden" r:id="rId26"/>
    <sheet name="Spg 2" sheetId="31" state="hidden" r:id="rId27"/>
    <sheet name="Spg 3" sheetId="32" state="hidden" r:id="rId28"/>
    <sheet name="Spg 4" sheetId="33" state="hidden" r:id="rId29"/>
    <sheet name="Spg 7" sheetId="34" state="hidden" r:id="rId30"/>
    <sheet name="Ark32" sheetId="35" state="hidden" r:id="rId31"/>
    <sheet name="Ark33" sheetId="36" state="hidden" r:id="rId32"/>
    <sheet name="Ark1" sheetId="37" state="hidden" r:id="rId33"/>
    <sheet name="Spg 8" sheetId="38" state="hidden" r:id="rId34"/>
    <sheet name="Ark3" sheetId="39" state="hidden" r:id="rId35"/>
    <sheet name="Ark27" sheetId="40" state="hidden" r:id="rId36"/>
    <sheet name="Spg 9" sheetId="41" state="hidden" r:id="rId37"/>
    <sheet name="Spg 10" sheetId="42" state="hidden" r:id="rId38"/>
    <sheet name="Spg 11" sheetId="43" state="hidden" r:id="rId39"/>
    <sheet name="Spg 12" sheetId="44" state="hidden" r:id="rId40"/>
    <sheet name="Spg 13" sheetId="45" state="hidden" r:id="rId41"/>
    <sheet name="Spg 14" sheetId="46" state="hidden" r:id="rId42"/>
    <sheet name="Inst. type" sheetId="47" state="hidden" r:id="rId43"/>
    <sheet name="Dashboard" sheetId="48" r:id="rId44"/>
    <sheet name="Ejerkode" sheetId="49" state="hidden" r:id="rId45"/>
    <sheet name="Antal" sheetId="50" state="hidden" r:id="rId46"/>
    <sheet name="Procent" sheetId="51" state="hidden" r:id="rId47"/>
    <sheet name="Ark28" sheetId="52" state="hidden" r:id="rId48"/>
    <sheet name="Ark29" sheetId="53" state="hidden" r:id="rId49"/>
    <sheet name="Datasæt" sheetId="1" state="hidden" r:id="rId50"/>
  </sheets>
  <definedNames>
    <definedName name="Udsnit_Ejerkode_navn">#N/A</definedName>
    <definedName name="Udsnit_Inst._type">#N/A</definedName>
  </definedNames>
  <calcPr calcId="191029"/>
  <pivotCaches>
    <pivotCache cacheId="0" r:id="rId51"/>
  </pivotCaches>
  <extLst>
    <ext xmlns:x14="http://schemas.microsoft.com/office/spreadsheetml/2009/9/main" uri="{BBE1A952-AA13-448e-AADC-164F8A28A991}">
      <x14:slicerCaches>
        <x14:slicerCache r:id="rId52"/>
        <x14:slicerCache r:id="rId5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51" l="1"/>
  <c r="F5" i="2"/>
  <c r="H6" i="38"/>
  <c r="H4" i="38"/>
  <c r="G6" i="34"/>
  <c r="E15" i="17"/>
  <c r="E6" i="17"/>
  <c r="F12" i="2"/>
  <c r="E4" i="17"/>
  <c r="F13" i="2"/>
  <c r="E10" i="17"/>
  <c r="C4" i="50"/>
  <c r="F5" i="38"/>
  <c r="F4" i="38"/>
  <c r="G5" i="34"/>
  <c r="E14" i="17"/>
  <c r="E5" i="17"/>
  <c r="F11" i="2"/>
  <c r="E5" i="41"/>
  <c r="E4" i="46"/>
  <c r="H5" i="38"/>
  <c r="G4" i="38"/>
  <c r="H5" i="34"/>
  <c r="E13" i="17"/>
  <c r="F10" i="2"/>
  <c r="I4" i="38"/>
  <c r="D4" i="51"/>
  <c r="E5" i="46"/>
  <c r="G5" i="38"/>
  <c r="F7" i="34"/>
  <c r="F5" i="34"/>
  <c r="E12" i="17"/>
  <c r="F17" i="2"/>
  <c r="F9" i="2"/>
  <c r="E6" i="41"/>
  <c r="F6" i="38"/>
  <c r="J5" i="38"/>
  <c r="H7" i="34"/>
  <c r="G4" i="34"/>
  <c r="E11" i="17"/>
  <c r="F16" i="2"/>
  <c r="F8" i="2"/>
  <c r="F6" i="34"/>
  <c r="E16" i="17"/>
  <c r="E7" i="41"/>
  <c r="I6" i="38"/>
  <c r="I5" i="38"/>
  <c r="G7" i="34"/>
  <c r="H4" i="34"/>
  <c r="E9" i="17"/>
  <c r="F15" i="2"/>
  <c r="F7" i="2"/>
  <c r="F4" i="2"/>
  <c r="J6" i="38"/>
  <c r="J4" i="38"/>
  <c r="H6" i="34"/>
  <c r="F4" i="34"/>
  <c r="E8" i="17"/>
  <c r="F14" i="2"/>
  <c r="F6" i="2"/>
  <c r="E4" i="41"/>
  <c r="G6" i="38"/>
  <c r="E7" i="17"/>
  <c r="F4" i="51" l="1"/>
</calcChain>
</file>

<file path=xl/sharedStrings.xml><?xml version="1.0" encoding="utf-8"?>
<sst xmlns="http://schemas.openxmlformats.org/spreadsheetml/2006/main" count="4349" uniqueCount="654">
  <si>
    <t>Har I en skriftlig undervisningsmiljøvurdering (UMV)?</t>
  </si>
  <si>
    <t>Ligger jeres undervisningsmiljøvurdering offentlig tilgængelig på uddannelsesinstitutionens hjemmeside?</t>
  </si>
  <si>
    <t>Har I på jeres uddannelsesinstitution forholdt jer til, hvad en ændring, der har betydning for undervisningsmiljøet, er?</t>
  </si>
  <si>
    <t>Hvor ofte laver I en undervisningsmiljøvurdering?</t>
  </si>
  <si>
    <t>Hvilke forhold af jeres fysiske og æstetiske undervisningsmiljø har I kortlagt i jeres undervisningsmiljøvurdering? - Toilet og sanitære forhold</t>
  </si>
  <si>
    <t>Hvilke forhold af jeres fysiske og æstetiske undervisningsmiljø har I kortlagt i jeres undervisningsmiljøvurdering? - Rengøring</t>
  </si>
  <si>
    <t>Hvilke forhold af jeres fysiske og æstetiske undervisningsmiljø har I kortlagt i jeres undervisningsmiljøvurdering? - Lydforhold</t>
  </si>
  <si>
    <t>Hvilke forhold af jeres fysiske og æstetiske undervisningsmiljø har I kortlagt i jeres undervisningsmiljøvurdering? - Lysforhold</t>
  </si>
  <si>
    <t>Hvilke forhold af jeres fysiske og æstetiske undervisningsmiljø har I kortlagt i jeres undervisningsmiljøvurdering? - Luftkvalitet</t>
  </si>
  <si>
    <t>Hvilke forhold af jeres fysiske og æstetiske undervisningsmiljø har I kortlagt i jeres undervisningsmiljøvurdering? - Temperaturforhold</t>
  </si>
  <si>
    <t>Hvilke forhold af jeres fysiske og æstetiske undervisningsmiljø har I kortlagt i jeres undervisningsmiljøvurdering? - Pladsforhold</t>
  </si>
  <si>
    <t>Hvilke forhold af jeres fysiske og æstetiske undervisningsmiljø har I kortlagt i jeres undervisningsmiljøvurdering? - Udearealer</t>
  </si>
  <si>
    <t>Hvilke forhold af jeres fysiske og æstetiske undervisningsmiljø har I kortlagt i jeres undervisningsmiljøvurdering? - Sikkerhed i forhold til maskiner, kemikalier, etc.</t>
  </si>
  <si>
    <t>Hvilke forhold af jeres fysiske og æstetiske undervisningsmiljø har I kortlagt i jeres undervisningsmiljøvurdering? - Sikkerhed i forhold til trapper</t>
  </si>
  <si>
    <t>Hvilke forhold af jeres fysiske og æstetiske undervisningsmiljø har I kortlagt i jeres undervisningsmiljøvurdering? - Sikkerhed i forhold til løst liggende ledninger</t>
  </si>
  <si>
    <t>Hvilke forhold af jeres fysiske og æstetiske undervisningsmiljø har I kortlagt i jeres undervisningsmiljøvurdering? - Udsmykning</t>
  </si>
  <si>
    <t>Hvilke forhold af jeres fysiske og æstetiske undervisningsmiljø har I kortlagt i jeres undervisningsmiljøvurdering? - Andet, skriv venligst her:</t>
  </si>
  <si>
    <t>Hvilke forhold af jeres fysiske og æstetiske undervisningsmiljø har I kortlagt i jeres undervisningsmiljøvurdering? - Vi har ikke kortlagt det fysiske og æstetiske undervisningsmiljø</t>
  </si>
  <si>
    <t>Hvilke forhold af jeres fysiske og æstetiske undervisningsmiljø har I kortlagt i jeres undervisningsmiljøvurdering? - Andet, skriv venligst her:2</t>
  </si>
  <si>
    <t>Hvilke forhold af jeres psykiske undervisningsmiljø har I kortlagt i jeres undervisningsmiljøvurdering? - Motivation</t>
  </si>
  <si>
    <t>Hvilke forhold af jeres psykiske undervisningsmiljø har I kortlagt i jeres undervisningsmiljøvurdering? - Medbestemmelse</t>
  </si>
  <si>
    <t>Hvilke forhold af jeres psykiske undervisningsmiljø har I kortlagt i jeres undervisningsmiljøvurdering? - Relationer mellem undervisere og studerende</t>
  </si>
  <si>
    <t>Hvilke forhold af jeres psykiske undervisningsmiljø har I kortlagt i jeres undervisningsmiljøvurdering? - Faglig feedback og vejledning</t>
  </si>
  <si>
    <t>Hvilke forhold af jeres psykiske undervisningsmiljø har I kortlagt i jeres undervisningsmiljøvurdering? - Psykisk trivsel</t>
  </si>
  <si>
    <t>Hvilke forhold af jeres psykiske undervisningsmiljø har I kortlagt i jeres undervisningsmiljøvurdering? - Sociale fællesskaber blandt de studerende</t>
  </si>
  <si>
    <t>Hvilke forhold af jeres psykiske undervisningsmiljø har I kortlagt i jeres undervisningsmiljøvurdering? - Tilhørsforhold</t>
  </si>
  <si>
    <t>Hvilke forhold af jeres psykiske undervisningsmiljø har I kortlagt i jeres undervisningsmiljøvurdering? - Mobning</t>
  </si>
  <si>
    <t>Hvilke forhold af jeres psykiske undervisningsmiljø har I kortlagt i jeres undervisningsmiljøvurdering? - Krænkelser</t>
  </si>
  <si>
    <t>Hvilke forhold af jeres psykiske undervisningsmiljø har I kortlagt i jeres undervisningsmiljøvurdering? - Vold</t>
  </si>
  <si>
    <t>Hvilke forhold af jeres psykiske undervisningsmiljø har I kortlagt i jeres undervisningsmiljøvurdering? - Diskrimination</t>
  </si>
  <si>
    <t>Hvilke forhold af jeres psykiske undervisningsmiljø har I kortlagt i jeres undervisningsmiljøvurdering? - Andet, skriv venligst her:</t>
  </si>
  <si>
    <t>Hvilke forhold af jeres psykiske undervisningsmiljø har I kortlagt i jeres undervisningsmiljøvurdering? - Vi har ikke kortlagt vores psykiske undervisningsmiljø</t>
  </si>
  <si>
    <t>Hvilke forhold af jeres psykiske undervisningsmiljø har I kortlagt i jeres undervisningsmiljøvurdering? - Andet, skriv venligst her:3</t>
  </si>
  <si>
    <t>Indeholder jeres undervisningsmiljøvurdering... - ... en beskrivelse af, hvad jeres kortlægning viste?</t>
  </si>
  <si>
    <t>Indeholder jeres undervisningsmiljøvurdering... - ... en beskrivelse af, hvilke problemer med undervisningsmiljøet I vil arbejde på at løse?</t>
  </si>
  <si>
    <t>Indeholder jeres undervisningsmiljøvurdering en handlingsplan for at løse udfordringer med undervisningsmiljøet?</t>
  </si>
  <si>
    <t>Indeholder jeres undervisningsmiljøvurdering retningslinjer for, hvornår I følger op på handlingsplanen?</t>
  </si>
  <si>
    <t>I hvilken grad har I inddraget de studerende i jeres arbejde med undervisningsmiljøvurderingen i forbindelse med... - ... planlægningen og tilrettelæggelsen af undersøgelsen?</t>
  </si>
  <si>
    <t>I hvilken grad har I inddraget de studerende i jeres arbejde med undervisningsmiljøvurderingen i forbindelse med... - ... gennemførelsen af undersøgelsen?</t>
  </si>
  <si>
    <t>I hvilken grad har I inddraget de studerende i jeres arbejde med undervisningsmiljøvurderingen i forbindelse med... - ... opfølgningen af undersøgelsen?</t>
  </si>
  <si>
    <t>Du har svaret, at I ikke har en undervisningsmiljøvurdering. Uddyb gerne her, hvorfor I ikke har en undervisningsmiljøvurdering:</t>
  </si>
  <si>
    <t>Hvor enig eller uenig er I som uddannelsesinstitution i, at undervisningsmiljøvurderingen er et godt redskab til at sikre et godt undervisningsmiljø på jeres uddannelsesinstitution?</t>
  </si>
  <si>
    <t>Nu har du svaret på spørgsmål om uddannelsesinstitutionens arbejde med undervisningsmiljøvurderingen, og du har mulighed for at uddybe dine svar her:</t>
  </si>
  <si>
    <t>Kender I som uddannelsesinstitution betegnelsen undervisningsmiljørepræsentanter (UMR)?</t>
  </si>
  <si>
    <t>Har I oplyst de studerende om deres ret til at vælge undervisningsmiljørepræsentanter?</t>
  </si>
  <si>
    <t>Har I undervisningsmiljørepræsentanter på jeres uddannelseinstitution?</t>
  </si>
  <si>
    <t>Hvorfor har I ikke undervisningsmiljørepræsentanter på jeres uddannelsesinstitution?</t>
  </si>
  <si>
    <t>Hvorfor har I ikke undervisningsmiljørepræsentanter på jeres uddannelsesinstitution? - Andet, skriv gerne her</t>
  </si>
  <si>
    <t>Inviterer I undervisningsmiljørepræsentanterne til at deltage i uddannelsesinstitutionens arbejdsmiljøgrupper, når I drøfter forhold, der har betydning for undervisningsmiljøet?</t>
  </si>
  <si>
    <t>Nu har du svaret på spørgsmål om uddannelsesinstitutionens arbejde med undervisningsmiljørepræsentanter, og du har mulighed for at uddybe dine svar her:</t>
  </si>
  <si>
    <t>Inst. nummer</t>
  </si>
  <si>
    <t>Inst. navn</t>
  </si>
  <si>
    <t>Enhedsart</t>
  </si>
  <si>
    <t>Inst. type</t>
  </si>
  <si>
    <t>Ejerkode navn</t>
  </si>
  <si>
    <t>Kommune</t>
  </si>
  <si>
    <t>Region</t>
  </si>
  <si>
    <t>Leder navn</t>
  </si>
  <si>
    <t>E-mail</t>
  </si>
  <si>
    <t>Samlet status - Ny</t>
  </si>
  <si>
    <t>Samlet status - Distribueret</t>
  </si>
  <si>
    <t>Samlet status - Nogen svar</t>
  </si>
  <si>
    <t>Samlet status - Gennemført</t>
  </si>
  <si>
    <t>Samlet status - Frafaldet</t>
  </si>
  <si>
    <t>Ja</t>
  </si>
  <si>
    <t>Hvert tredje år</t>
  </si>
  <si>
    <t/>
  </si>
  <si>
    <t>Slet ikke</t>
  </si>
  <si>
    <t>I høj grad</t>
  </si>
  <si>
    <t>Delvis enig</t>
  </si>
  <si>
    <t>Nogle gange</t>
  </si>
  <si>
    <t>621408</t>
  </si>
  <si>
    <t>Designskolen Kolding</t>
  </si>
  <si>
    <t>Institution uden enheder</t>
  </si>
  <si>
    <t>Kunstneriske og kulturelle uddannelsesinstitutioner</t>
  </si>
  <si>
    <t>Selvejende, statslige</t>
  </si>
  <si>
    <t>Kolding Kommune</t>
  </si>
  <si>
    <t>Region Syddanmark</t>
  </si>
  <si>
    <t>Lene Tangaard Pedersen</t>
  </si>
  <si>
    <t>dk@designskolenkolding.dk</t>
  </si>
  <si>
    <t>Helt enig</t>
  </si>
  <si>
    <t>Nej</t>
  </si>
  <si>
    <t>De studerende har ikke ønsket at vælge undervisningsmiljørepræsentanter</t>
  </si>
  <si>
    <t>280299</t>
  </si>
  <si>
    <t>Det Kongelige Akademi - Arkitektur, Design, Konservering</t>
  </si>
  <si>
    <t>Hovedskole (institution med enheder)</t>
  </si>
  <si>
    <t>Statslige</t>
  </si>
  <si>
    <t>Københavns Kommune</t>
  </si>
  <si>
    <t>Region Hovedstaden</t>
  </si>
  <si>
    <t>Lene Dammand Lund</t>
  </si>
  <si>
    <t>info@kglakademi.dk</t>
  </si>
  <si>
    <t>Når der sker ændringer af betydning for undervisningsmiljøet</t>
  </si>
  <si>
    <t>Ved ikke</t>
  </si>
  <si>
    <t>I mindre grad</t>
  </si>
  <si>
    <t>Ledelsen oplever ikke, at det skaber en værdi for undervisningsmiljøet at have undervisningsmiljørepræsentanter</t>
  </si>
  <si>
    <t>101623</t>
  </si>
  <si>
    <t>Cidesco Kosmetolog skolen</t>
  </si>
  <si>
    <t>Private</t>
  </si>
  <si>
    <t>Louise Gylvin</t>
  </si>
  <si>
    <t>info@kosmetologskolen.dk</t>
  </si>
  <si>
    <t>607407</t>
  </si>
  <si>
    <t>Hærens Logistikskole, Aalborg Kaserne</t>
  </si>
  <si>
    <t>Fredericia Kommune</t>
  </si>
  <si>
    <t>M. Søgaard</t>
  </si>
  <si>
    <t>FKO@mil.dk</t>
  </si>
  <si>
    <t>821407</t>
  </si>
  <si>
    <t>Hærens Materielkommando (FPT)</t>
  </si>
  <si>
    <t>Hjørring Kommune</t>
  </si>
  <si>
    <t>Region Nordjylland</t>
  </si>
  <si>
    <t>M. Krogh-Jørgensen</t>
  </si>
  <si>
    <t>frs@mil.dk</t>
  </si>
  <si>
    <t>Hvert år</t>
  </si>
  <si>
    <t>I nogen grad</t>
  </si>
  <si>
    <t>Altid</t>
  </si>
  <si>
    <t>101530</t>
  </si>
  <si>
    <t>IT-Universitetet i København</t>
  </si>
  <si>
    <t>Universiteter</t>
  </si>
  <si>
    <t>Martin Zachariasen</t>
  </si>
  <si>
    <t>itu@itu.dk</t>
  </si>
  <si>
    <t>Vi har ikke en undervisningsmiljøvurdering, da det ikke har været noget, vi har været klar over som en mulighed.
Jeg tænker, det er noget, vi med fordel kan implementere.</t>
  </si>
  <si>
    <t>Hverken enig eller uenig</t>
  </si>
  <si>
    <t>De studerende er ikke blevet oplyst om muligheden for at vælge undervisningsmiljørepræsentanter</t>
  </si>
  <si>
    <t>Undervisningsmiljø, og herunder repræsentanter, er ikke noget, vi har haft fokus på tidligere. Men det er nok noget vi vil sætte fokus på fremadrettet.</t>
  </si>
  <si>
    <t>101622</t>
  </si>
  <si>
    <t>Truemax, Copenhagen Academy of games, animation and visual effects</t>
  </si>
  <si>
    <t>Mohannad Fahmi</t>
  </si>
  <si>
    <t>info@truemax.dk</t>
  </si>
  <si>
    <t>Studerendes adgang til stikkontakter i undervisningslokaler. Opfølgning på studerende tilbagemeldinger i fritekstfelter</t>
  </si>
  <si>
    <t>Vi undersøger om de studerende, ved hvordan og hvor de kan gå hen, hvis de føler sig krænket eller har andre problemer eller spørgsmål</t>
  </si>
  <si>
    <t>Andet, skriv gerne her</t>
  </si>
  <si>
    <t>De studerende er generelt meget involveret i arbejdet med udvikling af studiemiljøet på CBS. Mere formelt er studerende er repræsenteret via medlemskab af studienævn og følgegruppe for UMV</t>
  </si>
  <si>
    <t>147406</t>
  </si>
  <si>
    <t>Copenhagen Business School - Handelshøjskolen</t>
  </si>
  <si>
    <t>Frederiksberg Kommune</t>
  </si>
  <si>
    <t>Nikolaj Malchow-Møller</t>
  </si>
  <si>
    <t>cbs@cbs.dk</t>
  </si>
  <si>
    <t>621413</t>
  </si>
  <si>
    <t>IBA Erhvervsakademi Kolding</t>
  </si>
  <si>
    <t>Erhvervsakademier</t>
  </si>
  <si>
    <t>Niels Egelund</t>
  </si>
  <si>
    <t>iba@iba.dk</t>
  </si>
  <si>
    <t>Jeg ved det ikke.</t>
  </si>
  <si>
    <t>101605</t>
  </si>
  <si>
    <t>Erhvervsakademiet Copenhagen Business Academy</t>
  </si>
  <si>
    <t>Ole Gram Olesen</t>
  </si>
  <si>
    <t>kontakt@cphbusiness.dk</t>
  </si>
  <si>
    <t>265411</t>
  </si>
  <si>
    <t>Sjællands Kirkemusikskole</t>
  </si>
  <si>
    <t>Roskilde Kommune</t>
  </si>
  <si>
    <t>Region Sjælland</t>
  </si>
  <si>
    <t>Ole Brinth</t>
  </si>
  <si>
    <t>sjkms@km.dk</t>
  </si>
  <si>
    <t>Vi har ikke været bekendt med, at det er et krav.</t>
  </si>
  <si>
    <t>Til spørgsmålet: "Undervisningsmiljøvurderingen er et godt redskab til at sikre et godt undervisningsmiljø på jeres uddannelsesinstitution".
Er der svaret "hverken enig eller uenig" idet vi ingen erfaring har med undervisningsmiljøvurdering. Vi har til gengæld gode erfaringer med at tilfredshedsmålinger kan medvirke til et godt undervisningsmiljø.</t>
  </si>
  <si>
    <t>Vi var ikke bekendt med at kursusdeltagere skulle vælge undervisningsmiljørepræsentanter</t>
  </si>
  <si>
    <t>205402</t>
  </si>
  <si>
    <t>Beredskabsstyrelsens Uddannelser</t>
  </si>
  <si>
    <t>Rudersdal Kommune</t>
  </si>
  <si>
    <t>Per Bach Jensen</t>
  </si>
  <si>
    <t>brs@brs.dk</t>
  </si>
  <si>
    <t>427402</t>
  </si>
  <si>
    <t>Den Frie Lærerskole</t>
  </si>
  <si>
    <t>Professionshøjskoler</t>
  </si>
  <si>
    <t>Selvejende, private</t>
  </si>
  <si>
    <t>Svendborg Kommune</t>
  </si>
  <si>
    <t>Ole Pedersen</t>
  </si>
  <si>
    <t>kontor@laererskolen.dk</t>
  </si>
  <si>
    <t>189402</t>
  </si>
  <si>
    <t>Flyvevåbnets Officersskole</t>
  </si>
  <si>
    <t>Ballerup Kommune</t>
  </si>
  <si>
    <t>Peter Wass</t>
  </si>
  <si>
    <t>fak@fak.dk</t>
  </si>
  <si>
    <t>Hvert andet år</t>
  </si>
  <si>
    <t>De afkrydsede forhold er de områder, som uddannelserne som minimum spørger ind til via semesterevalueringer. Der kan på de enkelte uddannelser sagtens blive spurgt ind til de andre forhold. Spørgsmål vedrørende sikkerhed ligger i arbejdet med arbejdsmiljø (herunder universitetets ordinære APV-processer).  Fra 2023 anvender DCUM’s tilvalgsmodul i Danmarks Studieundersøgelse.</t>
  </si>
  <si>
    <t>Fra 2023 anvender vi DCUM's tilvalgsmodul i Danmarks Studieundersøgelse</t>
  </si>
  <si>
    <t>AAU foretager studiemiljøundersøgelser årligt via de studerendes evalueringer af semestret. Der laves en institutionel opsamling på resultaterne, men handlingsplanerne laves på uddannelsesniveau. 
Fra 2023 vil AAU’s UVM foretages på baggrund af Danmarks Studieundersøgelse (inkl. DCUM-modulet), som foretages hvert andet år.</t>
  </si>
  <si>
    <t>På Aalborg Universitet udgøres undervisningsmiljørepræsentanter af studerende, der sidder i hhv. studienævn, institutråd, det centrale Studiemiljøråd samt i arbejdsmiljøgrupper. (Derudover inddrages studerende løbende i drøftelser om studiemiljøet/undervisningsmiljøet i øvrige mere uformelle fora). I studienævn, institutråd og Studiemiljøråd, behandler de studerende det fysiske, æstetiske og psykiske studiemiljø på hhv. uddannelses- og institutionsniveau.  Iht. sikkerhedsforhold er der i AAU’s arbejdsmiljøorganisering beskrevet, hvorledes studerende tilbydes deltagelse i arbejdsmiljøgruppernes drøftelse af forhold af betydning for studiemiljøet, herunder forhold i laboratorier, værksteder og ved feltarbejde.</t>
  </si>
  <si>
    <t>851446</t>
  </si>
  <si>
    <t>Aalborg Universitet</t>
  </si>
  <si>
    <t>Aalborg Kommune</t>
  </si>
  <si>
    <t>Per Michael Johansen</t>
  </si>
  <si>
    <t>sts-strategi@adm.aau.dk</t>
  </si>
  <si>
    <t>Vi har tænkt at vi gennemførte undersøgelsen i vores normale studietilfredshedsundersøgelse, men er blevet opmærksom på, at det ikke er tilstrækkeligt. Den gennemføres første gang i efteråret 2023.</t>
  </si>
  <si>
    <t>101430</t>
  </si>
  <si>
    <t>Skoleskibet 'Danmark'</t>
  </si>
  <si>
    <t>Maritime uddannelsesinstitutioner</t>
  </si>
  <si>
    <t>Frederikshavn Kommune</t>
  </si>
  <si>
    <t>Pia Ankerstjerne</t>
  </si>
  <si>
    <t>martec@martec.dk</t>
  </si>
  <si>
    <t>Institutionen  er en uddannelsesinstitution på videregående niveau, hjemmehørende under uddannelses og forskningsministeriet og er således ikke forpligtiget til at have en undervisningsmiljø vurdering</t>
  </si>
  <si>
    <t>Som nævnt, er institutionen en videregående ude. Institution</t>
  </si>
  <si>
    <t>280938</t>
  </si>
  <si>
    <t>MARTEC - Maritime and Polytechnic University College</t>
  </si>
  <si>
    <t>769402</t>
  </si>
  <si>
    <t>Flyvevåbnets Førings- og Operationsstøtteskole</t>
  </si>
  <si>
    <t>Viborg Kommune</t>
  </si>
  <si>
    <t>Region Midtjylland</t>
  </si>
  <si>
    <t>PLU</t>
  </si>
  <si>
    <t>ffos@mil.dk</t>
  </si>
  <si>
    <t>530401</t>
  </si>
  <si>
    <t>Billund Air Center A/S</t>
  </si>
  <si>
    <t>Billund Kommune</t>
  </si>
  <si>
    <t>Pia B. Askholm</t>
  </si>
  <si>
    <t>bac@billundaircenter.dk</t>
  </si>
  <si>
    <t>101456</t>
  </si>
  <si>
    <t>Det Kongelige Danske Kunstakademi - Billedkunstskolerne</t>
  </si>
  <si>
    <t>Sanne Kofod Olsen</t>
  </si>
  <si>
    <t>info@kunstakademiet.dk</t>
  </si>
  <si>
    <t>259404</t>
  </si>
  <si>
    <t>Zealand Sjællands Erhvervsakademi</t>
  </si>
  <si>
    <t>Køge Kommune</t>
  </si>
  <si>
    <t>Rasmus Helleberg Frimodt</t>
  </si>
  <si>
    <t>zealand@zealand.dk</t>
  </si>
  <si>
    <t>Vi benytter spørgsmål fra Danmarks Studieundersøgelse, hvor sikkerhed og udsmykning ikke indgår.</t>
  </si>
  <si>
    <t>Bemærk at Københavns Professionshøjskole pt. har 25 uddannelser, og at der derfor kan være lidt forskel på gennemførelsen af undervisningsmiljøvurderingerne mellem de forskellige uddannelser.</t>
  </si>
  <si>
    <t>219417</t>
  </si>
  <si>
    <t>Københavns Professionshøjskole</t>
  </si>
  <si>
    <t>Stefan Hermann</t>
  </si>
  <si>
    <t>info@kp.dk</t>
  </si>
  <si>
    <t>Vi gennemfører løbende undervisningsevalueringer samt andre undersøgelser (Danmarksstudie undersøgelse), hvor en del af de andre emner som er oplistet ovenfor også indgår, herunder fx feedback, motivation og interaktion med underviserne</t>
  </si>
  <si>
    <t>Det er et fint redskab, men det kan være vanskeligt at fastholde de studerendes engagement, fordi KEA har korte videregående uddannelser fx. 2-årige akademiuddannelser. Det betyder i praksis, at nogle af de studerende er på KEA kortere end det sædvanlige rul for undervisningsmiljøvurderingen. KEA har derfor fundet det hensigtsmæssigt at de studerende på hvert hold kan vælge en studiemiljørepræsentant som ledelsen har en løbende dialog med om både undervisningsmiljø og faglige forhold.</t>
  </si>
  <si>
    <t>101604</t>
  </si>
  <si>
    <t>Københavns Erhvervsakademi (KEA)</t>
  </si>
  <si>
    <t>Steen Enemark Kildesgaard</t>
  </si>
  <si>
    <t>kea@kea.dk</t>
  </si>
  <si>
    <t>Vi er aldrig blevet bedt om det, og hvad ligger der i det?
Vi udfører arbejdsmiljøvurdering (APV) hvert 3. år.</t>
  </si>
  <si>
    <t>Vi er aldrig stødt på det begreb før</t>
  </si>
  <si>
    <t>147434</t>
  </si>
  <si>
    <t>Gotvedinstituttet</t>
  </si>
  <si>
    <t>Søren Ekman</t>
  </si>
  <si>
    <t>uddannelsen@gotved.dk</t>
  </si>
  <si>
    <t>Vi spørger generelt indtil kvaliteten af de forskellige typer af rum, vi har - inklusive værksteder osv.</t>
  </si>
  <si>
    <t>Fra 2022 er vi begyndt at gennemføre UMV hvert år, hidtil har det kun været hver tredje.</t>
  </si>
  <si>
    <t>Opgaven, som undervisningsmiljørepræsentanterne varetager, er placeret ved studierådende</t>
  </si>
  <si>
    <t>De studerende i skolerådet, som er skolens øverste kollegiale organ, varetager i praksis opgaverne som undervisningsmiljørepræsentanter, men vi bruger ikke betegnelsen i praksis.</t>
  </si>
  <si>
    <t>101518</t>
  </si>
  <si>
    <t>Den Danske Scenekunstskole</t>
  </si>
  <si>
    <t>Sverre Rødahl</t>
  </si>
  <si>
    <t>post@scenekunstskolen.dk</t>
  </si>
  <si>
    <t>Vi var ikke klar over, at vi skal lave en, og vi er i tvivl om, vi overhovedet burde svare på dette spørgeskema. Vi er en pilotskole med hovedkvarter i Aarhus Airport. Vores lokaler i København bruges til teoriundervisning.</t>
  </si>
  <si>
    <t>Jeg henviser her til tidligere kommentar. Jeg tror slet ikke, vi er i den rigtige målgruppe.</t>
  </si>
  <si>
    <t>281700</t>
  </si>
  <si>
    <t>GreyBird Pilot Academy Copenhagen</t>
  </si>
  <si>
    <t>Tårnby Kommune</t>
  </si>
  <si>
    <t>Søren Søndertoft Møller</t>
  </si>
  <si>
    <t>info@greybird.dk</t>
  </si>
  <si>
    <t>280573</t>
  </si>
  <si>
    <t>GreyBird Pilot Academy</t>
  </si>
  <si>
    <t>Syddjurs Kommune</t>
  </si>
  <si>
    <t>Vi gennemfører undervisningsmiljøvurderingen via deltagelsen i Uddannelseszoom/Læringsbarometer (nu: Danmarks Studieundersøgelse) og  anvender de spørgsmål, der er udarbejder af Dansk Center for Undervisningsmiljø og indarbejdet i undersøgelsen fra centralt hold.
Som supplement til dette har vi med udgangspunkt svarene på spørgsmålene omkring stress siden undersøgelsen i 2020 et bredt arbejder omkring de studerendes trivsel med en høj grad af studenterinddragelse.</t>
  </si>
  <si>
    <t>Opgaven varetages i et sammenfald mellem Studienævnets opgaver og dialog med studenterorganisationen på skolen.</t>
  </si>
  <si>
    <t>751426</t>
  </si>
  <si>
    <t>Arkitektskolen Aarhus</t>
  </si>
  <si>
    <t>Aarhus Kommune</t>
  </si>
  <si>
    <t>Torben Nielsen</t>
  </si>
  <si>
    <t>a@aarch.dk</t>
  </si>
  <si>
    <t>Det var vores indtryk, at det ikke var vores forpligtelse, da vi kun har det, der svarer til 4 ansatte (fuldtid).</t>
  </si>
  <si>
    <t>vi har ikke set behovet</t>
  </si>
  <si>
    <t>157407</t>
  </si>
  <si>
    <t>Rudolf Steiner Børnehaveseminariet</t>
  </si>
  <si>
    <t>Gentofte Kommune</t>
  </si>
  <si>
    <t>Tine Barfod</t>
  </si>
  <si>
    <t>steinerseminar@mail.tele.dk</t>
  </si>
  <si>
    <t>Vi har anvendt besvarelser fra den nationale spørgeskemaundersøgelse Danmarks Studieundersøgelse fra 2021</t>
  </si>
  <si>
    <t>Vi har inddraget formand og næstformand i studieforeningen, som primært tager sig af studiemiljø-områder.</t>
  </si>
  <si>
    <t>101408</t>
  </si>
  <si>
    <t>Maskinmesterskolen København</t>
  </si>
  <si>
    <t>Lyngby-Taarbæk Kommune</t>
  </si>
  <si>
    <t>Ulrik Bak Nielsen</t>
  </si>
  <si>
    <t>info@msk.dk</t>
  </si>
  <si>
    <t>Undervisningslokaler, Grupperum, vedligeholdelse, indretning</t>
  </si>
  <si>
    <t>751468</t>
  </si>
  <si>
    <t>Danmarks Medie- og Journalisthøjskole</t>
  </si>
  <si>
    <t>Julie Sommerlund</t>
  </si>
  <si>
    <t>info@dmjx.dk</t>
  </si>
  <si>
    <t>Sikkerhed ifm skolens udstyr og opgaver, samt ift viden om indhold af beredskabsplan</t>
  </si>
  <si>
    <t>Stress, fravær, strukturering af tid, information og relationer med medarbejdere ud over undervisere herunder studiekontor</t>
  </si>
  <si>
    <t>101458</t>
  </si>
  <si>
    <t>Den Danske Filmskole</t>
  </si>
  <si>
    <t>Vinca Wiedemann</t>
  </si>
  <si>
    <t>infoz@filmskolen.dk</t>
  </si>
  <si>
    <t>101598</t>
  </si>
  <si>
    <t>Forfatterskolen</t>
  </si>
  <si>
    <t>Ursula Andkjær Olsen</t>
  </si>
  <si>
    <t>forfatterskolen@forfatterskolen.dk</t>
  </si>
  <si>
    <t>281771</t>
  </si>
  <si>
    <t>Politiskolen, Uddannelsescenter Vest (UCV)</t>
  </si>
  <si>
    <t>Vejle Kommune</t>
  </si>
  <si>
    <t>Per Allan Hansen</t>
  </si>
  <si>
    <t>politiskolen@politi.dk</t>
  </si>
  <si>
    <t>265417</t>
  </si>
  <si>
    <t>Center Air Pilot Academy</t>
  </si>
  <si>
    <t>Jens Kristian Frost</t>
  </si>
  <si>
    <t>centerair@centerair.dk</t>
  </si>
  <si>
    <t>769401</t>
  </si>
  <si>
    <t>Flyveskolen, Flyvestation Karup</t>
  </si>
  <si>
    <t>Søren Ginderskov</t>
  </si>
  <si>
    <t>flsk@mil.dk</t>
  </si>
  <si>
    <t>UC SYD benytter Danmarks Studieundersøgelse til kortlægning af undervisningsmiljøet. Opfølgning på undersøgelsen bar i 2022 præg af det store nationale fokus på psykisk studiemiljø. UC SYD vil forud for indsamling af data til næste runde af Danmarks Studieundersøgelse i 2023 arbejde med at få struktureret opfølgningsprocesserne, således at der blandt andet sikres en grundig efterbehandling og publicering.</t>
  </si>
  <si>
    <t>UC SYD arbejder strategisk med styrkelse af det studenterpolitiske arbejde, og det har resulteret i at de fleste uddannelser i dag har oprettet studieråd, ligesom der arbejdes med et overordnet studenterpolitisk organ samt tværfaglige, lokale organer. Gennem disse organer har de studerende mulighed for at præge undervisningsmiljøet, men det er forskelligt fra uddannelse til uddannelse, hvor meget det fylder. UC SYD vil fremadrettet gøre mere for at oplyse de studerende om deres muligheder for at få indflydelse på undervisningsmiljøet.</t>
  </si>
  <si>
    <t>561423</t>
  </si>
  <si>
    <t>Professionshøjskolen UC Syddanmark</t>
  </si>
  <si>
    <t>Esbjerg Kommune</t>
  </si>
  <si>
    <t>Alexander von Oettingen</t>
  </si>
  <si>
    <t>ucsyd@ucsyd.dk</t>
  </si>
  <si>
    <t>751405</t>
  </si>
  <si>
    <t>Aarhus Maskinmesterskole</t>
  </si>
  <si>
    <t>Anders Hanberg Sørensen</t>
  </si>
  <si>
    <t>aams@aams.dk</t>
  </si>
  <si>
    <t>730401</t>
  </si>
  <si>
    <t>Erhvervsakademi Dania</t>
  </si>
  <si>
    <t>Randers Kommune</t>
  </si>
  <si>
    <t>Anders Graae Rasmussen</t>
  </si>
  <si>
    <t>eadania@eadania.dk</t>
  </si>
  <si>
    <t>563404</t>
  </si>
  <si>
    <t>Fanø Kommune</t>
  </si>
  <si>
    <t>Anita Brusen</t>
  </si>
  <si>
    <t>cms@dma.dk</t>
  </si>
  <si>
    <t>muligheder for at orientere sig på campus, studiefaciliteter på bibliotek, mængden af fordybelsesstudiepladser til selvstudie og gruppearbejde, viden om plan for handling i forbindelse med ulykke eller beredskabssituation, trafiksikkerhed</t>
  </si>
  <si>
    <t>viden om stressforebyggelse, studierelevant informations tilgængelighed, oplevelse af adgang til hjælp og vejledning</t>
  </si>
  <si>
    <t>Når jeg svarer "hverken enig eller uenig" på det sidste spørgsmål, er det, fordi vi på de videregående uddannelsesinstitutioner jo er bundet til at anvende data fra (den obligatoriske) Danmarks Studieundersøgelse som grundlag for vores undervisningsmiljøvurdering (for at opnå den højest mulige svarprocent ved ikke at udsætte de studerende for flere omfattende surveys om de samme tematikker).
Danmarks Studieundersøgelse er ikke et velegnet/fyldestgørende datagrundlag for hverken en præcis afdækning af mulige problemfelter ved studiemiljøet eller for formuleringen studiemiljø-/trivselsfremmende indsatser i en studiemiljøhandleplan - idet spørgeskemaet fortsat bærer præg af primært at skulle imødekomme databehov hos Uddannelses- og Forskningsministeriet.
Spørgsmålene er uensartede, upræcise og i et vist omfang redundante. En del af dem er desuden knyttet til den konkrete undervisningskontekst/underviser, og da data ikke kan spores tilbage til det enkelte kursus (fordi et studieforløb hos os grundet stor valgfrihed mellem de udbudte kurser ikke ligger fast på de enkelte semester) kan de ikke give grundlag for handling - og endelig er enkelte af spørgsmålene også lidt skæve på målgruppen (halv- og helvoksne mennesker). 
Men et undervisningsmiljøvurderingsgrundlag i form af en survey, som vi selv kunne tilrettelægge (og tilpasse vores eget databehov vedr- fysisk og pskisk studiemiljø), ville bestemt være et udmærket redskab for vores arbejde med at styrke vores studiemiljø - herunder også for udarbejdelsen af den lovpligtige handleplan.</t>
  </si>
  <si>
    <t>Opgaven er dels placeret ved studierådene, dels i vores arbejdsmiljøorganisation (som omfatter og inkluderer de studerende), dels i vores overordnede studiem,miljøudvalg og dels i det løbende samarbejde mellem vores centrale studenterforening og universitetets ledelse, administration og faglige miljøer. Der er studenterrepræsentation i alle studiemiljørelaterede organer på alle niveauer i vores organisation.</t>
  </si>
  <si>
    <t>173405</t>
  </si>
  <si>
    <t>Danmarks Tekniske Universitet</t>
  </si>
  <si>
    <t>Anders Overgaard Bjarklev</t>
  </si>
  <si>
    <t>dtu@dtu.dk</t>
  </si>
  <si>
    <t>Undervisningsmiljørepræsentanterne deltager i elevråd og sikkerhedsudvalget så undervisningsmiljøet er et ud af flere områder som vores elevrepræsentanter behandler. De vil derfor formentlig ikke betragte det som fokus på undervisningsmiljø selvstændigt, men som en del af noget større og bredere og nok primært arbejdsmiljø i daglig tale. 
De deltager i alle sikkerhedsudvalgsmøderne og kan dagligt komme med bidrag til undervisningsmiljø mv. som kommer ind i et system hvor de ansatte skal behandle elevernes rapporter. Der er dog også tidspunkter hvor undervisere og ledelse drøfter problemstillinger som først senere fremføres for repræsentanterne.</t>
  </si>
  <si>
    <t>101429</t>
  </si>
  <si>
    <t>Skoleskibet Georg Stage</t>
  </si>
  <si>
    <t>Asser Amdisen, direktør</t>
  </si>
  <si>
    <t>stiftelsen@georgstage.dk</t>
  </si>
  <si>
    <t>679403</t>
  </si>
  <si>
    <t>Det Nødvendige Seminarium</t>
  </si>
  <si>
    <t>Holstebro Kommune</t>
  </si>
  <si>
    <t>Anne Højholt</t>
  </si>
  <si>
    <t>info@dns-tvind.dk</t>
  </si>
  <si>
    <t>Undervisningsmiljøvurderingen på AU skal ses i sammenhæng med studiemiljøundersøgelsen, der gennemføres hvert andet år. De to undersøgelser supplerer hinanden og giver tilsammen et endnu bredere perspektiv på studie- og undervisningsmiljøet. De konkrete handleplaner for undervisningsmiljøvurderingerne udarbejdes på baggrund af UMV.</t>
  </si>
  <si>
    <t>Aarhus Universitet har netop vedtaget oprettelse af et tværgående studiemiljøråd, der blandt andet er tiltænkt en central rolle i forbindelse med opfølgningen på UMV. På lokalt niveau fungerer de valgte studenterrepræsentanter i råd og nævn som undervisningsmiljørepræsentanter, uden at dette dog eksplicit italesættes som UMR.</t>
  </si>
  <si>
    <t>751465</t>
  </si>
  <si>
    <t>Aarhus Universitet</t>
  </si>
  <si>
    <t>Brian Bech Nielsen</t>
  </si>
  <si>
    <t>au@au.dk</t>
  </si>
  <si>
    <t>101447</t>
  </si>
  <si>
    <t>Det Kgl. Danske Musikkonservatorium</t>
  </si>
  <si>
    <t>Bertel Krarup</t>
  </si>
  <si>
    <t>dkdm@dkdm.dk</t>
  </si>
  <si>
    <t>Vi arbejder løbende på at udvikle både det æstetiske og fysiske undervisningsmiljø.</t>
  </si>
  <si>
    <t>Vi har ugentligt på vores Afdelingsledermøde et fast punkt omkring både undervisere og studerendes psykiske tilstand.</t>
  </si>
  <si>
    <t>Vi har dagligt fokus på både det fysiske og psykiske miljø på uddannelsen. Uden dette fokus kan vi ikke arbejde med personlig og faglig udvikling.</t>
  </si>
  <si>
    <t>Det er første gang vi har fået info om denne undersøgelse. Vi har i ledelsen talt om at tage det op og vælge en undervisningsmiljørepræsentant.</t>
  </si>
  <si>
    <t>Vi vil have et øget fokus på det i den kommende tid. Og det passer meget godt ind i den måde vi driver uddannelse på.</t>
  </si>
  <si>
    <t>101600</t>
  </si>
  <si>
    <t>Paul Petersens Idrætsinstitut</t>
  </si>
  <si>
    <t>Carl Emmanuel Larsen</t>
  </si>
  <si>
    <t>mail@ppkbh.dk</t>
  </si>
  <si>
    <t>Ad spm. 2:
Ifølge Undervisningsmiljølovens §6 stk. 2. skal ”Undervisningsmiljøvurderingen være tilgængelig på uddannelsesstedet for elever og studerende og andre interesserede”. Når vi har svaret ja til at undervisningsmiljøvurdering er offentlig tilgængelig på uddannelsesinstitutionens hjemmeside, er det fordi vi opfylder lovkravet ved at lægge de væsentligste resultater af undervisningsmiljøvurderingen på Absalons Studienet, som alle vores studerende og øvrige interne interessenter har adgang til.
Ad spm. 3: 
Vi har valgt "Ved ikke" i spm. 3 fordi vi gennemfører den systematiske vurdering hvert tred-je år samtidig med at vi, efter behov, følger op med en målrettet indsats, når der opstår udfordringer.</t>
  </si>
  <si>
    <t>Opgaven, er placereret ved dialogfora, se kommentar i tekstboksen.</t>
  </si>
  <si>
    <t>Ad spm. 13, 14 og 15
Vi kan oplyse, at vi på alle uddannelser har et fast dialogforum (et udvalg på hver af uddannelsens lokationer) med repræsentation af både studerende, undervisere og uddannelsesledelsen. På de regelmæssige møder inddrager vi vores studerende i spørgsmål af både faglig og social karakter relateret til uddannelsen, herunder undervisningsmiljø,
trivsel, motivation, sociale og faglige kvalitetsspørgsmål relateret til den enkelte uddannelse. Dialoger inddrager desuden data fra de studerendes evaluering af undervisningen. Som udløb af dialogerne igangsætter uddannelsen konkrete initiativer og 
de studerende er til enhver tid orienteret om kontaktperson, møder og proces ift. studenterinddragelsen på den enkelte uddannelse.</t>
  </si>
  <si>
    <t>340401</t>
  </si>
  <si>
    <t>Professionshøjskolen Absalon</t>
  </si>
  <si>
    <t>Slagelse Kommune</t>
  </si>
  <si>
    <t>Camilla Wang</t>
  </si>
  <si>
    <t>absalon@pha.dk</t>
  </si>
  <si>
    <t>Hærens Officersskole arbejder ikke konkret med undervisningsmiljøvurderingen i rammen af DCUM. 
Vore kadetter er ansatte og vi anvender derfor APV’er samt egne udviklede trivselsmålinger til at vurdere undervisningsmiljøet.
Et særkende i øvrigt for officersuddannelsen til Hæren er, at vores skole er et 300 år gammelt totalt fredet slot. Det har i nogen grad betydning for det fysiske undervisningsmiljø (fx dårlig lyd i meget højloftede lokaler), men også en høj grad af kvalitet som studiemiljø (fx vedr. særegenhed, identitet mv.).</t>
  </si>
  <si>
    <t>Vores organisation anvender ikke de nævnte termer. 
Vi arbejder med hvad vi benævner trivselsråd og studienævn m.fl. Jeg gætter på at vi rammen inden for skiven.
Samtidigt er vi en militær organisation og kadetterne ansatte, hvor de ikke tages med på råd i alle sammenhænge.</t>
  </si>
  <si>
    <t>147411</t>
  </si>
  <si>
    <t>Hærens Officersskole</t>
  </si>
  <si>
    <t>Chefen For Hærens Officersskole</t>
  </si>
  <si>
    <t>ho@mil.dk</t>
  </si>
  <si>
    <t>555401</t>
  </si>
  <si>
    <t>Hærens Kampskole, Oksbøllejren</t>
  </si>
  <si>
    <t>Varde Kommune</t>
  </si>
  <si>
    <t>Chef for Hærens Kampskole</t>
  </si>
  <si>
    <t>fko@mil.dk</t>
  </si>
  <si>
    <t>Vi er netop i gang med en ny indsamling og efterfølgende opfølgning samt handlingsplan.</t>
  </si>
  <si>
    <t>Vi har ikke arbejdet med UMR men har inddraget de studerende igennem vores studieråd (akademirådet). På erhvervsakademiet har vi de korte og mellemlange videregående uddannelser med obligatoriske praktikophold, hvilket vi tror har medvirket til, at der ikke er en stærk kultur for de studerendes inddragelse.</t>
  </si>
  <si>
    <t>751470</t>
  </si>
  <si>
    <t>Erhvervsakademi Aarhus</t>
  </si>
  <si>
    <t>Christian Mathiasen</t>
  </si>
  <si>
    <t>info@eaaa.dk</t>
  </si>
  <si>
    <t>Vi har andre tilsvarende vurderinger</t>
  </si>
  <si>
    <t>751454</t>
  </si>
  <si>
    <t>Kaospiloterne</t>
  </si>
  <si>
    <t>Christer Windeløv-Lidzélius, rektor</t>
  </si>
  <si>
    <t>kaos@kaospilot.dk</t>
  </si>
  <si>
    <t>omgangstone mellem de studerende</t>
  </si>
  <si>
    <t>samarbejdet er med studenterrådene</t>
  </si>
  <si>
    <t>vi er ikke bekendt med at der skal vælges separate undervisningsmiljørepræsentanter blandt de studerende</t>
  </si>
  <si>
    <t>280852</t>
  </si>
  <si>
    <t>Det Jyske Musikkonservatorium</t>
  </si>
  <si>
    <t>Claus Olsen</t>
  </si>
  <si>
    <t>mail@musikkons.dk</t>
  </si>
  <si>
    <t>101602</t>
  </si>
  <si>
    <t>Margrethe-skolen</t>
  </si>
  <si>
    <t>Christina Beckman</t>
  </si>
  <si>
    <t>info@margrethe-skolen.dk</t>
  </si>
  <si>
    <t>281119</t>
  </si>
  <si>
    <t>GATE Aviation Training IVS</t>
  </si>
  <si>
    <t>Dirch Jans</t>
  </si>
  <si>
    <t>dirch.jans@gats-dk.aero</t>
  </si>
  <si>
    <t>Vi har ikke udpegede undervisningsmiljørepræsentanter, men ledelsen og De Studerendes Råd holder møde flere gange i semestret, hvor temaer og udfordringer inden for undervisningsmiljøet drøftes, der træffes beslutning om opfølgende handlinger og der følges op på disse.
På næste møde vil rådets medlemmer blive oplyst om, at de formelt har ret til en undervisningsmiljørepræsentant.</t>
  </si>
  <si>
    <t>461414</t>
  </si>
  <si>
    <t>Syddansk Musikkonservatorium</t>
  </si>
  <si>
    <t>Odense Kommune</t>
  </si>
  <si>
    <t>Claus Skjold Larsen</t>
  </si>
  <si>
    <t>info@sdmk.dk</t>
  </si>
  <si>
    <t>791414</t>
  </si>
  <si>
    <t>Aeropole Denmark ApS</t>
  </si>
  <si>
    <t>Freddy Pedersen</t>
  </si>
  <si>
    <t>info@aeropole.dk</t>
  </si>
  <si>
    <t>Sjældnere end hvert tredje år</t>
  </si>
  <si>
    <t>Delvis uenig</t>
  </si>
  <si>
    <t>Vi er en lille uddannelsensinstitution - vi har INGEN ansatte underviser; men konsulenter. Vi er SU godkendte og hver anden år gokendes vi og SU styrelsen har samtaler med studerend eog undervisere - vi har ikke fået andet en positive tilkendegivelser</t>
  </si>
  <si>
    <t>De studerende har et "studerendes råd" hvor der holdes møder med skolen - vores undervisere får feedback efter undedrvisningen og vi aftaler indhold, forløb og andet.</t>
  </si>
  <si>
    <t>101596</t>
  </si>
  <si>
    <t>DAC-uddannelsen</t>
  </si>
  <si>
    <t>Frank Edvard Hansen</t>
  </si>
  <si>
    <t>kontakt@dac-uddannelsen.dk</t>
  </si>
  <si>
    <t>265407</t>
  </si>
  <si>
    <t>Roskilde Universitet</t>
  </si>
  <si>
    <t>Hanne Leth Andersen</t>
  </si>
  <si>
    <t>ruc@ruc.dk</t>
  </si>
  <si>
    <t>101452</t>
  </si>
  <si>
    <t>Søværnets Officersskole</t>
  </si>
  <si>
    <t>Gustav Lang</t>
  </si>
  <si>
    <t>sos@mil.dk</t>
  </si>
  <si>
    <t>851447</t>
  </si>
  <si>
    <t>COK - Nordjylland</t>
  </si>
  <si>
    <t>Hanne Sandahl</t>
  </si>
  <si>
    <t>cok@cok.dk</t>
  </si>
  <si>
    <t>280974</t>
  </si>
  <si>
    <t>Folkekirkens Uddannelses- og Videnscenter</t>
  </si>
  <si>
    <t>Tønder Kommune</t>
  </si>
  <si>
    <t>Hans Vium Mikkelsen</t>
  </si>
  <si>
    <t>fuv@km.dk</t>
  </si>
  <si>
    <t>Vi har ikke været opmærksom på, at der skal foretages i undervisningsmiljøvurdering udover arbejdspladsvurderingen.</t>
  </si>
  <si>
    <t>De væsentlige punkter omkring undervisningsmiljøvurdering samt repræsentanter er rent faktisk en del af institutionens personalehåndbog og spørgsmål behandles bl.a. i APV sammenhæng.
Studerende har til enhver tid mulighed og lejlighed til at klage over forhold, de måtte ønske at klage over.</t>
  </si>
  <si>
    <t>521401</t>
  </si>
  <si>
    <t>Løgumkloster Kirkemusikskole</t>
  </si>
  <si>
    <t>Hans Christian Hein</t>
  </si>
  <si>
    <t>lkms@km.dk</t>
  </si>
  <si>
    <t>Vi har anvendt spørgerammen fra Danmarks studieundersøgelse. Men spørgerammen er meget omfattende hvilket påvirker svarprocenten.</t>
  </si>
  <si>
    <t>Vores studieråd er nyetablerede og det er der opgaven omkring undervisningsmiljø er placeret ift. de studerende.</t>
  </si>
  <si>
    <t>657418</t>
  </si>
  <si>
    <t>Erhvervsakademi MidtVest</t>
  </si>
  <si>
    <t>Herning Kommune</t>
  </si>
  <si>
    <t>Henriette Hauge Slebsager</t>
  </si>
  <si>
    <t>eamv@eamv.dk</t>
  </si>
  <si>
    <t>791413</t>
  </si>
  <si>
    <t>Professionshøjskolen VIA University College</t>
  </si>
  <si>
    <t>Harald Mikkelsen</t>
  </si>
  <si>
    <t>via@via.dk</t>
  </si>
  <si>
    <t>De studerende har via fritekstfelter mulighed for at skrive bemærkninger til det fysiske og æstetiske miljø.</t>
  </si>
  <si>
    <t>De studerende har via fritekstfelter mulighed for at komme med bemærkninger til det psykiske miljø.</t>
  </si>
  <si>
    <t>På universiteterne er vi udfordret af, at undervisningsmiljørepræsentanterne er studerende, som ikke nødvendigvis er tilknyttet ét institut og dermed én arbejdsmiljøgruppe. Derfor kan det være en udfordring for de studerende at facilitere en valgproces til den rette arbejdsmiljøgruppe. Det er samtidig en udfordring for de enkelte arbejdsmiljøgrupper at understøtte valgt af UMR til arbejdsmiljøgruppen.
Derudover afhænger interessen for rollen som undervisningsmiljørepræsentant af den enkelte studerende. Ofte kræver det, at den enkelte studerende har en særlig interesse i at være den del af arbejdsmiljøarbejdet/undervisningsmiljøet, da valgprocessen skal drives af de studerende selv.</t>
  </si>
  <si>
    <t>461437</t>
  </si>
  <si>
    <t>Syddansk Universitet</t>
  </si>
  <si>
    <t>Henrik Dam</t>
  </si>
  <si>
    <t>sdu@sdu.dk</t>
  </si>
  <si>
    <t>101582</t>
  </si>
  <si>
    <t>Københavns Universitet</t>
  </si>
  <si>
    <t>Henrik Caspar Wegener</t>
  </si>
  <si>
    <t>ku@ku.dk</t>
  </si>
  <si>
    <t>Det digitale undervisningsmiljø</t>
  </si>
  <si>
    <t>Præstation (oplevelse af stress-symptomer og forventninger til egen præstation), Koncentration, Self-efficacy</t>
  </si>
  <si>
    <t>Vi har inddraget de studerende i planlægning og tilrettelæggelse af undervisningsmiljøundersøgelsen, da den er gennemført som en del af Danmarks Studieundersøgelse 2021. Gennemførelse og opfølgning er på baggrund af de studerendes besvarelser.</t>
  </si>
  <si>
    <t>Vi har ikke været opmærksomme på at oplyse de studerende om deres ret til at vælge undervisningsmiljørepræsentanter. Vi er i forvejen udfordrede med, at de studerende ikke ønsker at være aktive i ex. studerendes råd og andre udvalg.</t>
  </si>
  <si>
    <t>561427</t>
  </si>
  <si>
    <t>Erhvervsakademi SydVest</t>
  </si>
  <si>
    <t>Henrik Larsen</t>
  </si>
  <si>
    <t>vest@easv.dk</t>
  </si>
  <si>
    <t>101599</t>
  </si>
  <si>
    <t>Københavns Mode- og Designskole</t>
  </si>
  <si>
    <t>Henrik G. Folden</t>
  </si>
  <si>
    <t>hgf@modeogdesignskolen.dk</t>
  </si>
  <si>
    <t>Musikudstyr, adgang, IT</t>
  </si>
  <si>
    <t>Fravær</t>
  </si>
  <si>
    <t>101514</t>
  </si>
  <si>
    <t>Rytmisk Musikkonservatorium</t>
  </si>
  <si>
    <t>Henrik Sveidahl</t>
  </si>
  <si>
    <t>rmc@rmc.dk</t>
  </si>
  <si>
    <t>101512</t>
  </si>
  <si>
    <t>Forsvarsakademiet</t>
  </si>
  <si>
    <t>Henrik Ryberg kontreadmiral</t>
  </si>
  <si>
    <t>479403</t>
  </si>
  <si>
    <t>Svendborg Søfartsskole</t>
  </si>
  <si>
    <t>Jens Frederiksen</t>
  </si>
  <si>
    <t>info@svesoef.dk</t>
  </si>
  <si>
    <t>785401</t>
  </si>
  <si>
    <t>Vestervig Kirkemusikskole</t>
  </si>
  <si>
    <t>Thisted Kommune</t>
  </si>
  <si>
    <t>Ivar Mæland</t>
  </si>
  <si>
    <t>vvkms@km.dk</t>
  </si>
  <si>
    <t>751302</t>
  </si>
  <si>
    <t>Diakonhøjskolen</t>
  </si>
  <si>
    <t>Jens Maibom Pedersen</t>
  </si>
  <si>
    <t>info@diakonhojskolen.dk</t>
  </si>
  <si>
    <t>Vi bruger Danmarks studieundersøgelse</t>
  </si>
  <si>
    <t>Til kortlægning bruger vi Danmarks studieundersøgelse. Da vi er en lille institution er vi tæt på de studerende og drøfter udfordringer i studierådene. Vores løbende dialog med de studerende er derfor vigtige og rykker mere end undervisningsmiljøvurderingen</t>
  </si>
  <si>
    <t>Ledelsen deltager i starten på studierådsmøderne og drøfter udfordringer</t>
  </si>
  <si>
    <t>Ledelsen er i løbende dialog med de studerende og løser de udfordringer, der opstår løbende</t>
  </si>
  <si>
    <t>607403</t>
  </si>
  <si>
    <t>Fredericia Maskinmesterskole</t>
  </si>
  <si>
    <t>Jens Færgemand Mikkelsen</t>
  </si>
  <si>
    <t>fms@fms.dk</t>
  </si>
  <si>
    <t>forholdet til de ansatte og andre studerende</t>
  </si>
  <si>
    <t>vi er meget opmærksomme på de studerende indbyrdes forhold i klasserne, trivsel er på dagsordenen i klassens time, hvor klassen kan tale med ledelsen om alt, vi er en lille institution</t>
  </si>
  <si>
    <t>lille institution med tæt kontakt til studerende</t>
  </si>
  <si>
    <t>443401</t>
  </si>
  <si>
    <t>Ærø Kommune</t>
  </si>
  <si>
    <t>Jeppe Carstensen</t>
  </si>
  <si>
    <t>marnav@marnav.dk</t>
  </si>
  <si>
    <t>Har svaret delvist enig ift. undervisningsmiljøvurderingen værdi som redskab, da vi vurderer, at det er det konstante arbejde med undervisningsmiljøet og ikke afdækningen af de mange (og i nogle tilfælde lidt arbitrære) spørgsmål, som skaber en udvikling.</t>
  </si>
  <si>
    <t>630401</t>
  </si>
  <si>
    <t>UCL Erhvervsakademi og Professionshøjskole</t>
  </si>
  <si>
    <t>Jens Mejer Pedersen</t>
  </si>
  <si>
    <t>ucl@ucl.dk</t>
  </si>
  <si>
    <t>751449</t>
  </si>
  <si>
    <t>Det Jyske Kunstakademi</t>
  </si>
  <si>
    <t>Jesper Rasmussen</t>
  </si>
  <si>
    <t>djk@djk.nu</t>
  </si>
  <si>
    <t>Præstation, motivation, koncentration samt self-efficacy</t>
  </si>
  <si>
    <t>Alle hold har en studerende repræsenteret i Maritime Studerendes Udvalg, hvor de bl.a. drøfter undervisningsmiljøet med uddannelsesledelsen. Udvalget samt øvrige studerende er desuden blevet inddraget i behandling af resultaterne fra studiemiljøvurderinger, som lever op til DCUMs krav hertil.</t>
  </si>
  <si>
    <t>479412</t>
  </si>
  <si>
    <t>Svendborg International Maritime Academy, SIMAC</t>
  </si>
  <si>
    <t>Jesper Bernhardt</t>
  </si>
  <si>
    <t>mail@simac.dk</t>
  </si>
  <si>
    <t>Vi evaluerer vores elever efter hvert skoleophold og på mange af de fysiske elementer, som I nævner i undersøgelsen. Vi afvikler også skolerådsmøder hvert kvartal hvor vi har fokus på både de fysiske og psykiske undervisningsrammer. 
Vi har haft en del ledelsesskift, hvilket kan forklare hvorfor vi ikke har lavet en konkret undervisningsmiljøvurderingen. Dette vil vi tage til efterretning og få igangsat hurtigst muligt.
Med venlig hilsen
Gitte Holmen Møller
Uddannelsesleder</t>
  </si>
  <si>
    <t>Vi er en vekseluddannelse hvor eleverne skifter mellem at være på skole og i praktik. Derfor arbejder vi med skoleråd i hvert kvartal.</t>
  </si>
  <si>
    <t>205404</t>
  </si>
  <si>
    <t>Kriminalforsorgens Uddannelsescenter</t>
  </si>
  <si>
    <t>Jørgen Balder</t>
  </si>
  <si>
    <t>kriminalforsorgens.Uddannelsescenter@krfo.dk</t>
  </si>
  <si>
    <t>De studerende på Politiskolen er ansatte i dansk politi fra optagelsen på uddannelsen. Det overvejes derfor, om de skal indgå i politiets Arbejdspladsvurdering (APV) i stedet. Politiskolen inddrager de studerende i skolen sikkerhedsarbejde gennem deres deltagelse i De Politistuderende Råd (PSR), hvortil der er valgt af de studerende.</t>
  </si>
  <si>
    <t>De studerende er ansatte i dansk politi, hvorfor det overvejes, om de i stedet skal omfattes af politiets Arbejdspladsvurdering (APV). De politistuderende vælger repræsentanter til de Politistuderendes Råd (PSR), der behandler spørgsmål om undervisningsmiljøet</t>
  </si>
  <si>
    <t>153404</t>
  </si>
  <si>
    <t>Politiskolen</t>
  </si>
  <si>
    <t>Brøndby Kommune</t>
  </si>
  <si>
    <t>Klaus Munk Nielsen</t>
  </si>
  <si>
    <t>265418</t>
  </si>
  <si>
    <t>Copenhagen AirTaxi A/S</t>
  </si>
  <si>
    <t>Kenneth Arly Larsen</t>
  </si>
  <si>
    <t>cat@aircat.dk</t>
  </si>
  <si>
    <t>Vedr. sikkerhed: om de fysiske rammer er sikre at færdes i. Vedr. udsmykning spørger vi ind til: om de fysiske rammer er indbydende og behagelige at opholde sig i</t>
  </si>
  <si>
    <t>I forbindelse med gennemførsel af Danmarks studieundersøgelse (hvert andet år), tilkøber vi de spørgsmål som DCUM har anbefalet vedr. det fysiske og det psykiske undervisningsmiljø.</t>
  </si>
  <si>
    <t>Arbejdet med opfølgning på undervisningsmiljøet foregår i studierådene. Der er ikke eksplicit 1 studerende der er UMR, det er en del af studierådets arbejdet.</t>
  </si>
  <si>
    <t>851454</t>
  </si>
  <si>
    <t>Professionshøjskolen University College Nordjylland</t>
  </si>
  <si>
    <t>Lene Augusta Jørgensen</t>
  </si>
  <si>
    <t>ucn@ucn.dk</t>
  </si>
  <si>
    <t>Vi holder løbende møder, hvor vi bl.a., italesætter undervisningsmiljøet. Vi har også lavet en stor trivselsundersøgelse i 202.</t>
  </si>
  <si>
    <t>Vi er en meget lille institution, så jeg tror ikke de studerende har følt det store behov. Men vil spørge dem igen,</t>
  </si>
  <si>
    <t>Vi vil fremadrettet være mere opmærksomme på, løbende at italesætte muligheden overfor de studerende.</t>
  </si>
  <si>
    <t>461428</t>
  </si>
  <si>
    <t>Det Fynske Kunstakademi</t>
  </si>
  <si>
    <t>Lars Bent Petersen</t>
  </si>
  <si>
    <t>info@detfynskekunstakademi.dk</t>
  </si>
  <si>
    <t>Rækkemærkater</t>
  </si>
  <si>
    <t>Hovedtotal</t>
  </si>
  <si>
    <t>Antal af Hvilke forhold af jeres fysiske og æstetiske undervisningsmiljø har I kortlagt i jeres undervisningsmiljøvurdering? - Toilet og sanitære forhold</t>
  </si>
  <si>
    <t>Antal af Hvilke forhold af jeres fysiske og æstetiske undervisningsmiljø har I kortlagt i jeres undervisningsmiljøvurdering? - Rengøring</t>
  </si>
  <si>
    <t>Antal af Hvilke forhold af jeres fysiske og æstetiske undervisningsmiljø har I kortlagt i jeres undervisningsmiljøvurdering? - Lydforhold</t>
  </si>
  <si>
    <t>Antal af Hvilke forhold af jeres fysiske og æstetiske undervisningsmiljø har I kortlagt i jeres undervisningsmiljøvurdering? - Luftkvalitet</t>
  </si>
  <si>
    <t>Antal af Hvilke forhold af jeres fysiske og æstetiske undervisningsmiljø har I kortlagt i jeres undervisningsmiljøvurdering? - Lysforhold</t>
  </si>
  <si>
    <t>Antal af Hvilke forhold af jeres fysiske og æstetiske undervisningsmiljø har I kortlagt i jeres undervisningsmiljøvurdering? - Temperaturforhold</t>
  </si>
  <si>
    <t>Antal af Hvilke forhold af jeres fysiske og æstetiske undervisningsmiljø har I kortlagt i jeres undervisningsmiljøvurdering? - Pladsforhold</t>
  </si>
  <si>
    <t>Antal af Hvilke forhold af jeres fysiske og æstetiske undervisningsmiljø har I kortlagt i jeres undervisningsmiljøvurdering? - Udearealer</t>
  </si>
  <si>
    <t>Antal af Hvilke forhold af jeres fysiske og æstetiske undervisningsmiljø har I kortlagt i jeres undervisningsmiljøvurdering? - Sikkerhed i forhold til maskiner, kemikalier, etc.</t>
  </si>
  <si>
    <t>Antal af Hvilke forhold af jeres fysiske og æstetiske undervisningsmiljø har I kortlagt i jeres undervisningsmiljøvurdering? - Sikkerhed i forhold til trapper</t>
  </si>
  <si>
    <t>Antal af Hvilke forhold af jeres fysiske og æstetiske undervisningsmiljø har I kortlagt i jeres undervisningsmiljøvurdering? - Sikkerhed i forhold til løst liggende ledninger</t>
  </si>
  <si>
    <t>Antal af Hvilke forhold af jeres fysiske og æstetiske undervisningsmiljø har I kortlagt i jeres undervisningsmiljøvurdering? - Udsmykning</t>
  </si>
  <si>
    <t>Antal af Hvilke forhold af jeres fysiske og æstetiske undervisningsmiljø har I kortlagt i jeres undervisningsmiljøvurdering? - Andet, skriv venligst her:</t>
  </si>
  <si>
    <t>Antal af Hvilke forhold af jeres fysiske og æstetiske undervisningsmiljø har I kortlagt i jeres undervisningsmiljøvurdering? - Vi har ikke kortlagt det fysiske og æstetiske undervisningsmiljø</t>
  </si>
  <si>
    <t>Toilet og sanitære forhold</t>
  </si>
  <si>
    <t>Rengøring</t>
  </si>
  <si>
    <t>Lydforhold</t>
  </si>
  <si>
    <t>Lysforhold</t>
  </si>
  <si>
    <t>Luftkvalitet</t>
  </si>
  <si>
    <t>Temperaturforhold</t>
  </si>
  <si>
    <t>Pladsforhold</t>
  </si>
  <si>
    <t>Udearealer</t>
  </si>
  <si>
    <t>Sikkerhed ift. maskiner, kemikalier etc.</t>
  </si>
  <si>
    <t>Sikkerhed ift. trapper</t>
  </si>
  <si>
    <t>Sikkerhed ift. løst liggende ledninger</t>
  </si>
  <si>
    <t>Udsmykning</t>
  </si>
  <si>
    <t>Andet</t>
  </si>
  <si>
    <t>Procent</t>
  </si>
  <si>
    <t>Hvilke forhold</t>
  </si>
  <si>
    <t>Øvrige videregående uddannelser</t>
  </si>
  <si>
    <t>Antal af Hvilke forhold af jeres psykiske undervisningsmiljø har I kortlagt i jeres undervisningsmiljøvurdering? - Motivation</t>
  </si>
  <si>
    <t>Antal af Hvilke forhold af jeres psykiske undervisningsmiljø har I kortlagt i jeres undervisningsmiljøvurdering? - Medbestemmelse</t>
  </si>
  <si>
    <t>Antal af Hvilke forhold af jeres psykiske undervisningsmiljø har I kortlagt i jeres undervisningsmiljøvurdering? - Relationer mellem undervisere og studerende</t>
  </si>
  <si>
    <t>Antal af Hvilke forhold af jeres psykiske undervisningsmiljø har I kortlagt i jeres undervisningsmiljøvurdering? - Psykisk trivsel</t>
  </si>
  <si>
    <t>Antal af Hvilke forhold af jeres psykiske undervisningsmiljø har I kortlagt i jeres undervisningsmiljøvurdering? - Faglig feedback og vejledning</t>
  </si>
  <si>
    <t>Antal af Hvilke forhold af jeres psykiske undervisningsmiljø har I kortlagt i jeres undervisningsmiljøvurdering? - Sociale fællesskaber blandt de studerende</t>
  </si>
  <si>
    <t>Antal af Hvilke forhold af jeres psykiske undervisningsmiljø har I kortlagt i jeres undervisningsmiljøvurdering? - Tilhørsforhold</t>
  </si>
  <si>
    <t>Antal af Hvilke forhold af jeres psykiske undervisningsmiljø har I kortlagt i jeres undervisningsmiljøvurdering? - Mobning</t>
  </si>
  <si>
    <t>Antal af Hvilke forhold af jeres psykiske undervisningsmiljø har I kortlagt i jeres undervisningsmiljøvurdering? - Krænkelser</t>
  </si>
  <si>
    <t>Antal af Hvilke forhold af jeres psykiske undervisningsmiljø har I kortlagt i jeres undervisningsmiljøvurdering? - Vold</t>
  </si>
  <si>
    <t>Antal af Hvilke forhold af jeres psykiske undervisningsmiljø har I kortlagt i jeres undervisningsmiljøvurdering? - Diskrimination</t>
  </si>
  <si>
    <t>Antal af Hvilke forhold af jeres psykiske undervisningsmiljø har I kortlagt i jeres undervisningsmiljøvurdering? - Andet, skriv venligst her:</t>
  </si>
  <si>
    <t>Antal af Hvilke forhold af jeres psykiske undervisningsmiljø har I kortlagt i jeres undervisningsmiljøvurdering? - Vi har ikke kortlagt vores psykiske undervisningsmiljø</t>
  </si>
  <si>
    <t>Motivation</t>
  </si>
  <si>
    <t>Medbestemmelse</t>
  </si>
  <si>
    <t>Relationer mellem undervisere og studerende</t>
  </si>
  <si>
    <t>Faglig feedback og vejledning</t>
  </si>
  <si>
    <t>Psykisk trivsel</t>
  </si>
  <si>
    <t>Sociale fællesskaber blandt de studerende</t>
  </si>
  <si>
    <t>Tilhørsforhold</t>
  </si>
  <si>
    <t>Mobning</t>
  </si>
  <si>
    <t>Krænkelser</t>
  </si>
  <si>
    <t>Vold</t>
  </si>
  <si>
    <t>Diskrimination</t>
  </si>
  <si>
    <t>Vi har ikke kortlagt vores psykiske undervisningsmiljø</t>
  </si>
  <si>
    <t>Antal af Har I en skriftlig undervisningsmiljøvurdering (UMV)?</t>
  </si>
  <si>
    <t>Vi har ikke kortlagt det fysiske og æstetiske undervisnings-miljø</t>
  </si>
  <si>
    <t>Antal af Ligger jeres undervisningsmiljøvurdering offentlig tilgængelig på uddannelsesinstitutionens hjemmeside?</t>
  </si>
  <si>
    <t>Antal af Har I på jeres uddannelsesinstitution forholdt jer til, hvad en ændring, der har betydning for undervisningsmiljøet, er?</t>
  </si>
  <si>
    <t>Antal af Hvor ofte laver I en undervisningsmiljøvurdering?</t>
  </si>
  <si>
    <t>Antal af Indeholder jeres undervisningsmiljøvurdering... - ... en beskrivelse af, hvad jeres kortlægning viste?</t>
  </si>
  <si>
    <t>Antal af Indeholder jeres undervisningsmiljøvurdering... - ... en beskrivelse af, hvilke problemer med undervisningsmiljøet I vil arbejde på at løse?</t>
  </si>
  <si>
    <t>Antal af Indeholder jeres undervisningsmiljøvurdering en handlingsplan for at løse udfordringer med undervisningsmiljøet?</t>
  </si>
  <si>
    <t>Antal af Indeholder jeres undervisningsmiljøvurdering retningslinjer for, hvornår I følger op på handlingsplanen?</t>
  </si>
  <si>
    <t>En beskrivelse af, hvad jeres kortlægning viste?</t>
  </si>
  <si>
    <t>En beskrivelse af, hvilke problemer med undervisningsmiljøet I vil arbejde på at løse?</t>
  </si>
  <si>
    <t>En handlingsplan for at løse udfordringer med undervisningsmiljøet?</t>
  </si>
  <si>
    <t>Retningslinjer for, hvornår I følger op på handlingsplanen?</t>
  </si>
  <si>
    <t>Indeholder</t>
  </si>
  <si>
    <t>Antal af I hvilken grad har I inddraget de studerende i jeres arbejde med undervisningsmiljøvurderingen i forbindelse med... - ... planlægningen og tilrettelæggelsen af undersøgelsen?</t>
  </si>
  <si>
    <t>Antal af I hvilken grad har I inddraget de studerende i jeres arbejde med undervisningsmiljøvurderingen i forbindelse med... - ... gennemførelsen af undersøgelsen?</t>
  </si>
  <si>
    <t>Antal af I hvilken grad har I inddraget de studerende i jeres arbejde med undervisningsmiljøvurderingen i forbindelse med... - ... opfølgningen af undersøgelsen?</t>
  </si>
  <si>
    <t>Planlægningen og tilrettelæggelsen af undersøgelsen?</t>
  </si>
  <si>
    <t>Gennemførelsen af undersøgelsen?</t>
  </si>
  <si>
    <t>Opfølgningen af undersøgelsen?</t>
  </si>
  <si>
    <t>I forbindelse med</t>
  </si>
  <si>
    <t>Antal af Hvor enig eller uenig er I som uddannelsesinstitution i, at undervisningsmiljøvurderingen er et godt redskab til at sikre et godt undervisningsmiljø på jeres uddannelsesinstitution?</t>
  </si>
  <si>
    <t>Helt uenig</t>
  </si>
  <si>
    <t>Svarkategori</t>
  </si>
  <si>
    <t>Antal af Kender I som uddannelsesinstitution betegnelsen undervisningsmiljørepræsentanter (UMR)?</t>
  </si>
  <si>
    <t>Antal af Har I oplyst de studerende om deres ret til at vælge undervisningsmiljørepræsentanter?</t>
  </si>
  <si>
    <t>Antal af Har I undervisningsmiljørepræsentanter på jeres uddannelseinstitution?</t>
  </si>
  <si>
    <t>Antal af Hvorfor har I ikke undervisningsmiljørepræsentanter på jeres uddannelsesinstitution?</t>
  </si>
  <si>
    <t>Antal af Inviterer I undervisningsmiljørepræsentanterne til at deltage i uddannelsesinstitutionens arbejdsmiljøgrupper, når I drøfter forhold, der har betydning for undervisningsmiljøet?</t>
  </si>
  <si>
    <t>Sjældent</t>
  </si>
  <si>
    <t>Aldrig</t>
  </si>
  <si>
    <t>Deltager de</t>
  </si>
  <si>
    <t>Antal af Inst. type</t>
  </si>
  <si>
    <t>Antal af Ejerkode navn</t>
  </si>
  <si>
    <t>Sum af Samlet status - Gennemført</t>
  </si>
  <si>
    <t>Sum af Samlet status - Nogen svar</t>
  </si>
  <si>
    <t>Sum af Samlet status - Distribueret</t>
  </si>
  <si>
    <t>Antal</t>
  </si>
  <si>
    <t>Besvaret</t>
  </si>
  <si>
    <t xml:space="preserve">                                      Tilsynets Statusundersøgelse 2023 (voksen- og videregående uddannelser)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</si>
</sst>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 x14ac:knownFonts="1">
    <font>
      <sz val="11"/>
      <color theme="1"/>
      <name val="Calibri"/>
      <family val="2"/>
      <scheme val="minor"/>
    </font>
    <font>
      <sz val="11"/>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rgb="FFFF0000"/>
        <bgColor indexed="64"/>
      </patternFill>
    </fill>
    <fill>
      <patternFill patternType="solid">
        <fgColor rgb="FFDAECEE"/>
        <bgColor indexed="64"/>
      </patternFill>
    </fill>
  </fills>
  <borders count="1">
    <border>
      <left/>
      <right/>
      <top/>
      <bottom/>
      <diagonal/>
    </border>
  </borders>
  <cellStyleXfs count="2">
    <xf numFmtId="0" fontId="0" fillId="0" borderId="0"/>
    <xf numFmtId="9" fontId="1" fillId="0" borderId="0" applyFont="0" applyFill="0" applyBorder="0" applyAlignment="0" applyProtection="0"/>
  </cellStyleXfs>
  <cellXfs count="14">
    <xf numFmtId="0" fontId="0" fillId="0" borderId="0" xfId="0"/>
    <xf numFmtId="1" fontId="0" fillId="0" borderId="0" xfId="0" applyNumberFormat="1"/>
    <xf numFmtId="1" fontId="0" fillId="2" borderId="0" xfId="0" applyNumberFormat="1" applyFill="1"/>
    <xf numFmtId="0" fontId="0" fillId="2" borderId="0" xfId="0" applyFill="1"/>
    <xf numFmtId="0" fontId="0" fillId="0" borderId="0" xfId="0" pivotButton="1"/>
    <xf numFmtId="0" fontId="0" fillId="0" borderId="0" xfId="0" applyAlignment="1">
      <alignment horizontal="left"/>
    </xf>
    <xf numFmtId="0" fontId="0" fillId="0" borderId="0" xfId="0" applyNumberFormat="1"/>
    <xf numFmtId="10" fontId="0" fillId="0" borderId="0" xfId="0" applyNumberFormat="1"/>
    <xf numFmtId="164" fontId="0" fillId="0" borderId="0" xfId="1" applyNumberFormat="1" applyFont="1"/>
    <xf numFmtId="164" fontId="0" fillId="0" borderId="0" xfId="0" applyNumberFormat="1"/>
    <xf numFmtId="9" fontId="0" fillId="0" borderId="0" xfId="0" applyNumberFormat="1"/>
    <xf numFmtId="1" fontId="0" fillId="0" borderId="0" xfId="0" applyNumberFormat="1" applyAlignment="1">
      <alignment horizontal="left"/>
    </xf>
    <xf numFmtId="0" fontId="0" fillId="3" borderId="0" xfId="0" applyFill="1"/>
    <xf numFmtId="0" fontId="2" fillId="0" borderId="0" xfId="0" applyFont="1"/>
  </cellXfs>
  <cellStyles count="2">
    <cellStyle name="Normal" xfId="0" builtinId="0"/>
    <cellStyle name="Procent" xfId="1" builtinId="5"/>
  </cellStyles>
  <dxfs count="58">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64" formatCode="0.0%"/>
    </dxf>
    <dxf>
      <numFmt numFmtId="164" formatCode="0.0%"/>
    </dxf>
    <dxf>
      <numFmt numFmtId="164" formatCode="0.0%"/>
    </dxf>
    <dxf>
      <numFmt numFmtId="164" formatCode="0.0%"/>
    </dxf>
    <dxf>
      <numFmt numFmtId="14" formatCode="0.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numFmt numFmtId="164" formatCode="0.0%"/>
    </dxf>
    <dxf>
      <font>
        <b val="0"/>
        <i val="0"/>
        <strike val="0"/>
        <condense val="0"/>
        <extend val="0"/>
        <outline val="0"/>
        <shadow val="0"/>
        <u val="none"/>
        <vertAlign val="baseline"/>
        <sz val="11"/>
        <color theme="1"/>
        <name val="Calibri"/>
        <family val="2"/>
        <scheme val="minor"/>
      </font>
      <numFmt numFmtId="164" formatCode="0.0%"/>
    </dxf>
    <dxf>
      <font>
        <b val="0"/>
        <i val="0"/>
        <strike val="0"/>
        <condense val="0"/>
        <extend val="0"/>
        <outline val="0"/>
        <shadow val="0"/>
        <u val="none"/>
        <vertAlign val="baseline"/>
        <sz val="11"/>
        <color theme="1"/>
        <name val="Calibri"/>
        <family val="2"/>
        <scheme val="minor"/>
      </font>
      <numFmt numFmtId="164" formatCode="0.0%"/>
    </dxf>
    <dxf>
      <font>
        <b val="0"/>
        <i val="0"/>
        <strike val="0"/>
        <condense val="0"/>
        <extend val="0"/>
        <outline val="0"/>
        <shadow val="0"/>
        <u val="none"/>
        <vertAlign val="baseline"/>
        <sz val="11"/>
        <color theme="1"/>
        <name val="Calibri"/>
        <family val="2"/>
        <scheme val="minor"/>
      </font>
      <numFmt numFmtId="164" formatCode="0.0%"/>
    </dxf>
    <dxf>
      <font>
        <b val="0"/>
        <i val="0"/>
        <strike val="0"/>
        <condense val="0"/>
        <extend val="0"/>
        <outline val="0"/>
        <shadow val="0"/>
        <u val="none"/>
        <vertAlign val="baseline"/>
        <sz val="11"/>
        <color theme="1"/>
        <name val="Calibri"/>
        <family val="2"/>
        <scheme val="minor"/>
      </font>
    </dxf>
    <dxf>
      <numFmt numFmtId="164" formatCode="0.0%"/>
    </dxf>
    <dxf>
      <numFmt numFmtId="164" formatCode="0.0%"/>
    </dxf>
    <dxf>
      <numFmt numFmtId="164" formatCode="0.0%"/>
    </dxf>
    <dxf>
      <numFmt numFmtId="164" formatCode="0.0%"/>
    </dxf>
    <dxf>
      <font>
        <b val="0"/>
        <i val="0"/>
        <strike val="0"/>
        <condense val="0"/>
        <extend val="0"/>
        <outline val="0"/>
        <shadow val="0"/>
        <u val="none"/>
        <vertAlign val="baseline"/>
        <sz val="11"/>
        <color theme="1"/>
        <name val="Calibri"/>
        <family val="2"/>
        <scheme val="minor"/>
      </font>
      <numFmt numFmtId="164" formatCode="0.0%"/>
    </dxf>
    <dxf>
      <numFmt numFmtId="164" formatCode="0.0%"/>
    </dxf>
  </dxfs>
  <tableStyles count="0" defaultTableStyle="TableStyleMedium2" defaultPivotStyle="PivotStyleLight16"/>
  <colors>
    <mruColors>
      <color rgb="FFDAECEE"/>
      <color rgb="FFF7E1B8"/>
      <color rgb="FFAF9A59"/>
      <color rgb="FF173861"/>
      <color rgb="FF8D1733"/>
      <color rgb="FFFF6B6B"/>
      <color rgb="FF70A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microsoft.com/office/2007/relationships/slicerCache" Target="slicerCaches/slicerCache2.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pivotCacheDefinition" Target="pivotCache/pivotCacheDefinition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microsoft.com/office/2007/relationships/slicerCache" Target="slicerCaches/slicerCach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Hvilke</a:t>
            </a:r>
            <a:r>
              <a:rPr lang="en-US" b="1" baseline="0"/>
              <a:t> forhold af jeres fysiske og æstetiske undervisningsmiljø har I kortlagt i jeres undervisningsmiljøvurdering? </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'Spg 5'!$F$3</c:f>
              <c:strCache>
                <c:ptCount val="1"/>
                <c:pt idx="0">
                  <c:v>Procent</c:v>
                </c:pt>
              </c:strCache>
            </c:strRef>
          </c:tx>
          <c:spPr>
            <a:solidFill>
              <a:srgbClr val="DAECEE"/>
            </a:solidFill>
            <a:ln>
              <a:noFill/>
            </a:ln>
            <a:effectLst/>
          </c:spPr>
          <c:invertIfNegative val="0"/>
          <c:dLbls>
            <c:dLbl>
              <c:idx val="1"/>
              <c:layout>
                <c:manualLayout>
                  <c:x val="0"/>
                  <c:y val="-3.556991818664200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73-47B1-B5DF-5D35560C826D}"/>
                </c:ext>
              </c:extLst>
            </c:dLbl>
            <c:dLbl>
              <c:idx val="3"/>
              <c:layout>
                <c:manualLayout>
                  <c:x val="2.5462668816039986E-17"/>
                  <c:y val="-3.233628926058361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473-47B1-B5DF-5D35560C826D}"/>
                </c:ext>
              </c:extLst>
            </c:dLbl>
            <c:dLbl>
              <c:idx val="5"/>
              <c:layout>
                <c:manualLayout>
                  <c:x val="-5.0925337632079971E-17"/>
                  <c:y val="-3.880354711270037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73-47B1-B5DF-5D35560C826D}"/>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5'!$E$4:$E$17</c:f>
              <c:strCache>
                <c:ptCount val="14"/>
                <c:pt idx="0">
                  <c:v>Toilet og sanitære forhold</c:v>
                </c:pt>
                <c:pt idx="1">
                  <c:v>Rengøring</c:v>
                </c:pt>
                <c:pt idx="2">
                  <c:v>Lydforhold</c:v>
                </c:pt>
                <c:pt idx="3">
                  <c:v>Lysforhold</c:v>
                </c:pt>
                <c:pt idx="4">
                  <c:v>Luftkvalitet</c:v>
                </c:pt>
                <c:pt idx="5">
                  <c:v>Temperaturforhold</c:v>
                </c:pt>
                <c:pt idx="6">
                  <c:v>Pladsforhold</c:v>
                </c:pt>
                <c:pt idx="7">
                  <c:v>Udearealer</c:v>
                </c:pt>
                <c:pt idx="8">
                  <c:v>Sikkerhed ift. maskiner, kemikalier etc.</c:v>
                </c:pt>
                <c:pt idx="9">
                  <c:v>Sikkerhed ift. trapper</c:v>
                </c:pt>
                <c:pt idx="10">
                  <c:v>Sikkerhed ift. løst liggende ledninger</c:v>
                </c:pt>
                <c:pt idx="11">
                  <c:v>Udsmykning</c:v>
                </c:pt>
                <c:pt idx="12">
                  <c:v>Andet</c:v>
                </c:pt>
                <c:pt idx="13">
                  <c:v>Vi har ikke kortlagt det fysiske og æstetiske undervisnings-miljø</c:v>
                </c:pt>
              </c:strCache>
            </c:strRef>
          </c:cat>
          <c:val>
            <c:numRef>
              <c:f>'Spg 5'!$F$4:$F$17</c:f>
              <c:numCache>
                <c:formatCode>0.0%</c:formatCode>
                <c:ptCount val="14"/>
                <c:pt idx="0">
                  <c:v>0.7857142857142857</c:v>
                </c:pt>
                <c:pt idx="1">
                  <c:v>0.80952380952380953</c:v>
                </c:pt>
                <c:pt idx="2">
                  <c:v>0.80952380952380953</c:v>
                </c:pt>
                <c:pt idx="3">
                  <c:v>0.80952380952380953</c:v>
                </c:pt>
                <c:pt idx="4">
                  <c:v>0.7857142857142857</c:v>
                </c:pt>
                <c:pt idx="5">
                  <c:v>0.7857142857142857</c:v>
                </c:pt>
                <c:pt idx="6">
                  <c:v>0.7142857142857143</c:v>
                </c:pt>
                <c:pt idx="7">
                  <c:v>0.33333333333333331</c:v>
                </c:pt>
                <c:pt idx="8">
                  <c:v>0.52380952380952384</c:v>
                </c:pt>
                <c:pt idx="9">
                  <c:v>0.2857142857142857</c:v>
                </c:pt>
                <c:pt idx="10">
                  <c:v>0.38095238095238093</c:v>
                </c:pt>
                <c:pt idx="11">
                  <c:v>0.47619047619047616</c:v>
                </c:pt>
                <c:pt idx="12">
                  <c:v>0.35714285714285715</c:v>
                </c:pt>
                <c:pt idx="13">
                  <c:v>7.1428571428571425E-2</c:v>
                </c:pt>
              </c:numCache>
            </c:numRef>
          </c:val>
          <c:extLst>
            <c:ext xmlns:c16="http://schemas.microsoft.com/office/drawing/2014/chart" uri="{C3380CC4-5D6E-409C-BE32-E72D297353CC}">
              <c16:uniqueId val="{00000000-9473-47B1-B5DF-5D35560C826D}"/>
            </c:ext>
          </c:extLst>
        </c:ser>
        <c:dLbls>
          <c:dLblPos val="outEnd"/>
          <c:showLegendKey val="0"/>
          <c:showVal val="1"/>
          <c:showCatName val="0"/>
          <c:showSerName val="0"/>
          <c:showPercent val="0"/>
          <c:showBubbleSize val="0"/>
        </c:dLbls>
        <c:gapWidth val="150"/>
        <c:axId val="105169631"/>
        <c:axId val="101565999"/>
      </c:barChart>
      <c:catAx>
        <c:axId val="1051696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01565999"/>
        <c:crosses val="autoZero"/>
        <c:auto val="1"/>
        <c:lblAlgn val="ctr"/>
        <c:lblOffset val="100"/>
        <c:noMultiLvlLbl val="0"/>
      </c:catAx>
      <c:valAx>
        <c:axId val="101565999"/>
        <c:scaling>
          <c:orientation val="minMax"/>
          <c:max val="1"/>
        </c:scaling>
        <c:delete val="1"/>
        <c:axPos val="l"/>
        <c:numFmt formatCode="0.0%" sourceLinked="1"/>
        <c:majorTickMark val="none"/>
        <c:minorTickMark val="none"/>
        <c:tickLblPos val="nextTo"/>
        <c:crossAx val="1051696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10!Pivottabel9</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Kender I</a:t>
            </a:r>
            <a:r>
              <a:rPr lang="en-US" b="1" baseline="0"/>
              <a:t> som uddannelsesinstitution betegnelsen undervisningsmiljørepræsentanter (UMR?)</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a:noFill/>
          </a:ln>
          <a:effectLst/>
        </c:spPr>
      </c:pivotFmt>
      <c:pivotFmt>
        <c:idx val="2"/>
        <c:spPr>
          <a:solidFill>
            <a:srgbClr val="8D1733"/>
          </a:solidFill>
          <a:ln>
            <a:noFill/>
          </a:ln>
          <a:effectLst/>
        </c:spPr>
      </c:pivotFmt>
      <c:pivotFmt>
        <c:idx val="3"/>
        <c:spPr>
          <a:solidFill>
            <a:srgbClr val="173861"/>
          </a:solidFill>
          <a:ln>
            <a:noFill/>
          </a:ln>
          <a:effectLst/>
        </c:spPr>
      </c:pivotFmt>
    </c:pivotFmts>
    <c:plotArea>
      <c:layout/>
      <c:barChart>
        <c:barDir val="col"/>
        <c:grouping val="clustered"/>
        <c:varyColors val="0"/>
        <c:ser>
          <c:idx val="0"/>
          <c:order val="0"/>
          <c:tx>
            <c:strRef>
              <c:f>'Spg 10'!$B$3</c:f>
              <c:strCache>
                <c:ptCount val="1"/>
                <c:pt idx="0">
                  <c:v>Total</c:v>
                </c:pt>
              </c:strCache>
            </c:strRef>
          </c:tx>
          <c:spPr>
            <a:solidFill>
              <a:schemeClr val="accent1"/>
            </a:solidFill>
            <a:ln>
              <a:noFill/>
            </a:ln>
            <a:effectLst/>
          </c:spPr>
          <c:invertIfNegative val="0"/>
          <c:dPt>
            <c:idx val="0"/>
            <c:invertIfNegative val="0"/>
            <c:bubble3D val="0"/>
            <c:spPr>
              <a:solidFill>
                <a:srgbClr val="DAECEE"/>
              </a:solidFill>
              <a:ln>
                <a:noFill/>
              </a:ln>
              <a:effectLst/>
            </c:spPr>
            <c:extLst>
              <c:ext xmlns:c16="http://schemas.microsoft.com/office/drawing/2014/chart" uri="{C3380CC4-5D6E-409C-BE32-E72D297353CC}">
                <c16:uniqueId val="{00000002-854E-4937-8B3A-473826C79650}"/>
              </c:ext>
            </c:extLst>
          </c:dPt>
          <c:dPt>
            <c:idx val="1"/>
            <c:invertIfNegative val="0"/>
            <c:bubble3D val="0"/>
            <c:spPr>
              <a:solidFill>
                <a:srgbClr val="8D1733"/>
              </a:solidFill>
              <a:ln>
                <a:noFill/>
              </a:ln>
              <a:effectLst/>
            </c:spPr>
            <c:extLst>
              <c:ext xmlns:c16="http://schemas.microsoft.com/office/drawing/2014/chart" uri="{C3380CC4-5D6E-409C-BE32-E72D297353CC}">
                <c16:uniqueId val="{00000003-854E-4937-8B3A-473826C79650}"/>
              </c:ext>
            </c:extLst>
          </c:dPt>
          <c:dPt>
            <c:idx val="2"/>
            <c:invertIfNegative val="0"/>
            <c:bubble3D val="0"/>
            <c:spPr>
              <a:solidFill>
                <a:srgbClr val="173861"/>
              </a:solidFill>
              <a:ln>
                <a:noFill/>
              </a:ln>
              <a:effectLst/>
            </c:spPr>
            <c:extLst>
              <c:ext xmlns:c16="http://schemas.microsoft.com/office/drawing/2014/chart" uri="{C3380CC4-5D6E-409C-BE32-E72D297353CC}">
                <c16:uniqueId val="{00000004-854E-4937-8B3A-473826C79650}"/>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10'!$A$4:$A$7</c:f>
              <c:strCache>
                <c:ptCount val="3"/>
                <c:pt idx="0">
                  <c:v>Ja</c:v>
                </c:pt>
                <c:pt idx="1">
                  <c:v>Nej</c:v>
                </c:pt>
                <c:pt idx="2">
                  <c:v>Ved ikke</c:v>
                </c:pt>
              </c:strCache>
            </c:strRef>
          </c:cat>
          <c:val>
            <c:numRef>
              <c:f>'Spg 10'!$B$4:$B$7</c:f>
              <c:numCache>
                <c:formatCode>0.0%</c:formatCode>
                <c:ptCount val="3"/>
                <c:pt idx="0">
                  <c:v>0.5</c:v>
                </c:pt>
                <c:pt idx="1">
                  <c:v>0.40740740740740738</c:v>
                </c:pt>
                <c:pt idx="2">
                  <c:v>9.2592592592592587E-2</c:v>
                </c:pt>
              </c:numCache>
            </c:numRef>
          </c:val>
          <c:extLst>
            <c:ext xmlns:c16="http://schemas.microsoft.com/office/drawing/2014/chart" uri="{C3380CC4-5D6E-409C-BE32-E72D297353CC}">
              <c16:uniqueId val="{00000000-854E-4937-8B3A-473826C79650}"/>
            </c:ext>
          </c:extLst>
        </c:ser>
        <c:dLbls>
          <c:dLblPos val="outEnd"/>
          <c:showLegendKey val="0"/>
          <c:showVal val="1"/>
          <c:showCatName val="0"/>
          <c:showSerName val="0"/>
          <c:showPercent val="0"/>
          <c:showBubbleSize val="0"/>
        </c:dLbls>
        <c:gapWidth val="219"/>
        <c:overlap val="-27"/>
        <c:axId val="93053359"/>
        <c:axId val="2036128399"/>
      </c:barChart>
      <c:catAx>
        <c:axId val="93053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036128399"/>
        <c:crosses val="autoZero"/>
        <c:auto val="1"/>
        <c:lblAlgn val="ctr"/>
        <c:lblOffset val="100"/>
        <c:noMultiLvlLbl val="0"/>
      </c:catAx>
      <c:valAx>
        <c:axId val="2036128399"/>
        <c:scaling>
          <c:orientation val="minMax"/>
          <c:max val="1"/>
        </c:scaling>
        <c:delete val="1"/>
        <c:axPos val="l"/>
        <c:numFmt formatCode="0.0%" sourceLinked="1"/>
        <c:majorTickMark val="none"/>
        <c:minorTickMark val="none"/>
        <c:tickLblPos val="nextTo"/>
        <c:crossAx val="9305335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11!Pivottabel10</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Har I oplyst de studerende om deres ret til at vælge undervisningsmiljørepræsentanter?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a:noFill/>
          </a:ln>
          <a:effectLst/>
        </c:spPr>
      </c:pivotFmt>
      <c:pivotFmt>
        <c:idx val="2"/>
        <c:spPr>
          <a:solidFill>
            <a:srgbClr val="8D1733"/>
          </a:solidFill>
          <a:ln>
            <a:noFill/>
          </a:ln>
          <a:effectLst/>
        </c:spPr>
      </c:pivotFmt>
      <c:pivotFmt>
        <c:idx val="3"/>
        <c:spPr>
          <a:solidFill>
            <a:srgbClr val="173861"/>
          </a:solidFill>
          <a:ln>
            <a:noFill/>
          </a:ln>
          <a:effectLst/>
        </c:spPr>
      </c:pivotFmt>
    </c:pivotFmts>
    <c:plotArea>
      <c:layout/>
      <c:barChart>
        <c:barDir val="col"/>
        <c:grouping val="clustered"/>
        <c:varyColors val="0"/>
        <c:ser>
          <c:idx val="0"/>
          <c:order val="0"/>
          <c:tx>
            <c:strRef>
              <c:f>'Spg 11'!$B$3</c:f>
              <c:strCache>
                <c:ptCount val="1"/>
                <c:pt idx="0">
                  <c:v>Total</c:v>
                </c:pt>
              </c:strCache>
            </c:strRef>
          </c:tx>
          <c:spPr>
            <a:solidFill>
              <a:schemeClr val="accent1"/>
            </a:solidFill>
            <a:ln>
              <a:noFill/>
            </a:ln>
            <a:effectLst/>
          </c:spPr>
          <c:invertIfNegative val="0"/>
          <c:dPt>
            <c:idx val="0"/>
            <c:invertIfNegative val="0"/>
            <c:bubble3D val="0"/>
            <c:spPr>
              <a:solidFill>
                <a:srgbClr val="DAECEE"/>
              </a:solidFill>
              <a:ln>
                <a:noFill/>
              </a:ln>
              <a:effectLst/>
            </c:spPr>
            <c:extLst>
              <c:ext xmlns:c16="http://schemas.microsoft.com/office/drawing/2014/chart" uri="{C3380CC4-5D6E-409C-BE32-E72D297353CC}">
                <c16:uniqueId val="{00000002-1103-4DC3-9D5D-EFA778578963}"/>
              </c:ext>
            </c:extLst>
          </c:dPt>
          <c:dPt>
            <c:idx val="1"/>
            <c:invertIfNegative val="0"/>
            <c:bubble3D val="0"/>
            <c:spPr>
              <a:solidFill>
                <a:srgbClr val="8D1733"/>
              </a:solidFill>
              <a:ln>
                <a:noFill/>
              </a:ln>
              <a:effectLst/>
            </c:spPr>
            <c:extLst>
              <c:ext xmlns:c16="http://schemas.microsoft.com/office/drawing/2014/chart" uri="{C3380CC4-5D6E-409C-BE32-E72D297353CC}">
                <c16:uniqueId val="{00000003-1103-4DC3-9D5D-EFA778578963}"/>
              </c:ext>
            </c:extLst>
          </c:dPt>
          <c:dPt>
            <c:idx val="2"/>
            <c:invertIfNegative val="0"/>
            <c:bubble3D val="0"/>
            <c:spPr>
              <a:solidFill>
                <a:srgbClr val="173861"/>
              </a:solidFill>
              <a:ln>
                <a:noFill/>
              </a:ln>
              <a:effectLst/>
            </c:spPr>
            <c:extLst>
              <c:ext xmlns:c16="http://schemas.microsoft.com/office/drawing/2014/chart" uri="{C3380CC4-5D6E-409C-BE32-E72D297353CC}">
                <c16:uniqueId val="{00000004-1103-4DC3-9D5D-EFA778578963}"/>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11'!$A$4:$A$7</c:f>
              <c:strCache>
                <c:ptCount val="3"/>
                <c:pt idx="0">
                  <c:v>Ja</c:v>
                </c:pt>
                <c:pt idx="1">
                  <c:v>Nej</c:v>
                </c:pt>
                <c:pt idx="2">
                  <c:v>Ved ikke</c:v>
                </c:pt>
              </c:strCache>
            </c:strRef>
          </c:cat>
          <c:val>
            <c:numRef>
              <c:f>'Spg 11'!$B$4:$B$7</c:f>
              <c:numCache>
                <c:formatCode>0.0%</c:formatCode>
                <c:ptCount val="3"/>
                <c:pt idx="0">
                  <c:v>0.59375</c:v>
                </c:pt>
                <c:pt idx="1">
                  <c:v>0.25</c:v>
                </c:pt>
                <c:pt idx="2">
                  <c:v>0.15625</c:v>
                </c:pt>
              </c:numCache>
            </c:numRef>
          </c:val>
          <c:extLst>
            <c:ext xmlns:c16="http://schemas.microsoft.com/office/drawing/2014/chart" uri="{C3380CC4-5D6E-409C-BE32-E72D297353CC}">
              <c16:uniqueId val="{00000000-1103-4DC3-9D5D-EFA778578963}"/>
            </c:ext>
          </c:extLst>
        </c:ser>
        <c:dLbls>
          <c:dLblPos val="outEnd"/>
          <c:showLegendKey val="0"/>
          <c:showVal val="1"/>
          <c:showCatName val="0"/>
          <c:showSerName val="0"/>
          <c:showPercent val="0"/>
          <c:showBubbleSize val="0"/>
        </c:dLbls>
        <c:gapWidth val="219"/>
        <c:overlap val="-27"/>
        <c:axId val="1451747535"/>
        <c:axId val="2036117839"/>
      </c:barChart>
      <c:catAx>
        <c:axId val="1451747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036117839"/>
        <c:crosses val="autoZero"/>
        <c:auto val="1"/>
        <c:lblAlgn val="ctr"/>
        <c:lblOffset val="100"/>
        <c:noMultiLvlLbl val="0"/>
      </c:catAx>
      <c:valAx>
        <c:axId val="2036117839"/>
        <c:scaling>
          <c:orientation val="minMax"/>
          <c:max val="1"/>
        </c:scaling>
        <c:delete val="1"/>
        <c:axPos val="l"/>
        <c:numFmt formatCode="0.0%" sourceLinked="1"/>
        <c:majorTickMark val="none"/>
        <c:minorTickMark val="none"/>
        <c:tickLblPos val="nextTo"/>
        <c:crossAx val="14517475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12!Pivottabel11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Har I</a:t>
            </a:r>
            <a:r>
              <a:rPr lang="en-US" b="1" baseline="0"/>
              <a:t> undervisningsmiljørepræsentanter på jeres uddannelsesinstitution?</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a:noFill/>
          </a:ln>
          <a:effectLst/>
        </c:spPr>
      </c:pivotFmt>
      <c:pivotFmt>
        <c:idx val="2"/>
        <c:spPr>
          <a:solidFill>
            <a:srgbClr val="8D1733"/>
          </a:solidFill>
          <a:ln>
            <a:noFill/>
          </a:ln>
          <a:effectLst/>
        </c:spPr>
      </c:pivotFmt>
      <c:pivotFmt>
        <c:idx val="3"/>
        <c:spPr>
          <a:solidFill>
            <a:srgbClr val="173861"/>
          </a:solidFill>
          <a:ln>
            <a:noFill/>
          </a:ln>
          <a:effectLst/>
        </c:spPr>
      </c:pivotFmt>
    </c:pivotFmts>
    <c:plotArea>
      <c:layout/>
      <c:barChart>
        <c:barDir val="col"/>
        <c:grouping val="clustered"/>
        <c:varyColors val="0"/>
        <c:ser>
          <c:idx val="0"/>
          <c:order val="0"/>
          <c:tx>
            <c:strRef>
              <c:f>'Spg 12'!$B$3</c:f>
              <c:strCache>
                <c:ptCount val="1"/>
                <c:pt idx="0">
                  <c:v>Total</c:v>
                </c:pt>
              </c:strCache>
            </c:strRef>
          </c:tx>
          <c:spPr>
            <a:solidFill>
              <a:schemeClr val="accent1"/>
            </a:solidFill>
            <a:ln>
              <a:noFill/>
            </a:ln>
            <a:effectLst/>
          </c:spPr>
          <c:invertIfNegative val="0"/>
          <c:dPt>
            <c:idx val="0"/>
            <c:invertIfNegative val="0"/>
            <c:bubble3D val="0"/>
            <c:spPr>
              <a:solidFill>
                <a:srgbClr val="DAECEE"/>
              </a:solidFill>
              <a:ln>
                <a:noFill/>
              </a:ln>
              <a:effectLst/>
            </c:spPr>
            <c:extLst>
              <c:ext xmlns:c16="http://schemas.microsoft.com/office/drawing/2014/chart" uri="{C3380CC4-5D6E-409C-BE32-E72D297353CC}">
                <c16:uniqueId val="{00000002-5CD3-45AA-A975-124976E398C9}"/>
              </c:ext>
            </c:extLst>
          </c:dPt>
          <c:dPt>
            <c:idx val="1"/>
            <c:invertIfNegative val="0"/>
            <c:bubble3D val="0"/>
            <c:spPr>
              <a:solidFill>
                <a:srgbClr val="8D1733"/>
              </a:solidFill>
              <a:ln>
                <a:noFill/>
              </a:ln>
              <a:effectLst/>
            </c:spPr>
            <c:extLst>
              <c:ext xmlns:c16="http://schemas.microsoft.com/office/drawing/2014/chart" uri="{C3380CC4-5D6E-409C-BE32-E72D297353CC}">
                <c16:uniqueId val="{00000003-5CD3-45AA-A975-124976E398C9}"/>
              </c:ext>
            </c:extLst>
          </c:dPt>
          <c:dPt>
            <c:idx val="2"/>
            <c:invertIfNegative val="0"/>
            <c:bubble3D val="0"/>
            <c:spPr>
              <a:solidFill>
                <a:srgbClr val="173861"/>
              </a:solidFill>
              <a:ln>
                <a:noFill/>
              </a:ln>
              <a:effectLst/>
            </c:spPr>
            <c:extLst>
              <c:ext xmlns:c16="http://schemas.microsoft.com/office/drawing/2014/chart" uri="{C3380CC4-5D6E-409C-BE32-E72D297353CC}">
                <c16:uniqueId val="{00000004-5CD3-45AA-A975-124976E398C9}"/>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12'!$A$4:$A$7</c:f>
              <c:strCache>
                <c:ptCount val="3"/>
                <c:pt idx="0">
                  <c:v>Ja</c:v>
                </c:pt>
                <c:pt idx="1">
                  <c:v>Nej</c:v>
                </c:pt>
                <c:pt idx="2">
                  <c:v>Ved ikke</c:v>
                </c:pt>
              </c:strCache>
            </c:strRef>
          </c:cat>
          <c:val>
            <c:numRef>
              <c:f>'Spg 12'!$B$4:$B$7</c:f>
              <c:numCache>
                <c:formatCode>0.0%</c:formatCode>
                <c:ptCount val="3"/>
                <c:pt idx="0">
                  <c:v>0.25925925925925924</c:v>
                </c:pt>
                <c:pt idx="1">
                  <c:v>0.66666666666666663</c:v>
                </c:pt>
                <c:pt idx="2">
                  <c:v>7.407407407407407E-2</c:v>
                </c:pt>
              </c:numCache>
            </c:numRef>
          </c:val>
          <c:extLst>
            <c:ext xmlns:c16="http://schemas.microsoft.com/office/drawing/2014/chart" uri="{C3380CC4-5D6E-409C-BE32-E72D297353CC}">
              <c16:uniqueId val="{00000000-5CD3-45AA-A975-124976E398C9}"/>
            </c:ext>
          </c:extLst>
        </c:ser>
        <c:dLbls>
          <c:dLblPos val="outEnd"/>
          <c:showLegendKey val="0"/>
          <c:showVal val="1"/>
          <c:showCatName val="0"/>
          <c:showSerName val="0"/>
          <c:showPercent val="0"/>
          <c:showBubbleSize val="0"/>
        </c:dLbls>
        <c:gapWidth val="219"/>
        <c:overlap val="-27"/>
        <c:axId val="1750811391"/>
        <c:axId val="2015482751"/>
      </c:barChart>
      <c:catAx>
        <c:axId val="17508113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015482751"/>
        <c:crosses val="autoZero"/>
        <c:auto val="1"/>
        <c:lblAlgn val="ctr"/>
        <c:lblOffset val="100"/>
        <c:noMultiLvlLbl val="0"/>
      </c:catAx>
      <c:valAx>
        <c:axId val="2015482751"/>
        <c:scaling>
          <c:orientation val="minMax"/>
          <c:max val="1"/>
        </c:scaling>
        <c:delete val="1"/>
        <c:axPos val="l"/>
        <c:numFmt formatCode="0.0%" sourceLinked="1"/>
        <c:majorTickMark val="none"/>
        <c:minorTickMark val="none"/>
        <c:tickLblPos val="nextTo"/>
        <c:crossAx val="17508113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13!Pivottabel12</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Hvorfor har I ikke undervisningsmiljørepræsentanter på jeres uddannelsesinstitution?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rgbClr val="DAECEE"/>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'Spg 13'!$B$3</c:f>
              <c:strCache>
                <c:ptCount val="1"/>
                <c:pt idx="0">
                  <c:v>Total</c:v>
                </c:pt>
              </c:strCache>
            </c:strRef>
          </c:tx>
          <c:spPr>
            <a:solidFill>
              <a:srgbClr val="DAECEE"/>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13'!$A$4:$A$9</c:f>
              <c:strCache>
                <c:ptCount val="5"/>
                <c:pt idx="0">
                  <c:v>De studerende har ikke ønsket at vælge undervisningsmiljørepræsentanter</c:v>
                </c:pt>
                <c:pt idx="1">
                  <c:v>Opgaven, som undervisningsmiljørepræsentanterne varetager, er placeret ved studierådende</c:v>
                </c:pt>
                <c:pt idx="2">
                  <c:v>Ledelsen oplever ikke, at det skaber en værdi for undervisningsmiljøet at have undervisningsmiljørepræsentanter</c:v>
                </c:pt>
                <c:pt idx="3">
                  <c:v>De studerende er ikke blevet oplyst om muligheden for at vælge undervisningsmiljørepræsentanter</c:v>
                </c:pt>
                <c:pt idx="4">
                  <c:v>Andet, skriv gerne her</c:v>
                </c:pt>
              </c:strCache>
            </c:strRef>
          </c:cat>
          <c:val>
            <c:numRef>
              <c:f>'Spg 13'!$B$4:$B$9</c:f>
              <c:numCache>
                <c:formatCode>0.0%</c:formatCode>
                <c:ptCount val="5"/>
                <c:pt idx="0">
                  <c:v>0.16666666666666666</c:v>
                </c:pt>
                <c:pt idx="1">
                  <c:v>0.1111111111111111</c:v>
                </c:pt>
                <c:pt idx="2">
                  <c:v>0.1111111111111111</c:v>
                </c:pt>
                <c:pt idx="3">
                  <c:v>0.1388888888888889</c:v>
                </c:pt>
                <c:pt idx="4">
                  <c:v>0.47222222222222221</c:v>
                </c:pt>
              </c:numCache>
            </c:numRef>
          </c:val>
          <c:extLst>
            <c:ext xmlns:c16="http://schemas.microsoft.com/office/drawing/2014/chart" uri="{C3380CC4-5D6E-409C-BE32-E72D297353CC}">
              <c16:uniqueId val="{00000000-0293-44FD-9416-6406733829F7}"/>
            </c:ext>
          </c:extLst>
        </c:ser>
        <c:dLbls>
          <c:dLblPos val="outEnd"/>
          <c:showLegendKey val="0"/>
          <c:showVal val="1"/>
          <c:showCatName val="0"/>
          <c:showSerName val="0"/>
          <c:showPercent val="0"/>
          <c:showBubbleSize val="0"/>
        </c:dLbls>
        <c:gapWidth val="219"/>
        <c:overlap val="-27"/>
        <c:axId val="207436767"/>
        <c:axId val="1964830527"/>
      </c:barChart>
      <c:catAx>
        <c:axId val="2074367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964830527"/>
        <c:crosses val="autoZero"/>
        <c:auto val="1"/>
        <c:lblAlgn val="ctr"/>
        <c:lblOffset val="100"/>
        <c:noMultiLvlLbl val="0"/>
      </c:catAx>
      <c:valAx>
        <c:axId val="1964830527"/>
        <c:scaling>
          <c:orientation val="minMax"/>
          <c:max val="1"/>
        </c:scaling>
        <c:delete val="1"/>
        <c:axPos val="l"/>
        <c:numFmt formatCode="0.0%" sourceLinked="1"/>
        <c:majorTickMark val="none"/>
        <c:minorTickMark val="none"/>
        <c:tickLblPos val="nextTo"/>
        <c:crossAx val="2074367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Inviterer I undervisningsmiljørepræsentanterne til at deltage i uddannelsesinstitutionens arbejdsmiljøgrupper, når i drøfter forhold,</a:t>
            </a:r>
            <a:r>
              <a:rPr lang="en-US" b="1" baseline="0"/>
              <a:t> der har betydning for undervisningsmiljøet?</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'Spg 14'!$E$3</c:f>
              <c:strCache>
                <c:ptCount val="1"/>
                <c:pt idx="0">
                  <c:v>Procent</c:v>
                </c:pt>
              </c:strCache>
            </c:strRef>
          </c:tx>
          <c:spPr>
            <a:solidFill>
              <a:schemeClr val="accent1"/>
            </a:solidFill>
            <a:ln>
              <a:noFill/>
            </a:ln>
            <a:effectLst/>
          </c:spPr>
          <c:invertIfNegative val="0"/>
          <c:dPt>
            <c:idx val="0"/>
            <c:invertIfNegative val="0"/>
            <c:bubble3D val="0"/>
            <c:spPr>
              <a:solidFill>
                <a:srgbClr val="DAECEE"/>
              </a:solidFill>
              <a:ln>
                <a:noFill/>
              </a:ln>
              <a:effectLst/>
            </c:spPr>
            <c:extLst>
              <c:ext xmlns:c16="http://schemas.microsoft.com/office/drawing/2014/chart" uri="{C3380CC4-5D6E-409C-BE32-E72D297353CC}">
                <c16:uniqueId val="{00000001-6441-4369-A257-663A67572828}"/>
              </c:ext>
            </c:extLst>
          </c:dPt>
          <c:dPt>
            <c:idx val="1"/>
            <c:invertIfNegative val="0"/>
            <c:bubble3D val="0"/>
            <c:spPr>
              <a:solidFill>
                <a:srgbClr val="8D1733"/>
              </a:solidFill>
              <a:ln>
                <a:noFill/>
              </a:ln>
              <a:effectLst/>
            </c:spPr>
            <c:extLst>
              <c:ext xmlns:c16="http://schemas.microsoft.com/office/drawing/2014/chart" uri="{C3380CC4-5D6E-409C-BE32-E72D297353CC}">
                <c16:uniqueId val="{00000002-6441-4369-A257-663A67572828}"/>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14'!$D$4:$D$7</c:f>
              <c:strCache>
                <c:ptCount val="4"/>
                <c:pt idx="0">
                  <c:v>Altid</c:v>
                </c:pt>
                <c:pt idx="1">
                  <c:v>Nogle gange</c:v>
                </c:pt>
                <c:pt idx="2">
                  <c:v>Sjældent</c:v>
                </c:pt>
                <c:pt idx="3">
                  <c:v>Aldrig</c:v>
                </c:pt>
              </c:strCache>
            </c:strRef>
          </c:cat>
          <c:val>
            <c:numRef>
              <c:f>'Spg 14'!$E$4:$E$7</c:f>
              <c:numCache>
                <c:formatCode>0.0%</c:formatCode>
                <c:ptCount val="4"/>
                <c:pt idx="0">
                  <c:v>0.35714285714285715</c:v>
                </c:pt>
                <c:pt idx="1">
                  <c:v>0.6428571428571429</c:v>
                </c:pt>
                <c:pt idx="2" formatCode="0%">
                  <c:v>0</c:v>
                </c:pt>
                <c:pt idx="3" formatCode="0%">
                  <c:v>0</c:v>
                </c:pt>
              </c:numCache>
            </c:numRef>
          </c:val>
          <c:extLst>
            <c:ext xmlns:c16="http://schemas.microsoft.com/office/drawing/2014/chart" uri="{C3380CC4-5D6E-409C-BE32-E72D297353CC}">
              <c16:uniqueId val="{00000000-6441-4369-A257-663A67572828}"/>
            </c:ext>
          </c:extLst>
        </c:ser>
        <c:dLbls>
          <c:dLblPos val="outEnd"/>
          <c:showLegendKey val="0"/>
          <c:showVal val="1"/>
          <c:showCatName val="0"/>
          <c:showSerName val="0"/>
          <c:showPercent val="0"/>
          <c:showBubbleSize val="0"/>
        </c:dLbls>
        <c:gapWidth val="219"/>
        <c:overlap val="-27"/>
        <c:axId val="165825151"/>
        <c:axId val="2015479391"/>
      </c:barChart>
      <c:catAx>
        <c:axId val="165825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015479391"/>
        <c:crosses val="autoZero"/>
        <c:auto val="1"/>
        <c:lblAlgn val="ctr"/>
        <c:lblOffset val="100"/>
        <c:noMultiLvlLbl val="0"/>
      </c:catAx>
      <c:valAx>
        <c:axId val="2015479391"/>
        <c:scaling>
          <c:orientation val="minMax"/>
          <c:max val="1"/>
        </c:scaling>
        <c:delete val="1"/>
        <c:axPos val="l"/>
        <c:numFmt formatCode="0.0%" sourceLinked="1"/>
        <c:majorTickMark val="none"/>
        <c:minorTickMark val="none"/>
        <c:tickLblPos val="nextTo"/>
        <c:crossAx val="1658251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uddannelser).xlsx]Inst. type!Pivottabel14</c:name>
    <c:fmtId val="0"/>
  </c:pivotSource>
  <c:chart>
    <c:autoTitleDeleted val="1"/>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w="19050">
            <a:solidFill>
              <a:schemeClr val="lt1"/>
            </a:solidFill>
          </a:ln>
          <a:effectLst/>
        </c:spPr>
        <c:dLbl>
          <c:idx val="0"/>
          <c:layout>
            <c:manualLayout>
              <c:x val="2.1681647486371896E-2"/>
              <c:y val="-8.675799086757990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8D1733"/>
          </a:solidFill>
          <a:ln w="19050">
            <a:solidFill>
              <a:schemeClr val="lt1"/>
            </a:solidFill>
          </a:ln>
          <a:effectLst/>
        </c:spPr>
        <c:dLbl>
          <c:idx val="0"/>
          <c:layout>
            <c:manualLayout>
              <c:x val="7.4442398546335442E-2"/>
              <c:y val="-3.196347031963470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173861"/>
          </a:solidFill>
          <a:ln w="19050">
            <a:solidFill>
              <a:schemeClr val="lt1"/>
            </a:solidFill>
          </a:ln>
          <a:effectLst/>
        </c:spPr>
        <c:dLbl>
          <c:idx val="0"/>
          <c:layout>
            <c:manualLayout>
              <c:x val="5.5813953488371981E-2"/>
              <c:y val="5.4794520547945119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AF9A59"/>
          </a:solidFill>
          <a:ln w="19050">
            <a:solidFill>
              <a:schemeClr val="lt1"/>
            </a:solidFill>
          </a:ln>
          <a:effectLst/>
        </c:spPr>
        <c:dLbl>
          <c:idx val="0"/>
          <c:layout>
            <c:manualLayout>
              <c:x val="1.2379164142943671E-2"/>
              <c:y val="8.2191780821917637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F7E1B8"/>
          </a:solidFill>
          <a:ln w="19050">
            <a:solidFill>
              <a:schemeClr val="lt1"/>
            </a:solidFill>
          </a:ln>
          <a:effectLst/>
        </c:spPr>
        <c:dLbl>
          <c:idx val="0"/>
          <c:layout>
            <c:manualLayout>
              <c:x val="-4.0357843731072075E-2"/>
              <c:y val="7.30593607305936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FF6B6B"/>
          </a:solidFill>
          <a:ln w="19050">
            <a:solidFill>
              <a:schemeClr val="lt1"/>
            </a:solidFill>
          </a:ln>
          <a:effectLst/>
        </c:spPr>
        <c:dLbl>
          <c:idx val="0"/>
          <c:layout>
            <c:manualLayout>
              <c:x val="-6.8217080557238033E-2"/>
              <c:y val="-5.479452054794520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s>
    <c:plotArea>
      <c:layout/>
      <c:doughnutChart>
        <c:varyColors val="1"/>
        <c:ser>
          <c:idx val="0"/>
          <c:order val="0"/>
          <c:tx>
            <c:strRef>
              <c:f>'Inst. type'!$B$3</c:f>
              <c:strCache>
                <c:ptCount val="1"/>
                <c:pt idx="0">
                  <c:v>Total</c:v>
                </c:pt>
              </c:strCache>
            </c:strRef>
          </c:tx>
          <c:dPt>
            <c:idx val="0"/>
            <c:bubble3D val="0"/>
            <c:spPr>
              <a:solidFill>
                <a:srgbClr val="DAECEE"/>
              </a:solidFill>
              <a:ln w="19050">
                <a:solidFill>
                  <a:schemeClr val="lt1"/>
                </a:solidFill>
              </a:ln>
              <a:effectLst/>
            </c:spPr>
            <c:extLst>
              <c:ext xmlns:c16="http://schemas.microsoft.com/office/drawing/2014/chart" uri="{C3380CC4-5D6E-409C-BE32-E72D297353CC}">
                <c16:uniqueId val="{00000002-2F09-484B-9D87-8D0DE102FF68}"/>
              </c:ext>
            </c:extLst>
          </c:dPt>
          <c:dPt>
            <c:idx val="1"/>
            <c:bubble3D val="0"/>
            <c:spPr>
              <a:solidFill>
                <a:srgbClr val="8D1733"/>
              </a:solidFill>
              <a:ln w="19050">
                <a:solidFill>
                  <a:schemeClr val="lt1"/>
                </a:solidFill>
              </a:ln>
              <a:effectLst/>
            </c:spPr>
            <c:extLst>
              <c:ext xmlns:c16="http://schemas.microsoft.com/office/drawing/2014/chart" uri="{C3380CC4-5D6E-409C-BE32-E72D297353CC}">
                <c16:uniqueId val="{00000003-2F09-484B-9D87-8D0DE102FF68}"/>
              </c:ext>
            </c:extLst>
          </c:dPt>
          <c:dPt>
            <c:idx val="2"/>
            <c:bubble3D val="0"/>
            <c:spPr>
              <a:solidFill>
                <a:srgbClr val="173861"/>
              </a:solidFill>
              <a:ln w="19050">
                <a:solidFill>
                  <a:schemeClr val="lt1"/>
                </a:solidFill>
              </a:ln>
              <a:effectLst/>
            </c:spPr>
            <c:extLst>
              <c:ext xmlns:c16="http://schemas.microsoft.com/office/drawing/2014/chart" uri="{C3380CC4-5D6E-409C-BE32-E72D297353CC}">
                <c16:uniqueId val="{00000004-2F09-484B-9D87-8D0DE102FF68}"/>
              </c:ext>
            </c:extLst>
          </c:dPt>
          <c:dPt>
            <c:idx val="3"/>
            <c:bubble3D val="0"/>
            <c:spPr>
              <a:solidFill>
                <a:srgbClr val="AF9A59"/>
              </a:solidFill>
              <a:ln w="19050">
                <a:solidFill>
                  <a:schemeClr val="lt1"/>
                </a:solidFill>
              </a:ln>
              <a:effectLst/>
            </c:spPr>
            <c:extLst>
              <c:ext xmlns:c16="http://schemas.microsoft.com/office/drawing/2014/chart" uri="{C3380CC4-5D6E-409C-BE32-E72D297353CC}">
                <c16:uniqueId val="{00000005-2F09-484B-9D87-8D0DE102FF68}"/>
              </c:ext>
            </c:extLst>
          </c:dPt>
          <c:dPt>
            <c:idx val="4"/>
            <c:bubble3D val="0"/>
            <c:spPr>
              <a:solidFill>
                <a:srgbClr val="F7E1B8"/>
              </a:solidFill>
              <a:ln w="19050">
                <a:solidFill>
                  <a:schemeClr val="lt1"/>
                </a:solidFill>
              </a:ln>
              <a:effectLst/>
            </c:spPr>
            <c:extLst>
              <c:ext xmlns:c16="http://schemas.microsoft.com/office/drawing/2014/chart" uri="{C3380CC4-5D6E-409C-BE32-E72D297353CC}">
                <c16:uniqueId val="{00000006-2F09-484B-9D87-8D0DE102FF68}"/>
              </c:ext>
            </c:extLst>
          </c:dPt>
          <c:dPt>
            <c:idx val="5"/>
            <c:bubble3D val="0"/>
            <c:spPr>
              <a:solidFill>
                <a:srgbClr val="FF6B6B"/>
              </a:solidFill>
              <a:ln w="19050">
                <a:solidFill>
                  <a:schemeClr val="lt1"/>
                </a:solidFill>
              </a:ln>
              <a:effectLst/>
            </c:spPr>
            <c:extLst>
              <c:ext xmlns:c16="http://schemas.microsoft.com/office/drawing/2014/chart" uri="{C3380CC4-5D6E-409C-BE32-E72D297353CC}">
                <c16:uniqueId val="{00000007-2F09-484B-9D87-8D0DE102FF68}"/>
              </c:ext>
            </c:extLst>
          </c:dPt>
          <c:dLbls>
            <c:dLbl>
              <c:idx val="0"/>
              <c:layout>
                <c:manualLayout>
                  <c:x val="2.1681647486371896E-2"/>
                  <c:y val="-8.67579908675799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F09-484B-9D87-8D0DE102FF68}"/>
                </c:ext>
              </c:extLst>
            </c:dLbl>
            <c:dLbl>
              <c:idx val="1"/>
              <c:layout>
                <c:manualLayout>
                  <c:x val="7.4442398546335442E-2"/>
                  <c:y val="-3.19634703196347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09-484B-9D87-8D0DE102FF68}"/>
                </c:ext>
              </c:extLst>
            </c:dLbl>
            <c:dLbl>
              <c:idx val="2"/>
              <c:layout>
                <c:manualLayout>
                  <c:x val="5.5813953488371981E-2"/>
                  <c:y val="5.47945205479451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09-484B-9D87-8D0DE102FF68}"/>
                </c:ext>
              </c:extLst>
            </c:dLbl>
            <c:dLbl>
              <c:idx val="3"/>
              <c:layout>
                <c:manualLayout>
                  <c:x val="1.2379164142943671E-2"/>
                  <c:y val="8.21917808219176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09-484B-9D87-8D0DE102FF68}"/>
                </c:ext>
              </c:extLst>
            </c:dLbl>
            <c:dLbl>
              <c:idx val="4"/>
              <c:layout>
                <c:manualLayout>
                  <c:x val="-4.0357843731072075E-2"/>
                  <c:y val="7.30593607305936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09-484B-9D87-8D0DE102FF68}"/>
                </c:ext>
              </c:extLst>
            </c:dLbl>
            <c:dLbl>
              <c:idx val="5"/>
              <c:layout>
                <c:manualLayout>
                  <c:x val="-6.8217080557238033E-2"/>
                  <c:y val="-5.47945205479452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2F09-484B-9D87-8D0DE102FF6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showLeaderLines val="0"/>
            <c:extLst>
              <c:ext xmlns:c15="http://schemas.microsoft.com/office/drawing/2012/chart" uri="{CE6537A1-D6FC-4f65-9D91-7224C49458BB}"/>
            </c:extLst>
          </c:dLbls>
          <c:cat>
            <c:strRef>
              <c:f>'Inst. type'!$A$4:$A$10</c:f>
              <c:strCache>
                <c:ptCount val="6"/>
                <c:pt idx="0">
                  <c:v>Erhvervsakademier</c:v>
                </c:pt>
                <c:pt idx="1">
                  <c:v>Kunstneriske og kulturelle uddannelsesinstitutioner</c:v>
                </c:pt>
                <c:pt idx="2">
                  <c:v>Maritime uddannelsesinstitutioner</c:v>
                </c:pt>
                <c:pt idx="3">
                  <c:v>Professionshøjskoler</c:v>
                </c:pt>
                <c:pt idx="4">
                  <c:v>Universiteter</c:v>
                </c:pt>
                <c:pt idx="5">
                  <c:v>Øvrige videregående uddannelser</c:v>
                </c:pt>
              </c:strCache>
            </c:strRef>
          </c:cat>
          <c:val>
            <c:numRef>
              <c:f>'Inst. type'!$B$4:$B$10</c:f>
              <c:numCache>
                <c:formatCode>0.0%</c:formatCode>
                <c:ptCount val="6"/>
                <c:pt idx="0">
                  <c:v>9.6385542168674704E-2</c:v>
                </c:pt>
                <c:pt idx="1">
                  <c:v>0.20481927710843373</c:v>
                </c:pt>
                <c:pt idx="2">
                  <c:v>0.12048192771084337</c:v>
                </c:pt>
                <c:pt idx="3">
                  <c:v>9.6385542168674704E-2</c:v>
                </c:pt>
                <c:pt idx="4">
                  <c:v>9.6385542168674704E-2</c:v>
                </c:pt>
                <c:pt idx="5">
                  <c:v>0.38554216867469882</c:v>
                </c:pt>
              </c:numCache>
            </c:numRef>
          </c:val>
          <c:extLst>
            <c:ext xmlns:c16="http://schemas.microsoft.com/office/drawing/2014/chart" uri="{C3380CC4-5D6E-409C-BE32-E72D297353CC}">
              <c16:uniqueId val="{00000000-2F09-484B-9D87-8D0DE102FF68}"/>
            </c:ext>
          </c:extLst>
        </c:ser>
        <c:dLbls>
          <c:showLegendKey val="0"/>
          <c:showVal val="1"/>
          <c:showCatName val="0"/>
          <c:showSerName val="0"/>
          <c:showPercent val="0"/>
          <c:showBubbleSize val="0"/>
          <c:showLeaderLines val="0"/>
        </c:dLbls>
        <c:firstSliceAng val="0"/>
        <c:holeSize val="75"/>
      </c:doughnutChart>
      <c:spPr>
        <a:noFill/>
        <a:ln>
          <a:noFill/>
        </a:ln>
        <a:effectLst/>
      </c:spPr>
    </c:plotArea>
    <c:legend>
      <c:legendPos val="r"/>
      <c:layout>
        <c:manualLayout>
          <c:xMode val="edge"/>
          <c:yMode val="edge"/>
          <c:x val="0.64337814480507005"/>
          <c:y val="0.20157581160892571"/>
          <c:w val="0.33528039178029578"/>
          <c:h val="0.739136655025620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uddannelser).xlsx]Inst. type!Pivottabel14</c:name>
    <c:fmtId val="4"/>
  </c:pivotSource>
  <c:chart>
    <c:autoTitleDeleted val="1"/>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w="19050">
            <a:solidFill>
              <a:schemeClr val="lt1"/>
            </a:solidFill>
          </a:ln>
          <a:effectLst/>
        </c:spPr>
        <c:dLbl>
          <c:idx val="0"/>
          <c:layout>
            <c:manualLayout>
              <c:x val="2.1681647486371896E-2"/>
              <c:y val="-8.675799086757990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8D1733"/>
          </a:solidFill>
          <a:ln w="19050">
            <a:solidFill>
              <a:schemeClr val="lt1"/>
            </a:solidFill>
          </a:ln>
          <a:effectLst/>
        </c:spPr>
        <c:dLbl>
          <c:idx val="0"/>
          <c:layout>
            <c:manualLayout>
              <c:x val="7.4442398546335442E-2"/>
              <c:y val="-3.196347031963470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173861"/>
          </a:solidFill>
          <a:ln w="19050">
            <a:solidFill>
              <a:schemeClr val="lt1"/>
            </a:solidFill>
          </a:ln>
          <a:effectLst/>
        </c:spPr>
        <c:dLbl>
          <c:idx val="0"/>
          <c:layout>
            <c:manualLayout>
              <c:x val="5.5813953488371981E-2"/>
              <c:y val="5.4794520547945119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AF9A59"/>
          </a:solidFill>
          <a:ln w="19050">
            <a:solidFill>
              <a:schemeClr val="lt1"/>
            </a:solidFill>
          </a:ln>
          <a:effectLst/>
        </c:spPr>
        <c:dLbl>
          <c:idx val="0"/>
          <c:layout>
            <c:manualLayout>
              <c:x val="1.2379164142943671E-2"/>
              <c:y val="8.2191780821917637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F7E1B8"/>
          </a:solidFill>
          <a:ln w="19050">
            <a:solidFill>
              <a:schemeClr val="lt1"/>
            </a:solidFill>
          </a:ln>
          <a:effectLst/>
        </c:spPr>
        <c:dLbl>
          <c:idx val="0"/>
          <c:layout>
            <c:manualLayout>
              <c:x val="-4.0357843731072075E-2"/>
              <c:y val="7.30593607305936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FF6B6B"/>
          </a:solidFill>
          <a:ln w="19050">
            <a:solidFill>
              <a:schemeClr val="lt1"/>
            </a:solidFill>
          </a:ln>
          <a:effectLst/>
        </c:spPr>
        <c:dLbl>
          <c:idx val="0"/>
          <c:layout>
            <c:manualLayout>
              <c:x val="-6.8217080557238033E-2"/>
              <c:y val="-5.479452054794520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rgbClr val="DAECEE"/>
          </a:solidFill>
          <a:ln w="19050">
            <a:solidFill>
              <a:schemeClr val="lt1"/>
            </a:solidFill>
          </a:ln>
          <a:effectLst/>
        </c:spPr>
        <c:dLbl>
          <c:idx val="0"/>
          <c:layout>
            <c:manualLayout>
              <c:x val="2.1681647486371896E-2"/>
              <c:y val="-8.675799086757990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rgbClr val="8D1733"/>
          </a:solidFill>
          <a:ln w="19050">
            <a:solidFill>
              <a:schemeClr val="lt1"/>
            </a:solidFill>
          </a:ln>
          <a:effectLst/>
        </c:spPr>
        <c:dLbl>
          <c:idx val="0"/>
          <c:layout>
            <c:manualLayout>
              <c:x val="7.4442398546335442E-2"/>
              <c:y val="-3.196347031963470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rgbClr val="173861"/>
          </a:solidFill>
          <a:ln w="19050">
            <a:solidFill>
              <a:schemeClr val="lt1"/>
            </a:solidFill>
          </a:ln>
          <a:effectLst/>
        </c:spPr>
        <c:dLbl>
          <c:idx val="0"/>
          <c:layout>
            <c:manualLayout>
              <c:x val="5.5813953488371981E-2"/>
              <c:y val="5.4794520547945119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rgbClr val="AF9A59"/>
          </a:solidFill>
          <a:ln w="19050">
            <a:solidFill>
              <a:schemeClr val="lt1"/>
            </a:solidFill>
          </a:ln>
          <a:effectLst/>
        </c:spPr>
        <c:dLbl>
          <c:idx val="0"/>
          <c:layout>
            <c:manualLayout>
              <c:x val="1.2379164142943671E-2"/>
              <c:y val="8.2191780821917637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rgbClr val="F7E1B8"/>
          </a:solidFill>
          <a:ln w="19050">
            <a:solidFill>
              <a:schemeClr val="lt1"/>
            </a:solidFill>
          </a:ln>
          <a:effectLst/>
        </c:spPr>
        <c:dLbl>
          <c:idx val="0"/>
          <c:layout>
            <c:manualLayout>
              <c:x val="-4.0357843731072075E-2"/>
              <c:y val="7.30593607305936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rgbClr val="FF6B6B"/>
          </a:solidFill>
          <a:ln w="19050">
            <a:solidFill>
              <a:schemeClr val="lt1"/>
            </a:solidFill>
          </a:ln>
          <a:effectLst/>
        </c:spPr>
        <c:dLbl>
          <c:idx val="0"/>
          <c:layout>
            <c:manualLayout>
              <c:x val="-6.8217080557238033E-2"/>
              <c:y val="-5.479452054794520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5"/>
        <c:spPr>
          <a:solidFill>
            <a:srgbClr val="DAECEE"/>
          </a:solidFill>
          <a:ln w="19050">
            <a:solidFill>
              <a:schemeClr val="lt1"/>
            </a:solidFill>
          </a:ln>
          <a:effectLst/>
        </c:spPr>
        <c:dLbl>
          <c:idx val="0"/>
          <c:layout>
            <c:manualLayout>
              <c:x val="2.1681647486371896E-2"/>
              <c:y val="-8.6757990867579904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6"/>
        <c:spPr>
          <a:solidFill>
            <a:srgbClr val="8D1733"/>
          </a:solidFill>
          <a:ln w="19050">
            <a:solidFill>
              <a:schemeClr val="lt1"/>
            </a:solidFill>
          </a:ln>
          <a:effectLst/>
        </c:spPr>
        <c:dLbl>
          <c:idx val="0"/>
          <c:layout>
            <c:manualLayout>
              <c:x val="7.4442398546335442E-2"/>
              <c:y val="-3.1963470319634701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7"/>
        <c:spPr>
          <a:solidFill>
            <a:srgbClr val="173861"/>
          </a:solidFill>
          <a:ln w="19050">
            <a:solidFill>
              <a:schemeClr val="lt1"/>
            </a:solidFill>
          </a:ln>
          <a:effectLst/>
        </c:spPr>
        <c:dLbl>
          <c:idx val="0"/>
          <c:layout>
            <c:manualLayout>
              <c:x val="5.5813953488371981E-2"/>
              <c:y val="5.4794520547945119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8"/>
        <c:spPr>
          <a:solidFill>
            <a:srgbClr val="AF9A59"/>
          </a:solidFill>
          <a:ln w="19050">
            <a:solidFill>
              <a:schemeClr val="lt1"/>
            </a:solidFill>
          </a:ln>
          <a:effectLst/>
        </c:spPr>
        <c:dLbl>
          <c:idx val="0"/>
          <c:layout>
            <c:manualLayout>
              <c:x val="1.2379164142943671E-2"/>
              <c:y val="8.2191780821917637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9"/>
        <c:spPr>
          <a:solidFill>
            <a:srgbClr val="F7E1B8"/>
          </a:solidFill>
          <a:ln w="19050">
            <a:solidFill>
              <a:schemeClr val="lt1"/>
            </a:solidFill>
          </a:ln>
          <a:effectLst/>
        </c:spPr>
        <c:dLbl>
          <c:idx val="0"/>
          <c:layout>
            <c:manualLayout>
              <c:x val="-4.0357843731072075E-2"/>
              <c:y val="7.3059360730593603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20"/>
        <c:spPr>
          <a:solidFill>
            <a:srgbClr val="FF6B6B"/>
          </a:solidFill>
          <a:ln w="19050">
            <a:solidFill>
              <a:schemeClr val="lt1"/>
            </a:solidFill>
          </a:ln>
          <a:effectLst/>
        </c:spPr>
        <c:dLbl>
          <c:idx val="0"/>
          <c:layout>
            <c:manualLayout>
              <c:x val="-6.8217080557238033E-2"/>
              <c:y val="-5.4794520547945202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35118416023239812"/>
          <c:y val="8.245705082319256E-2"/>
          <c:w val="0.30086792548989627"/>
          <c:h val="0.40597462435099541"/>
        </c:manualLayout>
      </c:layout>
      <c:doughnutChart>
        <c:varyColors val="1"/>
        <c:ser>
          <c:idx val="0"/>
          <c:order val="0"/>
          <c:tx>
            <c:strRef>
              <c:f>'Inst. type'!$B$3</c:f>
              <c:strCache>
                <c:ptCount val="1"/>
                <c:pt idx="0">
                  <c:v>Total</c:v>
                </c:pt>
              </c:strCache>
            </c:strRef>
          </c:tx>
          <c:dPt>
            <c:idx val="0"/>
            <c:bubble3D val="0"/>
            <c:spPr>
              <a:solidFill>
                <a:srgbClr val="DAECEE"/>
              </a:solidFill>
              <a:ln w="19050">
                <a:solidFill>
                  <a:schemeClr val="lt1"/>
                </a:solidFill>
              </a:ln>
              <a:effectLst/>
            </c:spPr>
            <c:extLst>
              <c:ext xmlns:c16="http://schemas.microsoft.com/office/drawing/2014/chart" uri="{C3380CC4-5D6E-409C-BE32-E72D297353CC}">
                <c16:uniqueId val="{00000001-1ED5-45A2-9900-1A7BB8340BB9}"/>
              </c:ext>
            </c:extLst>
          </c:dPt>
          <c:dPt>
            <c:idx val="1"/>
            <c:bubble3D val="0"/>
            <c:spPr>
              <a:solidFill>
                <a:srgbClr val="8D1733"/>
              </a:solidFill>
              <a:ln w="19050">
                <a:solidFill>
                  <a:schemeClr val="lt1"/>
                </a:solidFill>
              </a:ln>
              <a:effectLst/>
            </c:spPr>
            <c:extLst>
              <c:ext xmlns:c16="http://schemas.microsoft.com/office/drawing/2014/chart" uri="{C3380CC4-5D6E-409C-BE32-E72D297353CC}">
                <c16:uniqueId val="{00000003-1ED5-45A2-9900-1A7BB8340BB9}"/>
              </c:ext>
            </c:extLst>
          </c:dPt>
          <c:dPt>
            <c:idx val="2"/>
            <c:bubble3D val="0"/>
            <c:spPr>
              <a:solidFill>
                <a:srgbClr val="173861"/>
              </a:solidFill>
              <a:ln w="19050">
                <a:solidFill>
                  <a:schemeClr val="lt1"/>
                </a:solidFill>
              </a:ln>
              <a:effectLst/>
            </c:spPr>
            <c:extLst>
              <c:ext xmlns:c16="http://schemas.microsoft.com/office/drawing/2014/chart" uri="{C3380CC4-5D6E-409C-BE32-E72D297353CC}">
                <c16:uniqueId val="{00000005-1ED5-45A2-9900-1A7BB8340BB9}"/>
              </c:ext>
            </c:extLst>
          </c:dPt>
          <c:dPt>
            <c:idx val="3"/>
            <c:bubble3D val="0"/>
            <c:spPr>
              <a:solidFill>
                <a:srgbClr val="AF9A59"/>
              </a:solidFill>
              <a:ln w="19050">
                <a:solidFill>
                  <a:schemeClr val="lt1"/>
                </a:solidFill>
              </a:ln>
              <a:effectLst/>
            </c:spPr>
            <c:extLst>
              <c:ext xmlns:c16="http://schemas.microsoft.com/office/drawing/2014/chart" uri="{C3380CC4-5D6E-409C-BE32-E72D297353CC}">
                <c16:uniqueId val="{00000007-1ED5-45A2-9900-1A7BB8340BB9}"/>
              </c:ext>
            </c:extLst>
          </c:dPt>
          <c:dPt>
            <c:idx val="4"/>
            <c:bubble3D val="0"/>
            <c:spPr>
              <a:solidFill>
                <a:srgbClr val="F7E1B8"/>
              </a:solidFill>
              <a:ln w="19050">
                <a:solidFill>
                  <a:schemeClr val="lt1"/>
                </a:solidFill>
              </a:ln>
              <a:effectLst/>
            </c:spPr>
            <c:extLst>
              <c:ext xmlns:c16="http://schemas.microsoft.com/office/drawing/2014/chart" uri="{C3380CC4-5D6E-409C-BE32-E72D297353CC}">
                <c16:uniqueId val="{00000009-1ED5-45A2-9900-1A7BB8340BB9}"/>
              </c:ext>
            </c:extLst>
          </c:dPt>
          <c:dPt>
            <c:idx val="5"/>
            <c:bubble3D val="0"/>
            <c:spPr>
              <a:solidFill>
                <a:srgbClr val="FF6B6B"/>
              </a:solidFill>
              <a:ln w="19050">
                <a:solidFill>
                  <a:schemeClr val="lt1"/>
                </a:solidFill>
              </a:ln>
              <a:effectLst/>
            </c:spPr>
            <c:extLst>
              <c:ext xmlns:c16="http://schemas.microsoft.com/office/drawing/2014/chart" uri="{C3380CC4-5D6E-409C-BE32-E72D297353CC}">
                <c16:uniqueId val="{0000000B-1ED5-45A2-9900-1A7BB8340BB9}"/>
              </c:ext>
            </c:extLst>
          </c:dPt>
          <c:dLbls>
            <c:dLbl>
              <c:idx val="0"/>
              <c:layout>
                <c:manualLayout>
                  <c:x val="2.1681647486371896E-2"/>
                  <c:y val="-8.67579908675799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ED5-45A2-9900-1A7BB8340BB9}"/>
                </c:ext>
              </c:extLst>
            </c:dLbl>
            <c:dLbl>
              <c:idx val="1"/>
              <c:layout>
                <c:manualLayout>
                  <c:x val="7.4442398546335442E-2"/>
                  <c:y val="-3.19634703196347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ED5-45A2-9900-1A7BB8340BB9}"/>
                </c:ext>
              </c:extLst>
            </c:dLbl>
            <c:dLbl>
              <c:idx val="2"/>
              <c:layout>
                <c:manualLayout>
                  <c:x val="5.5813953488371981E-2"/>
                  <c:y val="5.47945205479451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ED5-45A2-9900-1A7BB8340BB9}"/>
                </c:ext>
              </c:extLst>
            </c:dLbl>
            <c:dLbl>
              <c:idx val="3"/>
              <c:layout>
                <c:manualLayout>
                  <c:x val="1.2379164142943671E-2"/>
                  <c:y val="8.21917808219176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ED5-45A2-9900-1A7BB8340BB9}"/>
                </c:ext>
              </c:extLst>
            </c:dLbl>
            <c:dLbl>
              <c:idx val="4"/>
              <c:layout>
                <c:manualLayout>
                  <c:x val="-4.0357843731072075E-2"/>
                  <c:y val="7.30593607305936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ED5-45A2-9900-1A7BB8340BB9}"/>
                </c:ext>
              </c:extLst>
            </c:dLbl>
            <c:dLbl>
              <c:idx val="5"/>
              <c:layout>
                <c:manualLayout>
                  <c:x val="-6.8217080557238033E-2"/>
                  <c:y val="-5.47945205479452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ED5-45A2-9900-1A7BB8340BB9}"/>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showLeaderLines val="0"/>
            <c:extLst>
              <c:ext xmlns:c15="http://schemas.microsoft.com/office/drawing/2012/chart" uri="{CE6537A1-D6FC-4f65-9D91-7224C49458BB}"/>
            </c:extLst>
          </c:dLbls>
          <c:cat>
            <c:strRef>
              <c:f>'Inst. type'!$A$4:$A$10</c:f>
              <c:strCache>
                <c:ptCount val="6"/>
                <c:pt idx="0">
                  <c:v>Erhvervsakademier</c:v>
                </c:pt>
                <c:pt idx="1">
                  <c:v>Kunstneriske og kulturelle uddannelsesinstitutioner</c:v>
                </c:pt>
                <c:pt idx="2">
                  <c:v>Maritime uddannelsesinstitutioner</c:v>
                </c:pt>
                <c:pt idx="3">
                  <c:v>Professionshøjskoler</c:v>
                </c:pt>
                <c:pt idx="4">
                  <c:v>Universiteter</c:v>
                </c:pt>
                <c:pt idx="5">
                  <c:v>Øvrige videregående uddannelser</c:v>
                </c:pt>
              </c:strCache>
            </c:strRef>
          </c:cat>
          <c:val>
            <c:numRef>
              <c:f>'Inst. type'!$B$4:$B$10</c:f>
              <c:numCache>
                <c:formatCode>0.0%</c:formatCode>
                <c:ptCount val="6"/>
                <c:pt idx="0">
                  <c:v>9.6385542168674704E-2</c:v>
                </c:pt>
                <c:pt idx="1">
                  <c:v>0.20481927710843373</c:v>
                </c:pt>
                <c:pt idx="2">
                  <c:v>0.12048192771084337</c:v>
                </c:pt>
                <c:pt idx="3">
                  <c:v>9.6385542168674704E-2</c:v>
                </c:pt>
                <c:pt idx="4">
                  <c:v>9.6385542168674704E-2</c:v>
                </c:pt>
                <c:pt idx="5">
                  <c:v>0.38554216867469882</c:v>
                </c:pt>
              </c:numCache>
            </c:numRef>
          </c:val>
          <c:extLst>
            <c:ext xmlns:c16="http://schemas.microsoft.com/office/drawing/2014/chart" uri="{C3380CC4-5D6E-409C-BE32-E72D297353CC}">
              <c16:uniqueId val="{0000000C-1ED5-45A2-9900-1A7BB8340BB9}"/>
            </c:ext>
          </c:extLst>
        </c:ser>
        <c:dLbls>
          <c:showLegendKey val="0"/>
          <c:showVal val="1"/>
          <c:showCatName val="0"/>
          <c:showSerName val="0"/>
          <c:showPercent val="0"/>
          <c:showBubbleSize val="0"/>
          <c:showLeaderLines val="0"/>
        </c:dLbls>
        <c:firstSliceAng val="0"/>
        <c:holeSize val="67"/>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uddannelser).xlsx]Ejerkode!Pivottabel15</c:name>
    <c:fmtId val="2"/>
  </c:pivotSource>
  <c:chart>
    <c:autoTitleDeleted val="1"/>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w="19050">
            <a:solidFill>
              <a:schemeClr val="lt1"/>
            </a:solidFill>
          </a:ln>
          <a:effectLst/>
        </c:spPr>
        <c:dLbl>
          <c:idx val="0"/>
          <c:layout>
            <c:manualLayout>
              <c:x val="7.7777777777777682E-2"/>
              <c:y val="-5.55555555555555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8D1733"/>
          </a:solidFill>
          <a:ln w="19050">
            <a:solidFill>
              <a:schemeClr val="lt1"/>
            </a:solidFill>
          </a:ln>
          <a:effectLst/>
        </c:spPr>
        <c:dLbl>
          <c:idx val="0"/>
          <c:layout>
            <c:manualLayout>
              <c:x val="7.2222222222222215E-2"/>
              <c:y val="-9.259259259259343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173861"/>
          </a:solidFill>
          <a:ln w="19050">
            <a:solidFill>
              <a:schemeClr val="lt1"/>
            </a:solidFill>
          </a:ln>
          <a:effectLst/>
        </c:spPr>
        <c:dLbl>
          <c:idx val="0"/>
          <c:layout>
            <c:manualLayout>
              <c:x val="1.9444444444444445E-2"/>
              <c:y val="9.2592592592592587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AF9A59"/>
          </a:solidFill>
          <a:ln w="19050">
            <a:solidFill>
              <a:schemeClr val="lt1"/>
            </a:solidFill>
          </a:ln>
          <a:effectLst/>
        </c:spPr>
        <c:dLbl>
          <c:idx val="0"/>
          <c:layout>
            <c:manualLayout>
              <c:x val="-6.3888888888888884E-2"/>
              <c:y val="-6.48148148148148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DAECEE"/>
          </a:solidFill>
          <a:ln w="19050">
            <a:solidFill>
              <a:schemeClr val="lt1"/>
            </a:solidFill>
          </a:ln>
          <a:effectLst/>
        </c:spPr>
        <c:dLbl>
          <c:idx val="0"/>
          <c:layout>
            <c:manualLayout>
              <c:x val="7.7777777777777682E-2"/>
              <c:y val="-5.55555555555555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7"/>
        <c:spPr>
          <a:solidFill>
            <a:srgbClr val="8D1733"/>
          </a:solidFill>
          <a:ln w="19050">
            <a:solidFill>
              <a:schemeClr val="lt1"/>
            </a:solidFill>
          </a:ln>
          <a:effectLst/>
        </c:spPr>
        <c:dLbl>
          <c:idx val="0"/>
          <c:layout>
            <c:manualLayout>
              <c:x val="7.2222222222222215E-2"/>
              <c:y val="-9.259259259259343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8"/>
        <c:spPr>
          <a:solidFill>
            <a:srgbClr val="173861"/>
          </a:solidFill>
          <a:ln w="19050">
            <a:solidFill>
              <a:schemeClr val="lt1"/>
            </a:solidFill>
          </a:ln>
          <a:effectLst/>
        </c:spPr>
        <c:dLbl>
          <c:idx val="0"/>
          <c:layout>
            <c:manualLayout>
              <c:x val="1.9444444444444445E-2"/>
              <c:y val="9.2592592592592587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9"/>
        <c:spPr>
          <a:solidFill>
            <a:srgbClr val="AF9A59"/>
          </a:solidFill>
          <a:ln w="19050">
            <a:solidFill>
              <a:schemeClr val="lt1"/>
            </a:solidFill>
          </a:ln>
          <a:effectLst/>
        </c:spPr>
        <c:dLbl>
          <c:idx val="0"/>
          <c:layout>
            <c:manualLayout>
              <c:x val="-6.3888888888888884E-2"/>
              <c:y val="-6.48148148148148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1"/>
        <c:spPr>
          <a:solidFill>
            <a:srgbClr val="DAECEE"/>
          </a:solidFill>
          <a:ln w="19050">
            <a:solidFill>
              <a:schemeClr val="lt1"/>
            </a:solidFill>
          </a:ln>
          <a:effectLst/>
        </c:spPr>
        <c:dLbl>
          <c:idx val="0"/>
          <c:layout>
            <c:manualLayout>
              <c:x val="9.1261081128903826E-2"/>
              <c:y val="-5.5555613495332952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2"/>
        <c:spPr>
          <a:solidFill>
            <a:srgbClr val="8D1733"/>
          </a:solidFill>
          <a:ln w="19050">
            <a:solidFill>
              <a:schemeClr val="lt1"/>
            </a:solidFill>
          </a:ln>
          <a:effectLst/>
        </c:spPr>
        <c:dLbl>
          <c:idx val="0"/>
          <c:layout>
            <c:manualLayout>
              <c:x val="9.019976997257366E-2"/>
              <c:y val="-2.9126557855764717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3"/>
        <c:spPr>
          <a:solidFill>
            <a:srgbClr val="173861"/>
          </a:solidFill>
          <a:ln w="19050">
            <a:solidFill>
              <a:schemeClr val="lt1"/>
            </a:solidFill>
          </a:ln>
          <a:effectLst/>
        </c:spPr>
        <c:dLbl>
          <c:idx val="0"/>
          <c:layout>
            <c:manualLayout>
              <c:x val="3.7421923383172524E-2"/>
              <c:y val="0.10009386243938051"/>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4"/>
        <c:spPr>
          <a:solidFill>
            <a:srgbClr val="AF9A59"/>
          </a:solidFill>
          <a:ln w="19050">
            <a:solidFill>
              <a:schemeClr val="lt1"/>
            </a:solidFill>
          </a:ln>
          <a:effectLst/>
        </c:spPr>
        <c:dLbl>
          <c:idx val="0"/>
          <c:layout>
            <c:manualLayout>
              <c:x val="-0.10464018402194107"/>
              <c:y val="-3.4662877405225022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35222626652800476"/>
          <c:y val="0"/>
          <c:w val="0.40403803298172636"/>
          <c:h val="0.63448935549722951"/>
        </c:manualLayout>
      </c:layout>
      <c:doughnutChart>
        <c:varyColors val="1"/>
        <c:ser>
          <c:idx val="0"/>
          <c:order val="0"/>
          <c:tx>
            <c:strRef>
              <c:f>Ejerkode!$B$3</c:f>
              <c:strCache>
                <c:ptCount val="1"/>
                <c:pt idx="0">
                  <c:v>Total</c:v>
                </c:pt>
              </c:strCache>
            </c:strRef>
          </c:tx>
          <c:dPt>
            <c:idx val="0"/>
            <c:bubble3D val="0"/>
            <c:spPr>
              <a:solidFill>
                <a:srgbClr val="DAECEE"/>
              </a:solidFill>
              <a:ln w="19050">
                <a:solidFill>
                  <a:schemeClr val="lt1"/>
                </a:solidFill>
              </a:ln>
              <a:effectLst/>
            </c:spPr>
            <c:extLst>
              <c:ext xmlns:c16="http://schemas.microsoft.com/office/drawing/2014/chart" uri="{C3380CC4-5D6E-409C-BE32-E72D297353CC}">
                <c16:uniqueId val="{00000001-E999-4887-B58C-EFA198C570F8}"/>
              </c:ext>
            </c:extLst>
          </c:dPt>
          <c:dPt>
            <c:idx val="1"/>
            <c:bubble3D val="0"/>
            <c:spPr>
              <a:solidFill>
                <a:srgbClr val="8D1733"/>
              </a:solidFill>
              <a:ln w="19050">
                <a:solidFill>
                  <a:schemeClr val="lt1"/>
                </a:solidFill>
              </a:ln>
              <a:effectLst/>
            </c:spPr>
            <c:extLst>
              <c:ext xmlns:c16="http://schemas.microsoft.com/office/drawing/2014/chart" uri="{C3380CC4-5D6E-409C-BE32-E72D297353CC}">
                <c16:uniqueId val="{00000003-E999-4887-B58C-EFA198C570F8}"/>
              </c:ext>
            </c:extLst>
          </c:dPt>
          <c:dPt>
            <c:idx val="2"/>
            <c:bubble3D val="0"/>
            <c:spPr>
              <a:solidFill>
                <a:srgbClr val="173861"/>
              </a:solidFill>
              <a:ln w="19050">
                <a:solidFill>
                  <a:schemeClr val="lt1"/>
                </a:solidFill>
              </a:ln>
              <a:effectLst/>
            </c:spPr>
            <c:extLst>
              <c:ext xmlns:c16="http://schemas.microsoft.com/office/drawing/2014/chart" uri="{C3380CC4-5D6E-409C-BE32-E72D297353CC}">
                <c16:uniqueId val="{00000005-E999-4887-B58C-EFA198C570F8}"/>
              </c:ext>
            </c:extLst>
          </c:dPt>
          <c:dPt>
            <c:idx val="3"/>
            <c:bubble3D val="0"/>
            <c:spPr>
              <a:solidFill>
                <a:srgbClr val="AF9A59"/>
              </a:solidFill>
              <a:ln w="19050">
                <a:solidFill>
                  <a:schemeClr val="lt1"/>
                </a:solidFill>
              </a:ln>
              <a:effectLst/>
            </c:spPr>
            <c:extLst>
              <c:ext xmlns:c16="http://schemas.microsoft.com/office/drawing/2014/chart" uri="{C3380CC4-5D6E-409C-BE32-E72D297353CC}">
                <c16:uniqueId val="{00000007-E999-4887-B58C-EFA198C570F8}"/>
              </c:ext>
            </c:extLst>
          </c:dPt>
          <c:dLbls>
            <c:dLbl>
              <c:idx val="0"/>
              <c:layout>
                <c:manualLayout>
                  <c:x val="9.1261081128903826E-2"/>
                  <c:y val="-5.55556134953329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999-4887-B58C-EFA198C570F8}"/>
                </c:ext>
              </c:extLst>
            </c:dLbl>
            <c:dLbl>
              <c:idx val="1"/>
              <c:layout>
                <c:manualLayout>
                  <c:x val="9.019976997257366E-2"/>
                  <c:y val="-2.91265578557647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999-4887-B58C-EFA198C570F8}"/>
                </c:ext>
              </c:extLst>
            </c:dLbl>
            <c:dLbl>
              <c:idx val="2"/>
              <c:layout>
                <c:manualLayout>
                  <c:x val="3.7421923383172524E-2"/>
                  <c:y val="0.100093862439380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999-4887-B58C-EFA198C570F8}"/>
                </c:ext>
              </c:extLst>
            </c:dLbl>
            <c:dLbl>
              <c:idx val="3"/>
              <c:layout>
                <c:manualLayout>
                  <c:x val="-0.10464018402194107"/>
                  <c:y val="-3.46628774052250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999-4887-B58C-EFA198C570F8}"/>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showLeaderLines val="0"/>
            <c:extLst>
              <c:ext xmlns:c15="http://schemas.microsoft.com/office/drawing/2012/chart" uri="{CE6537A1-D6FC-4f65-9D91-7224C49458BB}"/>
            </c:extLst>
          </c:dLbls>
          <c:cat>
            <c:strRef>
              <c:f>Ejerkode!$A$4:$A$8</c:f>
              <c:strCache>
                <c:ptCount val="4"/>
                <c:pt idx="0">
                  <c:v>Private</c:v>
                </c:pt>
                <c:pt idx="1">
                  <c:v>Selvejende, private</c:v>
                </c:pt>
                <c:pt idx="2">
                  <c:v>Selvejende, statslige</c:v>
                </c:pt>
                <c:pt idx="3">
                  <c:v>Statslige</c:v>
                </c:pt>
              </c:strCache>
            </c:strRef>
          </c:cat>
          <c:val>
            <c:numRef>
              <c:f>Ejerkode!$B$4:$B$8</c:f>
              <c:numCache>
                <c:formatCode>0.0%</c:formatCode>
                <c:ptCount val="4"/>
                <c:pt idx="0">
                  <c:v>0.18072289156626506</c:v>
                </c:pt>
                <c:pt idx="1">
                  <c:v>7.2289156626506021E-2</c:v>
                </c:pt>
                <c:pt idx="2">
                  <c:v>0.44578313253012047</c:v>
                </c:pt>
                <c:pt idx="3">
                  <c:v>0.30120481927710846</c:v>
                </c:pt>
              </c:numCache>
            </c:numRef>
          </c:val>
          <c:extLst>
            <c:ext xmlns:c16="http://schemas.microsoft.com/office/drawing/2014/chart" uri="{C3380CC4-5D6E-409C-BE32-E72D297353CC}">
              <c16:uniqueId val="{00000008-E999-4887-B58C-EFA198C570F8}"/>
            </c:ext>
          </c:extLst>
        </c:ser>
        <c:dLbls>
          <c:showLegendKey val="0"/>
          <c:showVal val="1"/>
          <c:showCatName val="0"/>
          <c:showSerName val="0"/>
          <c:showPercent val="0"/>
          <c:showBubbleSize val="0"/>
          <c:showLeaderLines val="0"/>
        </c:dLbls>
        <c:firstSliceAng val="0"/>
        <c:holeSize val="67"/>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1!Pivottabel26</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Har I en skriftlig undervisningsmiljøvurdering (UMV)?</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a:noFill/>
          </a:ln>
          <a:effectLst/>
        </c:spPr>
      </c:pivotFmt>
      <c:pivotFmt>
        <c:idx val="2"/>
        <c:spPr>
          <a:solidFill>
            <a:srgbClr val="8D1733"/>
          </a:solidFill>
          <a:ln>
            <a:noFill/>
          </a:ln>
          <a:effectLst/>
        </c:spPr>
      </c:pivotFmt>
      <c:pivotFmt>
        <c:idx val="3"/>
        <c:spPr>
          <a:solidFill>
            <a:srgbClr val="173861"/>
          </a:solidFill>
          <a:ln>
            <a:noFill/>
          </a:ln>
          <a:effectLst/>
        </c:spPr>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DAECEE"/>
          </a:solidFill>
          <a:ln>
            <a:noFill/>
          </a:ln>
          <a:effectLst/>
        </c:spPr>
      </c:pivotFmt>
      <c:pivotFmt>
        <c:idx val="6"/>
        <c:spPr>
          <a:solidFill>
            <a:srgbClr val="8D1733"/>
          </a:solidFill>
          <a:ln>
            <a:noFill/>
          </a:ln>
          <a:effectLst/>
        </c:spPr>
      </c:pivotFmt>
      <c:pivotFmt>
        <c:idx val="7"/>
        <c:spPr>
          <a:solidFill>
            <a:srgbClr val="173861"/>
          </a:solidFill>
          <a:ln>
            <a:noFill/>
          </a:ln>
          <a:effectLst/>
        </c:spPr>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rgbClr val="DAECEE"/>
          </a:solidFill>
          <a:ln>
            <a:noFill/>
          </a:ln>
          <a:effectLst>
            <a:outerShdw blurRad="50800" dist="38100" dir="2700000" algn="tl" rotWithShape="0">
              <a:prstClr val="black">
                <a:alpha val="40000"/>
              </a:prstClr>
            </a:outerShdw>
          </a:effectLst>
        </c:spPr>
      </c:pivotFmt>
      <c:pivotFmt>
        <c:idx val="10"/>
        <c:spPr>
          <a:solidFill>
            <a:srgbClr val="8D1733"/>
          </a:solidFill>
          <a:ln>
            <a:noFill/>
          </a:ln>
          <a:effectLst>
            <a:outerShdw blurRad="50800" dist="38100" dir="2700000" algn="tl" rotWithShape="0">
              <a:prstClr val="black">
                <a:alpha val="40000"/>
              </a:prstClr>
            </a:outerShdw>
          </a:effectLst>
        </c:spPr>
      </c:pivotFmt>
      <c:pivotFmt>
        <c:idx val="11"/>
        <c:spPr>
          <a:solidFill>
            <a:srgbClr val="173861"/>
          </a:solidFill>
          <a:ln>
            <a:noFill/>
          </a:ln>
          <a:effectLst>
            <a:outerShdw blurRad="50800" dist="38100" dir="2700000" algn="tl" rotWithShape="0">
              <a:prstClr val="black">
                <a:alpha val="40000"/>
              </a:prstClr>
            </a:outerShdw>
          </a:effectLst>
        </c:spPr>
      </c:pivotFmt>
    </c:pivotFmts>
    <c:plotArea>
      <c:layout/>
      <c:barChart>
        <c:barDir val="col"/>
        <c:grouping val="clustered"/>
        <c:varyColors val="0"/>
        <c:ser>
          <c:idx val="0"/>
          <c:order val="0"/>
          <c:tx>
            <c:strRef>
              <c:f>'Spg 1'!$B$3</c:f>
              <c:strCache>
                <c:ptCount val="1"/>
                <c:pt idx="0">
                  <c:v>Total</c:v>
                </c:pt>
              </c:strCache>
            </c:strRef>
          </c:tx>
          <c:spPr>
            <a:solidFill>
              <a:schemeClr val="accent1"/>
            </a:solidFill>
            <a:ln>
              <a:noFill/>
            </a:ln>
            <a:effectLst/>
          </c:spPr>
          <c:invertIfNegative val="0"/>
          <c:dPt>
            <c:idx val="0"/>
            <c:invertIfNegative val="0"/>
            <c:bubble3D val="0"/>
            <c:spPr>
              <a:solidFill>
                <a:srgbClr val="DAECEE"/>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1-2FA8-4817-83F3-CA92CA39E162}"/>
              </c:ext>
            </c:extLst>
          </c:dPt>
          <c:dPt>
            <c:idx val="1"/>
            <c:invertIfNegative val="0"/>
            <c:bubble3D val="0"/>
            <c:spPr>
              <a:solidFill>
                <a:srgbClr val="8D1733"/>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3-2FA8-4817-83F3-CA92CA39E162}"/>
              </c:ext>
            </c:extLst>
          </c:dPt>
          <c:dPt>
            <c:idx val="2"/>
            <c:invertIfNegative val="0"/>
            <c:bubble3D val="0"/>
            <c:spPr>
              <a:solidFill>
                <a:srgbClr val="173861"/>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5-2FA8-4817-83F3-CA92CA39E162}"/>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1'!$A$4:$A$7</c:f>
              <c:strCache>
                <c:ptCount val="3"/>
                <c:pt idx="0">
                  <c:v>Ja</c:v>
                </c:pt>
                <c:pt idx="1">
                  <c:v>Nej</c:v>
                </c:pt>
                <c:pt idx="2">
                  <c:v>Ved ikke</c:v>
                </c:pt>
              </c:strCache>
            </c:strRef>
          </c:cat>
          <c:val>
            <c:numRef>
              <c:f>'Spg 1'!$B$4:$B$7</c:f>
              <c:numCache>
                <c:formatCode>0.0%</c:formatCode>
                <c:ptCount val="3"/>
                <c:pt idx="0">
                  <c:v>0.74137931034482762</c:v>
                </c:pt>
                <c:pt idx="1">
                  <c:v>0.22413793103448276</c:v>
                </c:pt>
                <c:pt idx="2">
                  <c:v>3.4482758620689655E-2</c:v>
                </c:pt>
              </c:numCache>
            </c:numRef>
          </c:val>
          <c:extLst>
            <c:ext xmlns:c16="http://schemas.microsoft.com/office/drawing/2014/chart" uri="{C3380CC4-5D6E-409C-BE32-E72D297353CC}">
              <c16:uniqueId val="{00000006-2FA8-4817-83F3-CA92CA39E162}"/>
            </c:ext>
          </c:extLst>
        </c:ser>
        <c:dLbls>
          <c:dLblPos val="outEnd"/>
          <c:showLegendKey val="0"/>
          <c:showVal val="1"/>
          <c:showCatName val="0"/>
          <c:showSerName val="0"/>
          <c:showPercent val="0"/>
          <c:showBubbleSize val="0"/>
        </c:dLbls>
        <c:gapWidth val="219"/>
        <c:overlap val="-27"/>
        <c:axId val="961641840"/>
        <c:axId val="1176526400"/>
      </c:barChart>
      <c:catAx>
        <c:axId val="961641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176526400"/>
        <c:crosses val="autoZero"/>
        <c:auto val="1"/>
        <c:lblAlgn val="ctr"/>
        <c:lblOffset val="100"/>
        <c:noMultiLvlLbl val="0"/>
      </c:catAx>
      <c:valAx>
        <c:axId val="1176526400"/>
        <c:scaling>
          <c:orientation val="minMax"/>
          <c:max val="1"/>
        </c:scaling>
        <c:delete val="1"/>
        <c:axPos val="l"/>
        <c:numFmt formatCode="0.0%" sourceLinked="1"/>
        <c:majorTickMark val="none"/>
        <c:minorTickMark val="none"/>
        <c:tickLblPos val="nextTo"/>
        <c:crossAx val="9616418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2!Pivottabel27</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Ligger jeres undervisningsmiljøvurdering offentlig tilgængelig på uddannelsesinstitutionens hjemmeside?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a:noFill/>
          </a:ln>
          <a:effectLst/>
        </c:spPr>
      </c:pivotFmt>
      <c:pivotFmt>
        <c:idx val="2"/>
        <c:spPr>
          <a:solidFill>
            <a:srgbClr val="8D1733"/>
          </a:solidFill>
          <a:ln>
            <a:noFill/>
          </a:ln>
          <a:effectLst/>
        </c:spPr>
      </c:pivotFmt>
      <c:pivotFmt>
        <c:idx val="3"/>
        <c:spPr>
          <a:solidFill>
            <a:srgbClr val="173861"/>
          </a:solidFill>
          <a:ln>
            <a:noFill/>
          </a:ln>
          <a:effectLst/>
        </c:spPr>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DAECEE"/>
          </a:solidFill>
          <a:ln>
            <a:noFill/>
          </a:ln>
          <a:effectLst/>
        </c:spPr>
      </c:pivotFmt>
      <c:pivotFmt>
        <c:idx val="6"/>
        <c:spPr>
          <a:solidFill>
            <a:srgbClr val="8D1733"/>
          </a:solidFill>
          <a:ln>
            <a:noFill/>
          </a:ln>
          <a:effectLst/>
        </c:spPr>
      </c:pivotFmt>
      <c:pivotFmt>
        <c:idx val="7"/>
        <c:spPr>
          <a:solidFill>
            <a:srgbClr val="173861"/>
          </a:solidFill>
          <a:ln>
            <a:noFill/>
          </a:ln>
          <a:effectLst/>
        </c:spPr>
      </c:pivotFmt>
      <c:pivotFmt>
        <c:idx val="8"/>
        <c:spPr>
          <a:solidFill>
            <a:schemeClr val="accent1"/>
          </a:solidFill>
          <a:ln>
            <a:noFill/>
          </a:ln>
          <a:effectLst>
            <a:outerShdw blurRad="50800" dist="38100" dir="2100000" algn="tl"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rgbClr val="DAECEE"/>
          </a:solidFill>
          <a:ln>
            <a:noFill/>
          </a:ln>
          <a:effectLst>
            <a:outerShdw blurRad="50800" dist="38100" dir="2100000" algn="tl" rotWithShape="0">
              <a:prstClr val="black">
                <a:alpha val="40000"/>
              </a:prstClr>
            </a:outerShdw>
          </a:effectLst>
        </c:spPr>
      </c:pivotFmt>
      <c:pivotFmt>
        <c:idx val="10"/>
        <c:spPr>
          <a:solidFill>
            <a:srgbClr val="8D1733"/>
          </a:solidFill>
          <a:ln>
            <a:noFill/>
          </a:ln>
          <a:effectLst>
            <a:outerShdw blurRad="50800" dist="38100" dir="2100000" algn="tl" rotWithShape="0">
              <a:prstClr val="black">
                <a:alpha val="40000"/>
              </a:prstClr>
            </a:outerShdw>
          </a:effectLst>
        </c:spPr>
      </c:pivotFmt>
      <c:pivotFmt>
        <c:idx val="11"/>
        <c:spPr>
          <a:solidFill>
            <a:srgbClr val="173861"/>
          </a:solidFill>
          <a:ln>
            <a:noFill/>
          </a:ln>
          <a:effectLst>
            <a:outerShdw blurRad="50800" dist="38100" dir="2100000" algn="tl" rotWithShape="0">
              <a:prstClr val="black">
                <a:alpha val="40000"/>
              </a:prstClr>
            </a:outerShdw>
          </a:effectLst>
        </c:spPr>
      </c:pivotFmt>
    </c:pivotFmts>
    <c:plotArea>
      <c:layout/>
      <c:barChart>
        <c:barDir val="col"/>
        <c:grouping val="clustered"/>
        <c:varyColors val="0"/>
        <c:ser>
          <c:idx val="0"/>
          <c:order val="0"/>
          <c:tx>
            <c:strRef>
              <c:f>'Spg 2'!$B$3</c:f>
              <c:strCache>
                <c:ptCount val="1"/>
                <c:pt idx="0">
                  <c:v>Total</c:v>
                </c:pt>
              </c:strCache>
            </c:strRef>
          </c:tx>
          <c:spPr>
            <a:solidFill>
              <a:schemeClr val="accent1"/>
            </a:solidFill>
            <a:ln>
              <a:noFill/>
            </a:ln>
            <a:effectLst>
              <a:outerShdw blurRad="50800" dist="38100" dir="2100000" algn="tl" rotWithShape="0">
                <a:prstClr val="black">
                  <a:alpha val="40000"/>
                </a:prstClr>
              </a:outerShdw>
            </a:effectLst>
          </c:spPr>
          <c:invertIfNegative val="0"/>
          <c:dPt>
            <c:idx val="0"/>
            <c:invertIfNegative val="0"/>
            <c:bubble3D val="0"/>
            <c:spPr>
              <a:solidFill>
                <a:srgbClr val="DAECEE"/>
              </a:solidFill>
              <a:ln>
                <a:noFill/>
              </a:ln>
              <a:effectLst>
                <a:outerShdw blurRad="50800" dist="38100" dir="2100000" algn="tl" rotWithShape="0">
                  <a:prstClr val="black">
                    <a:alpha val="40000"/>
                  </a:prstClr>
                </a:outerShdw>
              </a:effectLst>
            </c:spPr>
            <c:extLst>
              <c:ext xmlns:c16="http://schemas.microsoft.com/office/drawing/2014/chart" uri="{C3380CC4-5D6E-409C-BE32-E72D297353CC}">
                <c16:uniqueId val="{00000001-FF29-4FEB-B29C-5BEA63CAC0D2}"/>
              </c:ext>
            </c:extLst>
          </c:dPt>
          <c:dPt>
            <c:idx val="1"/>
            <c:invertIfNegative val="0"/>
            <c:bubble3D val="0"/>
            <c:spPr>
              <a:solidFill>
                <a:srgbClr val="8D1733"/>
              </a:solidFill>
              <a:ln>
                <a:noFill/>
              </a:ln>
              <a:effectLst>
                <a:outerShdw blurRad="50800" dist="38100" dir="2100000" algn="tl" rotWithShape="0">
                  <a:prstClr val="black">
                    <a:alpha val="40000"/>
                  </a:prstClr>
                </a:outerShdw>
              </a:effectLst>
            </c:spPr>
            <c:extLst>
              <c:ext xmlns:c16="http://schemas.microsoft.com/office/drawing/2014/chart" uri="{C3380CC4-5D6E-409C-BE32-E72D297353CC}">
                <c16:uniqueId val="{00000003-FF29-4FEB-B29C-5BEA63CAC0D2}"/>
              </c:ext>
            </c:extLst>
          </c:dPt>
          <c:dPt>
            <c:idx val="2"/>
            <c:invertIfNegative val="0"/>
            <c:bubble3D val="0"/>
            <c:spPr>
              <a:solidFill>
                <a:srgbClr val="173861"/>
              </a:solidFill>
              <a:ln>
                <a:noFill/>
              </a:ln>
              <a:effectLst>
                <a:outerShdw blurRad="50800" dist="38100" dir="2100000" algn="tl" rotWithShape="0">
                  <a:prstClr val="black">
                    <a:alpha val="40000"/>
                  </a:prstClr>
                </a:outerShdw>
              </a:effectLst>
            </c:spPr>
            <c:extLst>
              <c:ext xmlns:c16="http://schemas.microsoft.com/office/drawing/2014/chart" uri="{C3380CC4-5D6E-409C-BE32-E72D297353CC}">
                <c16:uniqueId val="{00000005-FF29-4FEB-B29C-5BEA63CAC0D2}"/>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2'!$A$4:$A$7</c:f>
              <c:strCache>
                <c:ptCount val="3"/>
                <c:pt idx="0">
                  <c:v>Ja</c:v>
                </c:pt>
                <c:pt idx="1">
                  <c:v>Nej</c:v>
                </c:pt>
                <c:pt idx="2">
                  <c:v>Ved ikke</c:v>
                </c:pt>
              </c:strCache>
            </c:strRef>
          </c:cat>
          <c:val>
            <c:numRef>
              <c:f>'Spg 2'!$B$4:$B$7</c:f>
              <c:numCache>
                <c:formatCode>0.0%</c:formatCode>
                <c:ptCount val="3"/>
                <c:pt idx="0">
                  <c:v>0.51162790697674421</c:v>
                </c:pt>
                <c:pt idx="1">
                  <c:v>0.39534883720930231</c:v>
                </c:pt>
                <c:pt idx="2">
                  <c:v>9.3023255813953487E-2</c:v>
                </c:pt>
              </c:numCache>
            </c:numRef>
          </c:val>
          <c:extLst>
            <c:ext xmlns:c16="http://schemas.microsoft.com/office/drawing/2014/chart" uri="{C3380CC4-5D6E-409C-BE32-E72D297353CC}">
              <c16:uniqueId val="{00000006-FF29-4FEB-B29C-5BEA63CAC0D2}"/>
            </c:ext>
          </c:extLst>
        </c:ser>
        <c:dLbls>
          <c:dLblPos val="outEnd"/>
          <c:showLegendKey val="0"/>
          <c:showVal val="1"/>
          <c:showCatName val="0"/>
          <c:showSerName val="0"/>
          <c:showPercent val="0"/>
          <c:showBubbleSize val="0"/>
        </c:dLbls>
        <c:gapWidth val="219"/>
        <c:overlap val="-27"/>
        <c:axId val="958822672"/>
        <c:axId val="536380512"/>
      </c:barChart>
      <c:catAx>
        <c:axId val="958822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36380512"/>
        <c:crosses val="autoZero"/>
        <c:auto val="1"/>
        <c:lblAlgn val="ctr"/>
        <c:lblOffset val="100"/>
        <c:noMultiLvlLbl val="0"/>
      </c:catAx>
      <c:valAx>
        <c:axId val="536380512"/>
        <c:scaling>
          <c:orientation val="minMax"/>
          <c:max val="1"/>
        </c:scaling>
        <c:delete val="1"/>
        <c:axPos val="l"/>
        <c:numFmt formatCode="0.0%" sourceLinked="1"/>
        <c:majorTickMark val="none"/>
        <c:minorTickMark val="none"/>
        <c:tickLblPos val="nextTo"/>
        <c:crossAx val="95882267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Hvilke forhold af jeres psykiske undervisningsmiljø har I kortlagt i jeres undervisningsmiljøvurdering?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'Spg 6'!$E$3</c:f>
              <c:strCache>
                <c:ptCount val="1"/>
                <c:pt idx="0">
                  <c:v>Procent</c:v>
                </c:pt>
              </c:strCache>
            </c:strRef>
          </c:tx>
          <c:spPr>
            <a:solidFill>
              <a:srgbClr val="DAECEE"/>
            </a:solidFill>
            <a:ln>
              <a:noFill/>
            </a:ln>
            <a:effectLst/>
          </c:spPr>
          <c:invertIfNegative val="0"/>
          <c:dLbls>
            <c:dLbl>
              <c:idx val="4"/>
              <c:layout>
                <c:manualLayout>
                  <c:x val="0"/>
                  <c:y val="-1.336674669173022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F95-44D9-975F-187C6BBD3320}"/>
                </c:ext>
              </c:extLst>
            </c:dLbl>
            <c:dLbl>
              <c:idx val="7"/>
              <c:layout>
                <c:manualLayout>
                  <c:x val="0"/>
                  <c:y val="-1.336674669173022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F95-44D9-975F-187C6BBD3320}"/>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6'!$D$4:$D$16</c:f>
              <c:strCache>
                <c:ptCount val="13"/>
                <c:pt idx="0">
                  <c:v>Motivation</c:v>
                </c:pt>
                <c:pt idx="1">
                  <c:v>Medbestemmelse</c:v>
                </c:pt>
                <c:pt idx="2">
                  <c:v>Relationer mellem undervisere og studerende</c:v>
                </c:pt>
                <c:pt idx="3">
                  <c:v>Faglig feedback og vejledning</c:v>
                </c:pt>
                <c:pt idx="4">
                  <c:v>Psykisk trivsel</c:v>
                </c:pt>
                <c:pt idx="5">
                  <c:v>Sociale fællesskaber blandt de studerende</c:v>
                </c:pt>
                <c:pt idx="6">
                  <c:v>Tilhørsforhold</c:v>
                </c:pt>
                <c:pt idx="7">
                  <c:v>Mobning</c:v>
                </c:pt>
                <c:pt idx="8">
                  <c:v>Krænkelser</c:v>
                </c:pt>
                <c:pt idx="9">
                  <c:v>Vold</c:v>
                </c:pt>
                <c:pt idx="10">
                  <c:v>Diskrimination</c:v>
                </c:pt>
                <c:pt idx="11">
                  <c:v>Andet</c:v>
                </c:pt>
                <c:pt idx="12">
                  <c:v>Vi har ikke kortlagt vores psykiske undervisningsmiljø</c:v>
                </c:pt>
              </c:strCache>
            </c:strRef>
          </c:cat>
          <c:val>
            <c:numRef>
              <c:f>'Spg 6'!$E$4:$E$16</c:f>
              <c:numCache>
                <c:formatCode>0.0%</c:formatCode>
                <c:ptCount val="13"/>
                <c:pt idx="0">
                  <c:v>0.7857142857142857</c:v>
                </c:pt>
                <c:pt idx="1">
                  <c:v>0.66666666666666663</c:v>
                </c:pt>
                <c:pt idx="2">
                  <c:v>0.8571428571428571</c:v>
                </c:pt>
                <c:pt idx="3">
                  <c:v>0.7857142857142857</c:v>
                </c:pt>
                <c:pt idx="4">
                  <c:v>0.8571428571428571</c:v>
                </c:pt>
                <c:pt idx="5">
                  <c:v>0.83333333333333337</c:v>
                </c:pt>
                <c:pt idx="6">
                  <c:v>0.59523809523809523</c:v>
                </c:pt>
                <c:pt idx="7">
                  <c:v>0.8571428571428571</c:v>
                </c:pt>
                <c:pt idx="8">
                  <c:v>0.83333333333333337</c:v>
                </c:pt>
                <c:pt idx="9">
                  <c:v>0.69047619047619047</c:v>
                </c:pt>
                <c:pt idx="10">
                  <c:v>0.76190476190476186</c:v>
                </c:pt>
                <c:pt idx="11">
                  <c:v>0.30952380952380953</c:v>
                </c:pt>
                <c:pt idx="12">
                  <c:v>4.7619047619047616E-2</c:v>
                </c:pt>
              </c:numCache>
            </c:numRef>
          </c:val>
          <c:extLst>
            <c:ext xmlns:c16="http://schemas.microsoft.com/office/drawing/2014/chart" uri="{C3380CC4-5D6E-409C-BE32-E72D297353CC}">
              <c16:uniqueId val="{00000000-8F95-44D9-975F-187C6BBD3320}"/>
            </c:ext>
          </c:extLst>
        </c:ser>
        <c:dLbls>
          <c:dLblPos val="outEnd"/>
          <c:showLegendKey val="0"/>
          <c:showVal val="1"/>
          <c:showCatName val="0"/>
          <c:showSerName val="0"/>
          <c:showPercent val="0"/>
          <c:showBubbleSize val="0"/>
        </c:dLbls>
        <c:gapWidth val="219"/>
        <c:overlap val="-27"/>
        <c:axId val="1250787968"/>
        <c:axId val="834034832"/>
      </c:barChart>
      <c:catAx>
        <c:axId val="1250787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0"/>
          <a:lstStyle/>
          <a:p>
            <a:pPr>
              <a:defRPr sz="900" b="0" i="0" u="none" strike="noStrike" kern="1200" baseline="0">
                <a:solidFill>
                  <a:schemeClr val="tx1">
                    <a:lumMod val="65000"/>
                    <a:lumOff val="35000"/>
                  </a:schemeClr>
                </a:solidFill>
                <a:latin typeface="+mn-lt"/>
                <a:ea typeface="+mn-ea"/>
                <a:cs typeface="+mn-cs"/>
              </a:defRPr>
            </a:pPr>
            <a:endParaRPr lang="da-DK"/>
          </a:p>
        </c:txPr>
        <c:crossAx val="834034832"/>
        <c:crosses val="autoZero"/>
        <c:auto val="1"/>
        <c:lblAlgn val="ctr"/>
        <c:lblOffset val="100"/>
        <c:noMultiLvlLbl val="0"/>
      </c:catAx>
      <c:valAx>
        <c:axId val="834034832"/>
        <c:scaling>
          <c:orientation val="minMax"/>
          <c:max val="1"/>
        </c:scaling>
        <c:delete val="1"/>
        <c:axPos val="l"/>
        <c:numFmt formatCode="0.0%" sourceLinked="1"/>
        <c:majorTickMark val="none"/>
        <c:minorTickMark val="none"/>
        <c:tickLblPos val="nextTo"/>
        <c:crossAx val="12507879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3!Pivottabel28</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Har I på jeres uddannelsesinstitution forholdt jer til, hvad en ændring,</a:t>
            </a:r>
            <a:r>
              <a:rPr lang="en-US" b="1" baseline="0"/>
              <a:t> der har betydning for undervisningsmiljøet, er?</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rgbClr val="DAECEE"/>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8D1733"/>
          </a:solidFill>
          <a:ln>
            <a:noFill/>
          </a:ln>
          <a:effectLst/>
        </c:spPr>
      </c:pivotFmt>
      <c:pivotFmt>
        <c:idx val="2"/>
        <c:spPr>
          <a:solidFill>
            <a:srgbClr val="173861"/>
          </a:solidFill>
          <a:ln>
            <a:noFill/>
          </a:ln>
          <a:effectLst/>
        </c:spPr>
      </c:pivotFmt>
      <c:pivotFmt>
        <c:idx val="3"/>
        <c:spPr>
          <a:solidFill>
            <a:srgbClr val="DAECEE"/>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8D1733"/>
          </a:solidFill>
          <a:ln>
            <a:noFill/>
          </a:ln>
          <a:effectLst/>
        </c:spPr>
      </c:pivotFmt>
      <c:pivotFmt>
        <c:idx val="5"/>
        <c:spPr>
          <a:solidFill>
            <a:srgbClr val="173861"/>
          </a:solidFill>
          <a:ln>
            <a:noFill/>
          </a:ln>
          <a:effectLst/>
        </c:spPr>
      </c:pivotFmt>
      <c:pivotFmt>
        <c:idx val="6"/>
        <c:spPr>
          <a:solidFill>
            <a:srgbClr val="DAECEE"/>
          </a:solidFill>
          <a:ln>
            <a:noFill/>
          </a:ln>
          <a:effectLst>
            <a:outerShdw blurRad="50800" dist="38100" dir="2700000" algn="tl"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rgbClr val="8D1733"/>
          </a:solidFill>
          <a:ln>
            <a:noFill/>
          </a:ln>
          <a:effectLst>
            <a:outerShdw blurRad="50800" dist="38100" dir="2700000" algn="tl" rotWithShape="0">
              <a:prstClr val="black">
                <a:alpha val="40000"/>
              </a:prstClr>
            </a:outerShdw>
          </a:effectLst>
        </c:spPr>
      </c:pivotFmt>
      <c:pivotFmt>
        <c:idx val="8"/>
        <c:spPr>
          <a:solidFill>
            <a:srgbClr val="173861"/>
          </a:solidFill>
          <a:ln>
            <a:noFill/>
          </a:ln>
          <a:effectLst>
            <a:outerShdw blurRad="50800" dist="38100" dir="2700000" algn="tl" rotWithShape="0">
              <a:prstClr val="black">
                <a:alpha val="40000"/>
              </a:prstClr>
            </a:outerShdw>
          </a:effectLst>
        </c:spPr>
      </c:pivotFmt>
    </c:pivotFmts>
    <c:plotArea>
      <c:layout/>
      <c:barChart>
        <c:barDir val="col"/>
        <c:grouping val="clustered"/>
        <c:varyColors val="0"/>
        <c:ser>
          <c:idx val="0"/>
          <c:order val="0"/>
          <c:tx>
            <c:strRef>
              <c:f>'Spg 3'!$B$3</c:f>
              <c:strCache>
                <c:ptCount val="1"/>
                <c:pt idx="0">
                  <c:v>Total</c:v>
                </c:pt>
              </c:strCache>
            </c:strRef>
          </c:tx>
          <c:spPr>
            <a:solidFill>
              <a:srgbClr val="DAECEE"/>
            </a:solidFill>
            <a:ln>
              <a:noFill/>
            </a:ln>
            <a:effectLst>
              <a:outerShdw blurRad="50800" dist="38100" dir="2700000" algn="tl" rotWithShape="0">
                <a:prstClr val="black">
                  <a:alpha val="40000"/>
                </a:prstClr>
              </a:outerShdw>
            </a:effectLst>
          </c:spPr>
          <c:invertIfNegative val="0"/>
          <c:dPt>
            <c:idx val="1"/>
            <c:invertIfNegative val="0"/>
            <c:bubble3D val="0"/>
            <c:spPr>
              <a:solidFill>
                <a:srgbClr val="8D1733"/>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1-989E-444D-97C4-CEEC8EA96631}"/>
              </c:ext>
            </c:extLst>
          </c:dPt>
          <c:dPt>
            <c:idx val="2"/>
            <c:invertIfNegative val="0"/>
            <c:bubble3D val="0"/>
            <c:spPr>
              <a:solidFill>
                <a:srgbClr val="173861"/>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3-989E-444D-97C4-CEEC8EA96631}"/>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3'!$A$4:$A$7</c:f>
              <c:strCache>
                <c:ptCount val="3"/>
                <c:pt idx="0">
                  <c:v>Ja</c:v>
                </c:pt>
                <c:pt idx="1">
                  <c:v>Nej</c:v>
                </c:pt>
                <c:pt idx="2">
                  <c:v>Ved ikke</c:v>
                </c:pt>
              </c:strCache>
            </c:strRef>
          </c:cat>
          <c:val>
            <c:numRef>
              <c:f>'Spg 3'!$B$4:$B$7</c:f>
              <c:numCache>
                <c:formatCode>0.0%</c:formatCode>
                <c:ptCount val="3"/>
                <c:pt idx="0">
                  <c:v>0.46511627906976744</c:v>
                </c:pt>
                <c:pt idx="1">
                  <c:v>0.37209302325581395</c:v>
                </c:pt>
                <c:pt idx="2">
                  <c:v>0.16279069767441862</c:v>
                </c:pt>
              </c:numCache>
            </c:numRef>
          </c:val>
          <c:extLst>
            <c:ext xmlns:c16="http://schemas.microsoft.com/office/drawing/2014/chart" uri="{C3380CC4-5D6E-409C-BE32-E72D297353CC}">
              <c16:uniqueId val="{00000004-989E-444D-97C4-CEEC8EA96631}"/>
            </c:ext>
          </c:extLst>
        </c:ser>
        <c:dLbls>
          <c:dLblPos val="outEnd"/>
          <c:showLegendKey val="0"/>
          <c:showVal val="1"/>
          <c:showCatName val="0"/>
          <c:showSerName val="0"/>
          <c:showPercent val="0"/>
          <c:showBubbleSize val="0"/>
        </c:dLbls>
        <c:gapWidth val="219"/>
        <c:overlap val="-27"/>
        <c:axId val="1246335760"/>
        <c:axId val="840420640"/>
      </c:barChart>
      <c:catAx>
        <c:axId val="124633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840420640"/>
        <c:crosses val="autoZero"/>
        <c:auto val="1"/>
        <c:lblAlgn val="ctr"/>
        <c:lblOffset val="100"/>
        <c:noMultiLvlLbl val="0"/>
      </c:catAx>
      <c:valAx>
        <c:axId val="840420640"/>
        <c:scaling>
          <c:orientation val="minMax"/>
          <c:max val="1"/>
        </c:scaling>
        <c:delete val="1"/>
        <c:axPos val="l"/>
        <c:numFmt formatCode="0.0%" sourceLinked="1"/>
        <c:majorTickMark val="none"/>
        <c:minorTickMark val="none"/>
        <c:tickLblPos val="nextTo"/>
        <c:crossAx val="1246335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4!Pivottabel29</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Hvor ofte laver I en undervisningsmiljøvurdering?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rgbClr val="DAECEE"/>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DAECEE"/>
          </a:solidFill>
          <a:ln>
            <a:noFill/>
          </a:ln>
          <a:effectLst>
            <a:outerShdw blurRad="50800" dist="38100" dir="2700000" algn="tl"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'Spg 4'!$B$3</c:f>
              <c:strCache>
                <c:ptCount val="1"/>
                <c:pt idx="0">
                  <c:v>Total</c:v>
                </c:pt>
              </c:strCache>
            </c:strRef>
          </c:tx>
          <c:spPr>
            <a:solidFill>
              <a:srgbClr val="DAECEE"/>
            </a:solidFill>
            <a:ln>
              <a:noFill/>
            </a:ln>
            <a:effectLst>
              <a:outerShdw blurRad="50800" dist="38100" dir="2700000" algn="t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4'!$A$4:$A$9</c:f>
              <c:strCache>
                <c:ptCount val="5"/>
                <c:pt idx="0">
                  <c:v>Hvert år</c:v>
                </c:pt>
                <c:pt idx="1">
                  <c:v>Hvert andet år</c:v>
                </c:pt>
                <c:pt idx="2">
                  <c:v>Hvert tredje år</c:v>
                </c:pt>
                <c:pt idx="3">
                  <c:v>Sjældnere end hvert tredje år</c:v>
                </c:pt>
                <c:pt idx="4">
                  <c:v>Når der sker ændringer af betydning for undervisningsmiljøet</c:v>
                </c:pt>
              </c:strCache>
            </c:strRef>
          </c:cat>
          <c:val>
            <c:numRef>
              <c:f>'Spg 4'!$B$4:$B$9</c:f>
              <c:numCache>
                <c:formatCode>0.0%</c:formatCode>
                <c:ptCount val="5"/>
                <c:pt idx="0">
                  <c:v>0.13953488372093023</c:v>
                </c:pt>
                <c:pt idx="1">
                  <c:v>0.27906976744186046</c:v>
                </c:pt>
                <c:pt idx="2">
                  <c:v>0.46511627906976744</c:v>
                </c:pt>
                <c:pt idx="3">
                  <c:v>4.6511627906976744E-2</c:v>
                </c:pt>
                <c:pt idx="4">
                  <c:v>6.9767441860465115E-2</c:v>
                </c:pt>
              </c:numCache>
            </c:numRef>
          </c:val>
          <c:extLst>
            <c:ext xmlns:c16="http://schemas.microsoft.com/office/drawing/2014/chart" uri="{C3380CC4-5D6E-409C-BE32-E72D297353CC}">
              <c16:uniqueId val="{00000000-EC46-4B16-8B2E-65486CBFEF9D}"/>
            </c:ext>
          </c:extLst>
        </c:ser>
        <c:dLbls>
          <c:dLblPos val="outEnd"/>
          <c:showLegendKey val="0"/>
          <c:showVal val="1"/>
          <c:showCatName val="0"/>
          <c:showSerName val="0"/>
          <c:showPercent val="0"/>
          <c:showBubbleSize val="0"/>
        </c:dLbls>
        <c:gapWidth val="219"/>
        <c:overlap val="-27"/>
        <c:axId val="1320127264"/>
        <c:axId val="2048265296"/>
      </c:barChart>
      <c:catAx>
        <c:axId val="13201272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048265296"/>
        <c:crosses val="autoZero"/>
        <c:auto val="1"/>
        <c:lblAlgn val="ctr"/>
        <c:lblOffset val="100"/>
        <c:noMultiLvlLbl val="0"/>
      </c:catAx>
      <c:valAx>
        <c:axId val="2048265296"/>
        <c:scaling>
          <c:orientation val="minMax"/>
          <c:max val="1"/>
        </c:scaling>
        <c:delete val="1"/>
        <c:axPos val="l"/>
        <c:numFmt formatCode="0.0%" sourceLinked="1"/>
        <c:majorTickMark val="none"/>
        <c:minorTickMark val="none"/>
        <c:tickLblPos val="nextTo"/>
        <c:crossAx val="13201272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Hvilke</a:t>
            </a:r>
            <a:r>
              <a:rPr lang="en-US" b="1" baseline="0"/>
              <a:t> forhold af jeres fysiske og æstetiske undervisningsmiljø har I kortlagt i jeres undervisningsmiljøvurdering? </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'Spg 5'!$F$3</c:f>
              <c:strCache>
                <c:ptCount val="1"/>
                <c:pt idx="0">
                  <c:v>Procent</c:v>
                </c:pt>
              </c:strCache>
            </c:strRef>
          </c:tx>
          <c:spPr>
            <a:solidFill>
              <a:srgbClr val="DAECEE"/>
            </a:solidFill>
            <a:ln>
              <a:noFill/>
            </a:ln>
            <a:effectLst>
              <a:outerShdw blurRad="50800" dist="38100" dir="2700000" algn="tl" rotWithShape="0">
                <a:prstClr val="black">
                  <a:alpha val="40000"/>
                </a:prstClr>
              </a:outerShdw>
            </a:effectLst>
          </c:spPr>
          <c:invertIfNegative val="0"/>
          <c:dLbls>
            <c:dLbl>
              <c:idx val="1"/>
              <c:layout>
                <c:manualLayout>
                  <c:x val="0"/>
                  <c:y val="-3.556991818664200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39-40BC-AEEB-2B21F529F546}"/>
                </c:ext>
              </c:extLst>
            </c:dLbl>
            <c:dLbl>
              <c:idx val="3"/>
              <c:layout>
                <c:manualLayout>
                  <c:x val="2.5462668816039986E-17"/>
                  <c:y val="-3.233628926058361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939-40BC-AEEB-2B21F529F546}"/>
                </c:ext>
              </c:extLst>
            </c:dLbl>
            <c:dLbl>
              <c:idx val="5"/>
              <c:layout>
                <c:manualLayout>
                  <c:x val="-5.0925337632079971E-17"/>
                  <c:y val="-3.880354711270037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939-40BC-AEEB-2B21F529F546}"/>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'Spg 5'!$E$4:$E$17</c:f>
              <c:strCache>
                <c:ptCount val="14"/>
                <c:pt idx="0">
                  <c:v>Toilet og sanitære forhold</c:v>
                </c:pt>
                <c:pt idx="1">
                  <c:v>Rengøring</c:v>
                </c:pt>
                <c:pt idx="2">
                  <c:v>Lydforhold</c:v>
                </c:pt>
                <c:pt idx="3">
                  <c:v>Lysforhold</c:v>
                </c:pt>
                <c:pt idx="4">
                  <c:v>Luftkvalitet</c:v>
                </c:pt>
                <c:pt idx="5">
                  <c:v>Temperaturforhold</c:v>
                </c:pt>
                <c:pt idx="6">
                  <c:v>Pladsforhold</c:v>
                </c:pt>
                <c:pt idx="7">
                  <c:v>Udearealer</c:v>
                </c:pt>
                <c:pt idx="8">
                  <c:v>Sikkerhed ift. maskiner, kemikalier etc.</c:v>
                </c:pt>
                <c:pt idx="9">
                  <c:v>Sikkerhed ift. trapper</c:v>
                </c:pt>
                <c:pt idx="10">
                  <c:v>Sikkerhed ift. løst liggende ledninger</c:v>
                </c:pt>
                <c:pt idx="11">
                  <c:v>Udsmykning</c:v>
                </c:pt>
                <c:pt idx="12">
                  <c:v>Andet</c:v>
                </c:pt>
                <c:pt idx="13">
                  <c:v>Vi har ikke kortlagt det fysiske og æstetiske undervisnings-miljø</c:v>
                </c:pt>
              </c:strCache>
            </c:strRef>
          </c:cat>
          <c:val>
            <c:numRef>
              <c:f>'Spg 5'!$F$4:$F$17</c:f>
              <c:numCache>
                <c:formatCode>0.0%</c:formatCode>
                <c:ptCount val="14"/>
                <c:pt idx="0">
                  <c:v>0.7857142857142857</c:v>
                </c:pt>
                <c:pt idx="1">
                  <c:v>0.80952380952380953</c:v>
                </c:pt>
                <c:pt idx="2">
                  <c:v>0.80952380952380953</c:v>
                </c:pt>
                <c:pt idx="3">
                  <c:v>0.80952380952380953</c:v>
                </c:pt>
                <c:pt idx="4">
                  <c:v>0.7857142857142857</c:v>
                </c:pt>
                <c:pt idx="5">
                  <c:v>0.7857142857142857</c:v>
                </c:pt>
                <c:pt idx="6">
                  <c:v>0.7142857142857143</c:v>
                </c:pt>
                <c:pt idx="7">
                  <c:v>0.33333333333333331</c:v>
                </c:pt>
                <c:pt idx="8">
                  <c:v>0.52380952380952384</c:v>
                </c:pt>
                <c:pt idx="9">
                  <c:v>0.2857142857142857</c:v>
                </c:pt>
                <c:pt idx="10">
                  <c:v>0.38095238095238093</c:v>
                </c:pt>
                <c:pt idx="11">
                  <c:v>0.47619047619047616</c:v>
                </c:pt>
                <c:pt idx="12">
                  <c:v>0.35714285714285715</c:v>
                </c:pt>
                <c:pt idx="13">
                  <c:v>7.1428571428571425E-2</c:v>
                </c:pt>
              </c:numCache>
            </c:numRef>
          </c:val>
          <c:extLst>
            <c:ext xmlns:c16="http://schemas.microsoft.com/office/drawing/2014/chart" uri="{C3380CC4-5D6E-409C-BE32-E72D297353CC}">
              <c16:uniqueId val="{00000003-0939-40BC-AEEB-2B21F529F546}"/>
            </c:ext>
          </c:extLst>
        </c:ser>
        <c:dLbls>
          <c:dLblPos val="outEnd"/>
          <c:showLegendKey val="0"/>
          <c:showVal val="1"/>
          <c:showCatName val="0"/>
          <c:showSerName val="0"/>
          <c:showPercent val="0"/>
          <c:showBubbleSize val="0"/>
        </c:dLbls>
        <c:gapWidth val="150"/>
        <c:axId val="105169631"/>
        <c:axId val="101565999"/>
      </c:barChart>
      <c:catAx>
        <c:axId val="1051696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01565999"/>
        <c:crosses val="autoZero"/>
        <c:auto val="1"/>
        <c:lblAlgn val="ctr"/>
        <c:lblOffset val="100"/>
        <c:noMultiLvlLbl val="0"/>
      </c:catAx>
      <c:valAx>
        <c:axId val="101565999"/>
        <c:scaling>
          <c:orientation val="minMax"/>
          <c:max val="1"/>
        </c:scaling>
        <c:delete val="1"/>
        <c:axPos val="l"/>
        <c:numFmt formatCode="0.0%" sourceLinked="1"/>
        <c:majorTickMark val="none"/>
        <c:minorTickMark val="none"/>
        <c:tickLblPos val="nextTo"/>
        <c:crossAx val="1051696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Hvilke forhold af jeres psykiske undervisningsmiljø har I kortlagt i jeres undervisningsmiljøvurdering?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'Spg 6'!$E$3</c:f>
              <c:strCache>
                <c:ptCount val="1"/>
                <c:pt idx="0">
                  <c:v>Procent</c:v>
                </c:pt>
              </c:strCache>
            </c:strRef>
          </c:tx>
          <c:spPr>
            <a:solidFill>
              <a:srgbClr val="DAECEE"/>
            </a:solidFill>
            <a:ln>
              <a:noFill/>
            </a:ln>
            <a:effectLst>
              <a:outerShdw blurRad="50800" dist="38100" dir="2700000" algn="tl" rotWithShape="0">
                <a:prstClr val="black">
                  <a:alpha val="40000"/>
                </a:prstClr>
              </a:outerShdw>
            </a:effectLst>
          </c:spPr>
          <c:invertIfNegative val="0"/>
          <c:dLbls>
            <c:dLbl>
              <c:idx val="4"/>
              <c:layout>
                <c:manualLayout>
                  <c:x val="0"/>
                  <c:y val="-1.336674669173022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6C7-466E-859B-A77081DA59A1}"/>
                </c:ext>
              </c:extLst>
            </c:dLbl>
            <c:dLbl>
              <c:idx val="7"/>
              <c:layout>
                <c:manualLayout>
                  <c:x val="0"/>
                  <c:y val="-1.336674669173022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6C7-466E-859B-A77081DA59A1}"/>
                </c:ext>
              </c:extLst>
            </c:dLbl>
            <c:spPr>
              <a:noFill/>
              <a:ln>
                <a:noFill/>
              </a:ln>
              <a:effectLst/>
            </c:spPr>
            <c:txPr>
              <a:bodyPr rot="0" spcFirstLastPara="1" vertOverflow="ellipsis" vert="horz" wrap="square" lIns="38100" tIns="19050" rIns="38100" bIns="19050" anchor="ctr" anchorCtr="1">
                <a:spAutoFit/>
              </a:bodyPr>
              <a:lstStyle/>
              <a:p>
                <a:pPr>
                  <a:defRPr sz="8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'Spg 6'!$D$4:$D$16</c:f>
              <c:strCache>
                <c:ptCount val="13"/>
                <c:pt idx="0">
                  <c:v>Motivation</c:v>
                </c:pt>
                <c:pt idx="1">
                  <c:v>Medbestemmelse</c:v>
                </c:pt>
                <c:pt idx="2">
                  <c:v>Relationer mellem undervisere og studerende</c:v>
                </c:pt>
                <c:pt idx="3">
                  <c:v>Faglig feedback og vejledning</c:v>
                </c:pt>
                <c:pt idx="4">
                  <c:v>Psykisk trivsel</c:v>
                </c:pt>
                <c:pt idx="5">
                  <c:v>Sociale fællesskaber blandt de studerende</c:v>
                </c:pt>
                <c:pt idx="6">
                  <c:v>Tilhørsforhold</c:v>
                </c:pt>
                <c:pt idx="7">
                  <c:v>Mobning</c:v>
                </c:pt>
                <c:pt idx="8">
                  <c:v>Krænkelser</c:v>
                </c:pt>
                <c:pt idx="9">
                  <c:v>Vold</c:v>
                </c:pt>
                <c:pt idx="10">
                  <c:v>Diskrimination</c:v>
                </c:pt>
                <c:pt idx="11">
                  <c:v>Andet</c:v>
                </c:pt>
                <c:pt idx="12">
                  <c:v>Vi har ikke kortlagt vores psykiske undervisningsmiljø</c:v>
                </c:pt>
              </c:strCache>
            </c:strRef>
          </c:cat>
          <c:val>
            <c:numRef>
              <c:f>'Spg 6'!$E$4:$E$16</c:f>
              <c:numCache>
                <c:formatCode>0.0%</c:formatCode>
                <c:ptCount val="13"/>
                <c:pt idx="0">
                  <c:v>0.7857142857142857</c:v>
                </c:pt>
                <c:pt idx="1">
                  <c:v>0.66666666666666663</c:v>
                </c:pt>
                <c:pt idx="2">
                  <c:v>0.8571428571428571</c:v>
                </c:pt>
                <c:pt idx="3">
                  <c:v>0.7857142857142857</c:v>
                </c:pt>
                <c:pt idx="4">
                  <c:v>0.8571428571428571</c:v>
                </c:pt>
                <c:pt idx="5">
                  <c:v>0.83333333333333337</c:v>
                </c:pt>
                <c:pt idx="6">
                  <c:v>0.59523809523809523</c:v>
                </c:pt>
                <c:pt idx="7">
                  <c:v>0.8571428571428571</c:v>
                </c:pt>
                <c:pt idx="8">
                  <c:v>0.83333333333333337</c:v>
                </c:pt>
                <c:pt idx="9">
                  <c:v>0.69047619047619047</c:v>
                </c:pt>
                <c:pt idx="10">
                  <c:v>0.76190476190476186</c:v>
                </c:pt>
                <c:pt idx="11">
                  <c:v>0.30952380952380953</c:v>
                </c:pt>
                <c:pt idx="12">
                  <c:v>4.7619047619047616E-2</c:v>
                </c:pt>
              </c:numCache>
            </c:numRef>
          </c:val>
          <c:extLst>
            <c:ext xmlns:c16="http://schemas.microsoft.com/office/drawing/2014/chart" uri="{C3380CC4-5D6E-409C-BE32-E72D297353CC}">
              <c16:uniqueId val="{00000002-B6C7-466E-859B-A77081DA59A1}"/>
            </c:ext>
          </c:extLst>
        </c:ser>
        <c:dLbls>
          <c:dLblPos val="outEnd"/>
          <c:showLegendKey val="0"/>
          <c:showVal val="1"/>
          <c:showCatName val="0"/>
          <c:showSerName val="0"/>
          <c:showPercent val="0"/>
          <c:showBubbleSize val="0"/>
        </c:dLbls>
        <c:gapWidth val="219"/>
        <c:overlap val="-27"/>
        <c:axId val="1250787968"/>
        <c:axId val="834034832"/>
      </c:barChart>
      <c:catAx>
        <c:axId val="1250787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0"/>
          <a:lstStyle/>
          <a:p>
            <a:pPr>
              <a:defRPr sz="900" b="0" i="0" u="none" strike="noStrike" kern="1200" baseline="0">
                <a:solidFill>
                  <a:schemeClr val="tx1">
                    <a:lumMod val="65000"/>
                    <a:lumOff val="35000"/>
                  </a:schemeClr>
                </a:solidFill>
                <a:latin typeface="+mn-lt"/>
                <a:ea typeface="+mn-ea"/>
                <a:cs typeface="+mn-cs"/>
              </a:defRPr>
            </a:pPr>
            <a:endParaRPr lang="da-DK"/>
          </a:p>
        </c:txPr>
        <c:crossAx val="834034832"/>
        <c:crosses val="autoZero"/>
        <c:auto val="1"/>
        <c:lblAlgn val="ctr"/>
        <c:lblOffset val="100"/>
        <c:noMultiLvlLbl val="0"/>
      </c:catAx>
      <c:valAx>
        <c:axId val="834034832"/>
        <c:scaling>
          <c:orientation val="minMax"/>
          <c:max val="1"/>
        </c:scaling>
        <c:delete val="1"/>
        <c:axPos val="l"/>
        <c:numFmt formatCode="0.0%" sourceLinked="1"/>
        <c:majorTickMark val="none"/>
        <c:minorTickMark val="none"/>
        <c:tickLblPos val="nextTo"/>
        <c:crossAx val="12507879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b="1"/>
              <a:t>Indeholder jeres undervisningsmiljøvurdering..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'Spg 7'!$F$3</c:f>
              <c:strCache>
                <c:ptCount val="1"/>
                <c:pt idx="0">
                  <c:v>Ja</c:v>
                </c:pt>
              </c:strCache>
            </c:strRef>
          </c:tx>
          <c:spPr>
            <a:solidFill>
              <a:srgbClr val="DAECEE"/>
            </a:solidFill>
            <a:ln>
              <a:noFill/>
            </a:ln>
            <a:effectLst>
              <a:outerShdw blurRad="50800" dist="38100" dir="2700000" algn="t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7'!$E$4:$E$7</c:f>
              <c:strCache>
                <c:ptCount val="4"/>
                <c:pt idx="0">
                  <c:v>En beskrivelse af, hvad jeres kortlægning viste?</c:v>
                </c:pt>
                <c:pt idx="1">
                  <c:v>En beskrivelse af, hvilke problemer med undervisningsmiljøet I vil arbejde på at løse?</c:v>
                </c:pt>
                <c:pt idx="2">
                  <c:v>En handlingsplan for at løse udfordringer med undervisningsmiljøet?</c:v>
                </c:pt>
                <c:pt idx="3">
                  <c:v>Retningslinjer for, hvornår I følger op på handlingsplanen?</c:v>
                </c:pt>
              </c:strCache>
            </c:strRef>
          </c:cat>
          <c:val>
            <c:numRef>
              <c:f>'Spg 7'!$F$4:$F$7</c:f>
              <c:numCache>
                <c:formatCode>0.0%</c:formatCode>
                <c:ptCount val="4"/>
                <c:pt idx="0">
                  <c:v>0.85365853658536583</c:v>
                </c:pt>
                <c:pt idx="1">
                  <c:v>0.87804878048780488</c:v>
                </c:pt>
                <c:pt idx="2">
                  <c:v>0.8571428571428571</c:v>
                </c:pt>
                <c:pt idx="3">
                  <c:v>0.88888888888888884</c:v>
                </c:pt>
              </c:numCache>
            </c:numRef>
          </c:val>
          <c:extLst>
            <c:ext xmlns:c16="http://schemas.microsoft.com/office/drawing/2014/chart" uri="{C3380CC4-5D6E-409C-BE32-E72D297353CC}">
              <c16:uniqueId val="{00000000-B714-4430-8DCE-2DBD1C915023}"/>
            </c:ext>
          </c:extLst>
        </c:ser>
        <c:ser>
          <c:idx val="1"/>
          <c:order val="1"/>
          <c:tx>
            <c:strRef>
              <c:f>'Spg 7'!$G$3</c:f>
              <c:strCache>
                <c:ptCount val="1"/>
                <c:pt idx="0">
                  <c:v>Nej</c:v>
                </c:pt>
              </c:strCache>
            </c:strRef>
          </c:tx>
          <c:spPr>
            <a:solidFill>
              <a:srgbClr val="8D1733"/>
            </a:solidFill>
            <a:ln>
              <a:noFill/>
            </a:ln>
            <a:effectLst>
              <a:outerShdw blurRad="50800" dist="38100" dir="2700000" algn="t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7'!$E$4:$E$7</c:f>
              <c:strCache>
                <c:ptCount val="4"/>
                <c:pt idx="0">
                  <c:v>En beskrivelse af, hvad jeres kortlægning viste?</c:v>
                </c:pt>
                <c:pt idx="1">
                  <c:v>En beskrivelse af, hvilke problemer med undervisningsmiljøet I vil arbejde på at løse?</c:v>
                </c:pt>
                <c:pt idx="2">
                  <c:v>En handlingsplan for at løse udfordringer med undervisningsmiljøet?</c:v>
                </c:pt>
                <c:pt idx="3">
                  <c:v>Retningslinjer for, hvornår I følger op på handlingsplanen?</c:v>
                </c:pt>
              </c:strCache>
            </c:strRef>
          </c:cat>
          <c:val>
            <c:numRef>
              <c:f>'Spg 7'!$G$4:$G$7</c:f>
              <c:numCache>
                <c:formatCode>0.0%</c:formatCode>
                <c:ptCount val="4"/>
                <c:pt idx="0">
                  <c:v>2.4390243902439025E-2</c:v>
                </c:pt>
                <c:pt idx="1">
                  <c:v>9.7560975609756101E-2</c:v>
                </c:pt>
                <c:pt idx="2">
                  <c:v>0.11904761904761904</c:v>
                </c:pt>
                <c:pt idx="3">
                  <c:v>5.5555555555555552E-2</c:v>
                </c:pt>
              </c:numCache>
            </c:numRef>
          </c:val>
          <c:extLst>
            <c:ext xmlns:c16="http://schemas.microsoft.com/office/drawing/2014/chart" uri="{C3380CC4-5D6E-409C-BE32-E72D297353CC}">
              <c16:uniqueId val="{00000001-B714-4430-8DCE-2DBD1C915023}"/>
            </c:ext>
          </c:extLst>
        </c:ser>
        <c:ser>
          <c:idx val="2"/>
          <c:order val="2"/>
          <c:tx>
            <c:strRef>
              <c:f>'Spg 7'!$H$3</c:f>
              <c:strCache>
                <c:ptCount val="1"/>
                <c:pt idx="0">
                  <c:v>Ved ikke</c:v>
                </c:pt>
              </c:strCache>
            </c:strRef>
          </c:tx>
          <c:spPr>
            <a:solidFill>
              <a:srgbClr val="173861"/>
            </a:solidFill>
            <a:ln>
              <a:noFill/>
            </a:ln>
            <a:effectLst>
              <a:outerShdw blurRad="50800" dist="38100" dir="2700000" algn="t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7'!$E$4:$E$7</c:f>
              <c:strCache>
                <c:ptCount val="4"/>
                <c:pt idx="0">
                  <c:v>En beskrivelse af, hvad jeres kortlægning viste?</c:v>
                </c:pt>
                <c:pt idx="1">
                  <c:v>En beskrivelse af, hvilke problemer med undervisningsmiljøet I vil arbejde på at løse?</c:v>
                </c:pt>
                <c:pt idx="2">
                  <c:v>En handlingsplan for at løse udfordringer med undervisningsmiljøet?</c:v>
                </c:pt>
                <c:pt idx="3">
                  <c:v>Retningslinjer for, hvornår I følger op på handlingsplanen?</c:v>
                </c:pt>
              </c:strCache>
            </c:strRef>
          </c:cat>
          <c:val>
            <c:numRef>
              <c:f>'Spg 7'!$H$4:$H$7</c:f>
              <c:numCache>
                <c:formatCode>0.0%</c:formatCode>
                <c:ptCount val="4"/>
                <c:pt idx="0">
                  <c:v>0.12195121951219512</c:v>
                </c:pt>
                <c:pt idx="1">
                  <c:v>2.4390243902439025E-2</c:v>
                </c:pt>
                <c:pt idx="2">
                  <c:v>2.3809523809523808E-2</c:v>
                </c:pt>
                <c:pt idx="3">
                  <c:v>5.5555555555555552E-2</c:v>
                </c:pt>
              </c:numCache>
            </c:numRef>
          </c:val>
          <c:extLst>
            <c:ext xmlns:c16="http://schemas.microsoft.com/office/drawing/2014/chart" uri="{C3380CC4-5D6E-409C-BE32-E72D297353CC}">
              <c16:uniqueId val="{00000002-B714-4430-8DCE-2DBD1C915023}"/>
            </c:ext>
          </c:extLst>
        </c:ser>
        <c:dLbls>
          <c:dLblPos val="outEnd"/>
          <c:showLegendKey val="0"/>
          <c:showVal val="1"/>
          <c:showCatName val="0"/>
          <c:showSerName val="0"/>
          <c:showPercent val="0"/>
          <c:showBubbleSize val="0"/>
        </c:dLbls>
        <c:gapWidth val="219"/>
        <c:overlap val="-27"/>
        <c:axId val="2007690159"/>
        <c:axId val="1780754159"/>
      </c:barChart>
      <c:catAx>
        <c:axId val="200769015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780754159"/>
        <c:crosses val="autoZero"/>
        <c:auto val="1"/>
        <c:lblAlgn val="ctr"/>
        <c:lblOffset val="100"/>
        <c:noMultiLvlLbl val="0"/>
      </c:catAx>
      <c:valAx>
        <c:axId val="1780754159"/>
        <c:scaling>
          <c:orientation val="minMax"/>
        </c:scaling>
        <c:delete val="1"/>
        <c:axPos val="l"/>
        <c:numFmt formatCode="0.0%" sourceLinked="1"/>
        <c:majorTickMark val="none"/>
        <c:minorTickMark val="none"/>
        <c:tickLblPos val="nextTo"/>
        <c:crossAx val="20076901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b="1"/>
              <a:t>I hvilken grad har I inddraget de studerende i jeres arbejde med undervisningsmiljøvurderingen i forbindelse med..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'Spg 8'!$F$3</c:f>
              <c:strCache>
                <c:ptCount val="1"/>
                <c:pt idx="0">
                  <c:v>I høj grad</c:v>
                </c:pt>
              </c:strCache>
            </c:strRef>
          </c:tx>
          <c:spPr>
            <a:solidFill>
              <a:srgbClr val="DAECEE"/>
            </a:solidFill>
            <a:ln>
              <a:noFill/>
            </a:ln>
            <a:effectLst>
              <a:outerShdw blurRad="50800" dist="38100" dir="2700000" algn="tl" rotWithShape="0">
                <a:prstClr val="black">
                  <a:alpha val="40000"/>
                </a:prstClr>
              </a:outerShdw>
            </a:effectLst>
          </c:spPr>
          <c:invertIfNegative val="0"/>
          <c:dLbls>
            <c:dLbl>
              <c:idx val="0"/>
              <c:layout>
                <c:manualLayout>
                  <c:x val="0"/>
                  <c:y val="-3.240740740740740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192-4588-8BF2-981A79A6623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8'!$E$4:$E$6</c:f>
              <c:strCache>
                <c:ptCount val="3"/>
                <c:pt idx="0">
                  <c:v>Planlægningen og tilrettelæggelsen af undersøgelsen?</c:v>
                </c:pt>
                <c:pt idx="1">
                  <c:v>Gennemførelsen af undersøgelsen?</c:v>
                </c:pt>
                <c:pt idx="2">
                  <c:v>Opfølgningen af undersøgelsen?</c:v>
                </c:pt>
              </c:strCache>
            </c:strRef>
          </c:cat>
          <c:val>
            <c:numRef>
              <c:f>'Spg 8'!$F$4:$F$6</c:f>
              <c:numCache>
                <c:formatCode>0.0%</c:formatCode>
                <c:ptCount val="3"/>
                <c:pt idx="0">
                  <c:v>0.26190476190476192</c:v>
                </c:pt>
                <c:pt idx="1">
                  <c:v>0.5714285714285714</c:v>
                </c:pt>
                <c:pt idx="2">
                  <c:v>0.5</c:v>
                </c:pt>
              </c:numCache>
            </c:numRef>
          </c:val>
          <c:extLst>
            <c:ext xmlns:c16="http://schemas.microsoft.com/office/drawing/2014/chart" uri="{C3380CC4-5D6E-409C-BE32-E72D297353CC}">
              <c16:uniqueId val="{00000001-0192-4588-8BF2-981A79A6623D}"/>
            </c:ext>
          </c:extLst>
        </c:ser>
        <c:ser>
          <c:idx val="1"/>
          <c:order val="1"/>
          <c:tx>
            <c:strRef>
              <c:f>'Spg 8'!$G$3</c:f>
              <c:strCache>
                <c:ptCount val="1"/>
                <c:pt idx="0">
                  <c:v>I mindre grad</c:v>
                </c:pt>
              </c:strCache>
            </c:strRef>
          </c:tx>
          <c:spPr>
            <a:solidFill>
              <a:srgbClr val="8D1733"/>
            </a:solidFill>
            <a:ln>
              <a:noFill/>
            </a:ln>
            <a:effectLst>
              <a:outerShdw blurRad="50800" dist="38100" dir="2700000" algn="t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8'!$E$4:$E$6</c:f>
              <c:strCache>
                <c:ptCount val="3"/>
                <c:pt idx="0">
                  <c:v>Planlægningen og tilrettelæggelsen af undersøgelsen?</c:v>
                </c:pt>
                <c:pt idx="1">
                  <c:v>Gennemførelsen af undersøgelsen?</c:v>
                </c:pt>
                <c:pt idx="2">
                  <c:v>Opfølgningen af undersøgelsen?</c:v>
                </c:pt>
              </c:strCache>
            </c:strRef>
          </c:cat>
          <c:val>
            <c:numRef>
              <c:f>'Spg 8'!$G$4:$G$6</c:f>
              <c:numCache>
                <c:formatCode>0.0%</c:formatCode>
                <c:ptCount val="3"/>
                <c:pt idx="0">
                  <c:v>0.23809523809523808</c:v>
                </c:pt>
                <c:pt idx="1">
                  <c:v>9.5238095238095233E-2</c:v>
                </c:pt>
                <c:pt idx="2">
                  <c:v>0.11904761904761904</c:v>
                </c:pt>
              </c:numCache>
            </c:numRef>
          </c:val>
          <c:extLst>
            <c:ext xmlns:c16="http://schemas.microsoft.com/office/drawing/2014/chart" uri="{C3380CC4-5D6E-409C-BE32-E72D297353CC}">
              <c16:uniqueId val="{00000002-0192-4588-8BF2-981A79A6623D}"/>
            </c:ext>
          </c:extLst>
        </c:ser>
        <c:ser>
          <c:idx val="2"/>
          <c:order val="2"/>
          <c:tx>
            <c:strRef>
              <c:f>'Spg 8'!$H$3</c:f>
              <c:strCache>
                <c:ptCount val="1"/>
                <c:pt idx="0">
                  <c:v>I nogen grad</c:v>
                </c:pt>
              </c:strCache>
            </c:strRef>
          </c:tx>
          <c:spPr>
            <a:solidFill>
              <a:srgbClr val="173861"/>
            </a:solidFill>
            <a:ln>
              <a:noFill/>
            </a:ln>
            <a:effectLst>
              <a:outerShdw blurRad="50800" dist="38100" dir="2700000" algn="tl" rotWithShape="0">
                <a:prstClr val="black">
                  <a:alpha val="40000"/>
                </a:prstClr>
              </a:outerShdw>
            </a:effectLst>
          </c:spPr>
          <c:invertIfNegative val="0"/>
          <c:dLbls>
            <c:dLbl>
              <c:idx val="0"/>
              <c:layout>
                <c:manualLayout>
                  <c:x val="-2.5462668816039986E-17"/>
                  <c:y val="-4.629629629629629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192-4588-8BF2-981A79A6623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8'!$E$4:$E$6</c:f>
              <c:strCache>
                <c:ptCount val="3"/>
                <c:pt idx="0">
                  <c:v>Planlægningen og tilrettelæggelsen af undersøgelsen?</c:v>
                </c:pt>
                <c:pt idx="1">
                  <c:v>Gennemførelsen af undersøgelsen?</c:v>
                </c:pt>
                <c:pt idx="2">
                  <c:v>Opfølgningen af undersøgelsen?</c:v>
                </c:pt>
              </c:strCache>
            </c:strRef>
          </c:cat>
          <c:val>
            <c:numRef>
              <c:f>'Spg 8'!$H$4:$H$6</c:f>
              <c:numCache>
                <c:formatCode>0.0%</c:formatCode>
                <c:ptCount val="3"/>
                <c:pt idx="0">
                  <c:v>0.21428571428571427</c:v>
                </c:pt>
                <c:pt idx="1">
                  <c:v>0.26190476190476192</c:v>
                </c:pt>
                <c:pt idx="2">
                  <c:v>0.2857142857142857</c:v>
                </c:pt>
              </c:numCache>
            </c:numRef>
          </c:val>
          <c:extLst>
            <c:ext xmlns:c16="http://schemas.microsoft.com/office/drawing/2014/chart" uri="{C3380CC4-5D6E-409C-BE32-E72D297353CC}">
              <c16:uniqueId val="{00000004-0192-4588-8BF2-981A79A6623D}"/>
            </c:ext>
          </c:extLst>
        </c:ser>
        <c:ser>
          <c:idx val="3"/>
          <c:order val="3"/>
          <c:tx>
            <c:strRef>
              <c:f>'Spg 8'!$I$3</c:f>
              <c:strCache>
                <c:ptCount val="1"/>
                <c:pt idx="0">
                  <c:v>Slet ikke</c:v>
                </c:pt>
              </c:strCache>
            </c:strRef>
          </c:tx>
          <c:spPr>
            <a:solidFill>
              <a:srgbClr val="AF9A59"/>
            </a:solidFill>
            <a:ln>
              <a:noFill/>
            </a:ln>
            <a:effectLst>
              <a:outerShdw blurRad="50800" dist="38100" dir="2700000" algn="t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8'!$E$4:$E$6</c:f>
              <c:strCache>
                <c:ptCount val="3"/>
                <c:pt idx="0">
                  <c:v>Planlægningen og tilrettelæggelsen af undersøgelsen?</c:v>
                </c:pt>
                <c:pt idx="1">
                  <c:v>Gennemførelsen af undersøgelsen?</c:v>
                </c:pt>
                <c:pt idx="2">
                  <c:v>Opfølgningen af undersøgelsen?</c:v>
                </c:pt>
              </c:strCache>
            </c:strRef>
          </c:cat>
          <c:val>
            <c:numRef>
              <c:f>'Spg 8'!$I$4:$I$6</c:f>
              <c:numCache>
                <c:formatCode>0.0%</c:formatCode>
                <c:ptCount val="3"/>
                <c:pt idx="0">
                  <c:v>0.23809523809523808</c:v>
                </c:pt>
                <c:pt idx="1">
                  <c:v>2.3809523809523808E-2</c:v>
                </c:pt>
                <c:pt idx="2">
                  <c:v>4.7619047619047616E-2</c:v>
                </c:pt>
              </c:numCache>
            </c:numRef>
          </c:val>
          <c:extLst>
            <c:ext xmlns:c16="http://schemas.microsoft.com/office/drawing/2014/chart" uri="{C3380CC4-5D6E-409C-BE32-E72D297353CC}">
              <c16:uniqueId val="{00000005-0192-4588-8BF2-981A79A6623D}"/>
            </c:ext>
          </c:extLst>
        </c:ser>
        <c:ser>
          <c:idx val="4"/>
          <c:order val="4"/>
          <c:tx>
            <c:strRef>
              <c:f>'Spg 8'!$J$3</c:f>
              <c:strCache>
                <c:ptCount val="1"/>
                <c:pt idx="0">
                  <c:v>Ved ikke</c:v>
                </c:pt>
              </c:strCache>
            </c:strRef>
          </c:tx>
          <c:spPr>
            <a:solidFill>
              <a:srgbClr val="F7E1B8"/>
            </a:solidFill>
            <a:ln>
              <a:noFill/>
            </a:ln>
            <a:effectLst>
              <a:outerShdw blurRad="50800" dist="38100" dir="2700000" algn="tl" rotWithShape="0">
                <a:prstClr val="black">
                  <a:alpha val="40000"/>
                </a:prstClr>
              </a:outerShdw>
            </a:effectLst>
          </c:spPr>
          <c:invertIfNegative val="0"/>
          <c:dLbls>
            <c:dLbl>
              <c:idx val="1"/>
              <c:layout>
                <c:manualLayout>
                  <c:x val="0"/>
                  <c:y val="-2.777777777777777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192-4588-8BF2-981A79A6623D}"/>
                </c:ext>
              </c:extLst>
            </c:dLbl>
            <c:dLbl>
              <c:idx val="2"/>
              <c:layout>
                <c:manualLayout>
                  <c:x val="-1.0185067526415994E-16"/>
                  <c:y val="-4.166666666666675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192-4588-8BF2-981A79A6623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8'!$E$4:$E$6</c:f>
              <c:strCache>
                <c:ptCount val="3"/>
                <c:pt idx="0">
                  <c:v>Planlægningen og tilrettelæggelsen af undersøgelsen?</c:v>
                </c:pt>
                <c:pt idx="1">
                  <c:v>Gennemførelsen af undersøgelsen?</c:v>
                </c:pt>
                <c:pt idx="2">
                  <c:v>Opfølgningen af undersøgelsen?</c:v>
                </c:pt>
              </c:strCache>
            </c:strRef>
          </c:cat>
          <c:val>
            <c:numRef>
              <c:f>'Spg 8'!$J$4:$J$6</c:f>
              <c:numCache>
                <c:formatCode>0.0%</c:formatCode>
                <c:ptCount val="3"/>
                <c:pt idx="0">
                  <c:v>4.7619047619047616E-2</c:v>
                </c:pt>
                <c:pt idx="1">
                  <c:v>4.7619047619047616E-2</c:v>
                </c:pt>
                <c:pt idx="2">
                  <c:v>4.7619047619047616E-2</c:v>
                </c:pt>
              </c:numCache>
            </c:numRef>
          </c:val>
          <c:extLst>
            <c:ext xmlns:c16="http://schemas.microsoft.com/office/drawing/2014/chart" uri="{C3380CC4-5D6E-409C-BE32-E72D297353CC}">
              <c16:uniqueId val="{00000008-0192-4588-8BF2-981A79A6623D}"/>
            </c:ext>
          </c:extLst>
        </c:ser>
        <c:dLbls>
          <c:dLblPos val="outEnd"/>
          <c:showLegendKey val="0"/>
          <c:showVal val="1"/>
          <c:showCatName val="0"/>
          <c:showSerName val="0"/>
          <c:showPercent val="0"/>
          <c:showBubbleSize val="0"/>
        </c:dLbls>
        <c:gapWidth val="219"/>
        <c:overlap val="-27"/>
        <c:axId val="112830095"/>
        <c:axId val="2036121679"/>
      </c:barChart>
      <c:catAx>
        <c:axId val="1128300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036121679"/>
        <c:crosses val="autoZero"/>
        <c:auto val="1"/>
        <c:lblAlgn val="ctr"/>
        <c:lblOffset val="100"/>
        <c:noMultiLvlLbl val="0"/>
      </c:catAx>
      <c:valAx>
        <c:axId val="2036121679"/>
        <c:scaling>
          <c:orientation val="minMax"/>
          <c:max val="1"/>
        </c:scaling>
        <c:delete val="1"/>
        <c:axPos val="l"/>
        <c:numFmt formatCode="0.0%" sourceLinked="1"/>
        <c:majorTickMark val="none"/>
        <c:minorTickMark val="none"/>
        <c:tickLblPos val="nextTo"/>
        <c:crossAx val="112830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Hvor enig eller uenig er I som uddannelsesinstitution i, at undervisningsmiljøvurderingen er et godt redskab til at sikre et godt undervisningsmiljø på jeres uddannelsesinstitution?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'Spg 9'!$E$3</c:f>
              <c:strCache>
                <c:ptCount val="1"/>
                <c:pt idx="0">
                  <c:v>Procent</c:v>
                </c:pt>
              </c:strCache>
            </c:strRef>
          </c:tx>
          <c:spPr>
            <a:solidFill>
              <a:schemeClr val="accent1"/>
            </a:solidFill>
            <a:ln>
              <a:noFill/>
            </a:ln>
            <a:effectLst>
              <a:outerShdw blurRad="50800" dist="38100" dir="2700000" algn="tl" rotWithShape="0">
                <a:prstClr val="black">
                  <a:alpha val="40000"/>
                </a:prstClr>
              </a:outerShdw>
            </a:effectLst>
          </c:spPr>
          <c:invertIfNegative val="0"/>
          <c:dPt>
            <c:idx val="0"/>
            <c:invertIfNegative val="0"/>
            <c:bubble3D val="0"/>
            <c:spPr>
              <a:solidFill>
                <a:srgbClr val="DAECEE"/>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1-804A-4DA0-8524-01077AA3426A}"/>
              </c:ext>
            </c:extLst>
          </c:dPt>
          <c:dPt>
            <c:idx val="1"/>
            <c:invertIfNegative val="0"/>
            <c:bubble3D val="0"/>
            <c:spPr>
              <a:solidFill>
                <a:srgbClr val="8D1733"/>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3-804A-4DA0-8524-01077AA3426A}"/>
              </c:ext>
            </c:extLst>
          </c:dPt>
          <c:dPt>
            <c:idx val="2"/>
            <c:invertIfNegative val="0"/>
            <c:bubble3D val="0"/>
            <c:spPr>
              <a:solidFill>
                <a:srgbClr val="173861"/>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5-804A-4DA0-8524-01077AA3426A}"/>
              </c:ext>
            </c:extLst>
          </c:dPt>
          <c:dPt>
            <c:idx val="3"/>
            <c:invertIfNegative val="0"/>
            <c:bubble3D val="0"/>
            <c:spPr>
              <a:solidFill>
                <a:srgbClr val="AF9A59"/>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7-804A-4DA0-8524-01077AA3426A}"/>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9'!$D$4:$D$8</c:f>
              <c:strCache>
                <c:ptCount val="5"/>
                <c:pt idx="0">
                  <c:v>Helt enig</c:v>
                </c:pt>
                <c:pt idx="1">
                  <c:v>Delvis enig</c:v>
                </c:pt>
                <c:pt idx="2">
                  <c:v>Hverken enig eller uenig</c:v>
                </c:pt>
                <c:pt idx="3">
                  <c:v>Delvis uenig</c:v>
                </c:pt>
                <c:pt idx="4">
                  <c:v>Helt uenig</c:v>
                </c:pt>
              </c:strCache>
            </c:strRef>
          </c:cat>
          <c:val>
            <c:numRef>
              <c:f>'Spg 9'!$E$4:$E$8</c:f>
              <c:numCache>
                <c:formatCode>0.0%</c:formatCode>
                <c:ptCount val="5"/>
                <c:pt idx="0">
                  <c:v>0.55555555555555558</c:v>
                </c:pt>
                <c:pt idx="1">
                  <c:v>0.20370370370370369</c:v>
                </c:pt>
                <c:pt idx="2">
                  <c:v>0.22222222222222221</c:v>
                </c:pt>
                <c:pt idx="3">
                  <c:v>1.8518518518518517E-2</c:v>
                </c:pt>
                <c:pt idx="4" formatCode="0%">
                  <c:v>0</c:v>
                </c:pt>
              </c:numCache>
            </c:numRef>
          </c:val>
          <c:extLst>
            <c:ext xmlns:c16="http://schemas.microsoft.com/office/drawing/2014/chart" uri="{C3380CC4-5D6E-409C-BE32-E72D297353CC}">
              <c16:uniqueId val="{00000008-804A-4DA0-8524-01077AA3426A}"/>
            </c:ext>
          </c:extLst>
        </c:ser>
        <c:dLbls>
          <c:dLblPos val="outEnd"/>
          <c:showLegendKey val="0"/>
          <c:showVal val="1"/>
          <c:showCatName val="0"/>
          <c:showSerName val="0"/>
          <c:showPercent val="0"/>
          <c:showBubbleSize val="0"/>
        </c:dLbls>
        <c:gapWidth val="219"/>
        <c:overlap val="-27"/>
        <c:axId val="2076032447"/>
        <c:axId val="1964829087"/>
      </c:barChart>
      <c:catAx>
        <c:axId val="20760324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964829087"/>
        <c:crosses val="autoZero"/>
        <c:auto val="1"/>
        <c:lblAlgn val="ctr"/>
        <c:lblOffset val="100"/>
        <c:noMultiLvlLbl val="0"/>
      </c:catAx>
      <c:valAx>
        <c:axId val="1964829087"/>
        <c:scaling>
          <c:orientation val="minMax"/>
          <c:max val="1"/>
        </c:scaling>
        <c:delete val="1"/>
        <c:axPos val="l"/>
        <c:numFmt formatCode="0.0%" sourceLinked="1"/>
        <c:majorTickMark val="none"/>
        <c:minorTickMark val="none"/>
        <c:tickLblPos val="nextTo"/>
        <c:crossAx val="20760324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10!Pivottabel9</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Kender I</a:t>
            </a:r>
            <a:r>
              <a:rPr lang="en-US" b="1" baseline="0"/>
              <a:t> som uddannelsesinstitution betegnelsen undervisningsmiljørepræsentanter (UMR?)</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a:noFill/>
          </a:ln>
          <a:effectLst/>
        </c:spPr>
      </c:pivotFmt>
      <c:pivotFmt>
        <c:idx val="2"/>
        <c:spPr>
          <a:solidFill>
            <a:srgbClr val="8D1733"/>
          </a:solidFill>
          <a:ln>
            <a:noFill/>
          </a:ln>
          <a:effectLst/>
        </c:spPr>
      </c:pivotFmt>
      <c:pivotFmt>
        <c:idx val="3"/>
        <c:spPr>
          <a:solidFill>
            <a:srgbClr val="173861"/>
          </a:solidFill>
          <a:ln>
            <a:noFill/>
          </a:ln>
          <a:effectLst/>
        </c:spPr>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DAECEE"/>
          </a:solidFill>
          <a:ln>
            <a:noFill/>
          </a:ln>
          <a:effectLst/>
        </c:spPr>
      </c:pivotFmt>
      <c:pivotFmt>
        <c:idx val="6"/>
        <c:spPr>
          <a:solidFill>
            <a:srgbClr val="8D1733"/>
          </a:solidFill>
          <a:ln>
            <a:noFill/>
          </a:ln>
          <a:effectLst/>
        </c:spPr>
      </c:pivotFmt>
      <c:pivotFmt>
        <c:idx val="7"/>
        <c:spPr>
          <a:solidFill>
            <a:srgbClr val="173861"/>
          </a:solidFill>
          <a:ln>
            <a:noFill/>
          </a:ln>
          <a:effectLst/>
        </c:spPr>
      </c:pivotFmt>
      <c:pivotFmt>
        <c:idx val="8"/>
        <c:spPr>
          <a:solidFill>
            <a:schemeClr val="accent1"/>
          </a:solidFill>
          <a:ln>
            <a:noFill/>
          </a:ln>
          <a:effectLst>
            <a:outerShdw blurRad="50800" dist="38100" dir="2700000" algn="tl"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rgbClr val="DAECEE"/>
          </a:solidFill>
          <a:ln>
            <a:noFill/>
          </a:ln>
          <a:effectLst>
            <a:outerShdw blurRad="50800" dist="38100" dir="2700000" algn="tl" rotWithShape="0">
              <a:prstClr val="black">
                <a:alpha val="40000"/>
              </a:prstClr>
            </a:outerShdw>
          </a:effectLst>
        </c:spPr>
      </c:pivotFmt>
      <c:pivotFmt>
        <c:idx val="10"/>
        <c:spPr>
          <a:solidFill>
            <a:srgbClr val="8D1733"/>
          </a:solidFill>
          <a:ln>
            <a:noFill/>
          </a:ln>
          <a:effectLst>
            <a:outerShdw blurRad="50800" dist="38100" dir="2700000" algn="tl" rotWithShape="0">
              <a:prstClr val="black">
                <a:alpha val="40000"/>
              </a:prstClr>
            </a:outerShdw>
          </a:effectLst>
        </c:spPr>
      </c:pivotFmt>
      <c:pivotFmt>
        <c:idx val="11"/>
        <c:spPr>
          <a:solidFill>
            <a:srgbClr val="173861"/>
          </a:solidFill>
          <a:ln>
            <a:noFill/>
          </a:ln>
          <a:effectLst>
            <a:outerShdw blurRad="50800" dist="38100" dir="2700000" algn="tl" rotWithShape="0">
              <a:prstClr val="black">
                <a:alpha val="40000"/>
              </a:prstClr>
            </a:outerShdw>
          </a:effectLst>
        </c:spPr>
      </c:pivotFmt>
    </c:pivotFmts>
    <c:plotArea>
      <c:layout/>
      <c:barChart>
        <c:barDir val="col"/>
        <c:grouping val="clustered"/>
        <c:varyColors val="0"/>
        <c:ser>
          <c:idx val="0"/>
          <c:order val="0"/>
          <c:tx>
            <c:strRef>
              <c:f>'Spg 10'!$B$3</c:f>
              <c:strCache>
                <c:ptCount val="1"/>
                <c:pt idx="0">
                  <c:v>Total</c:v>
                </c:pt>
              </c:strCache>
            </c:strRef>
          </c:tx>
          <c:spPr>
            <a:solidFill>
              <a:schemeClr val="accent1"/>
            </a:solidFill>
            <a:ln>
              <a:noFill/>
            </a:ln>
            <a:effectLst>
              <a:outerShdw blurRad="50800" dist="38100" dir="2700000" algn="tl" rotWithShape="0">
                <a:prstClr val="black">
                  <a:alpha val="40000"/>
                </a:prstClr>
              </a:outerShdw>
            </a:effectLst>
          </c:spPr>
          <c:invertIfNegative val="0"/>
          <c:dPt>
            <c:idx val="0"/>
            <c:invertIfNegative val="0"/>
            <c:bubble3D val="0"/>
            <c:spPr>
              <a:solidFill>
                <a:srgbClr val="DAECEE"/>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1-2BD6-4979-AFBF-A2E318C0456A}"/>
              </c:ext>
            </c:extLst>
          </c:dPt>
          <c:dPt>
            <c:idx val="1"/>
            <c:invertIfNegative val="0"/>
            <c:bubble3D val="0"/>
            <c:spPr>
              <a:solidFill>
                <a:srgbClr val="8D1733"/>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3-2BD6-4979-AFBF-A2E318C0456A}"/>
              </c:ext>
            </c:extLst>
          </c:dPt>
          <c:dPt>
            <c:idx val="2"/>
            <c:invertIfNegative val="0"/>
            <c:bubble3D val="0"/>
            <c:spPr>
              <a:solidFill>
                <a:srgbClr val="173861"/>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5-2BD6-4979-AFBF-A2E318C0456A}"/>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10'!$A$4:$A$7</c:f>
              <c:strCache>
                <c:ptCount val="3"/>
                <c:pt idx="0">
                  <c:v>Ja</c:v>
                </c:pt>
                <c:pt idx="1">
                  <c:v>Nej</c:v>
                </c:pt>
                <c:pt idx="2">
                  <c:v>Ved ikke</c:v>
                </c:pt>
              </c:strCache>
            </c:strRef>
          </c:cat>
          <c:val>
            <c:numRef>
              <c:f>'Spg 10'!$B$4:$B$7</c:f>
              <c:numCache>
                <c:formatCode>0.0%</c:formatCode>
                <c:ptCount val="3"/>
                <c:pt idx="0">
                  <c:v>0.5</c:v>
                </c:pt>
                <c:pt idx="1">
                  <c:v>0.40740740740740738</c:v>
                </c:pt>
                <c:pt idx="2">
                  <c:v>9.2592592592592587E-2</c:v>
                </c:pt>
              </c:numCache>
            </c:numRef>
          </c:val>
          <c:extLst>
            <c:ext xmlns:c16="http://schemas.microsoft.com/office/drawing/2014/chart" uri="{C3380CC4-5D6E-409C-BE32-E72D297353CC}">
              <c16:uniqueId val="{00000006-2BD6-4979-AFBF-A2E318C0456A}"/>
            </c:ext>
          </c:extLst>
        </c:ser>
        <c:dLbls>
          <c:dLblPos val="outEnd"/>
          <c:showLegendKey val="0"/>
          <c:showVal val="1"/>
          <c:showCatName val="0"/>
          <c:showSerName val="0"/>
          <c:showPercent val="0"/>
          <c:showBubbleSize val="0"/>
        </c:dLbls>
        <c:gapWidth val="219"/>
        <c:overlap val="-27"/>
        <c:axId val="93053359"/>
        <c:axId val="2036128399"/>
      </c:barChart>
      <c:catAx>
        <c:axId val="93053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036128399"/>
        <c:crosses val="autoZero"/>
        <c:auto val="1"/>
        <c:lblAlgn val="ctr"/>
        <c:lblOffset val="100"/>
        <c:noMultiLvlLbl val="0"/>
      </c:catAx>
      <c:valAx>
        <c:axId val="2036128399"/>
        <c:scaling>
          <c:orientation val="minMax"/>
          <c:max val="1"/>
        </c:scaling>
        <c:delete val="1"/>
        <c:axPos val="l"/>
        <c:numFmt formatCode="0.0%" sourceLinked="1"/>
        <c:majorTickMark val="none"/>
        <c:minorTickMark val="none"/>
        <c:tickLblPos val="nextTo"/>
        <c:crossAx val="9305335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11!Pivottabel10</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Har I oplyst de studerende om deres ret til at vælge undervisningsmiljørepræsentanter?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a:noFill/>
          </a:ln>
          <a:effectLst/>
        </c:spPr>
      </c:pivotFmt>
      <c:pivotFmt>
        <c:idx val="2"/>
        <c:spPr>
          <a:solidFill>
            <a:srgbClr val="8D1733"/>
          </a:solidFill>
          <a:ln>
            <a:noFill/>
          </a:ln>
          <a:effectLst/>
        </c:spPr>
      </c:pivotFmt>
      <c:pivotFmt>
        <c:idx val="3"/>
        <c:spPr>
          <a:solidFill>
            <a:srgbClr val="173861"/>
          </a:solidFill>
          <a:ln>
            <a:noFill/>
          </a:ln>
          <a:effectLst/>
        </c:spPr>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DAECEE"/>
          </a:solidFill>
          <a:ln>
            <a:noFill/>
          </a:ln>
          <a:effectLst/>
        </c:spPr>
      </c:pivotFmt>
      <c:pivotFmt>
        <c:idx val="6"/>
        <c:spPr>
          <a:solidFill>
            <a:srgbClr val="8D1733"/>
          </a:solidFill>
          <a:ln>
            <a:noFill/>
          </a:ln>
          <a:effectLst/>
        </c:spPr>
      </c:pivotFmt>
      <c:pivotFmt>
        <c:idx val="7"/>
        <c:spPr>
          <a:solidFill>
            <a:srgbClr val="173861"/>
          </a:solidFill>
          <a:ln>
            <a:noFill/>
          </a:ln>
          <a:effectLst/>
        </c:spPr>
      </c:pivotFmt>
      <c:pivotFmt>
        <c:idx val="8"/>
        <c:spPr>
          <a:solidFill>
            <a:schemeClr val="accent1"/>
          </a:solidFill>
          <a:ln>
            <a:noFill/>
          </a:ln>
          <a:effectLst>
            <a:outerShdw blurRad="50800" dist="38100" dir="2700000" algn="tl"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rgbClr val="DAECEE"/>
          </a:solidFill>
          <a:ln>
            <a:noFill/>
          </a:ln>
          <a:effectLst>
            <a:outerShdw blurRad="50800" dist="38100" dir="2700000" algn="tl" rotWithShape="0">
              <a:prstClr val="black">
                <a:alpha val="40000"/>
              </a:prstClr>
            </a:outerShdw>
          </a:effectLst>
        </c:spPr>
      </c:pivotFmt>
      <c:pivotFmt>
        <c:idx val="10"/>
        <c:spPr>
          <a:solidFill>
            <a:srgbClr val="8D1733"/>
          </a:solidFill>
          <a:ln>
            <a:noFill/>
          </a:ln>
          <a:effectLst>
            <a:outerShdw blurRad="50800" dist="38100" dir="2700000" algn="tl" rotWithShape="0">
              <a:prstClr val="black">
                <a:alpha val="40000"/>
              </a:prstClr>
            </a:outerShdw>
          </a:effectLst>
        </c:spPr>
      </c:pivotFmt>
      <c:pivotFmt>
        <c:idx val="11"/>
        <c:spPr>
          <a:solidFill>
            <a:srgbClr val="173861"/>
          </a:solidFill>
          <a:ln>
            <a:noFill/>
          </a:ln>
          <a:effectLst>
            <a:outerShdw blurRad="50800" dist="38100" dir="2700000" algn="tl" rotWithShape="0">
              <a:prstClr val="black">
                <a:alpha val="40000"/>
              </a:prstClr>
            </a:outerShdw>
          </a:effectLst>
        </c:spPr>
      </c:pivotFmt>
    </c:pivotFmts>
    <c:plotArea>
      <c:layout/>
      <c:barChart>
        <c:barDir val="col"/>
        <c:grouping val="clustered"/>
        <c:varyColors val="0"/>
        <c:ser>
          <c:idx val="0"/>
          <c:order val="0"/>
          <c:tx>
            <c:strRef>
              <c:f>'Spg 11'!$B$3</c:f>
              <c:strCache>
                <c:ptCount val="1"/>
                <c:pt idx="0">
                  <c:v>Total</c:v>
                </c:pt>
              </c:strCache>
            </c:strRef>
          </c:tx>
          <c:spPr>
            <a:solidFill>
              <a:schemeClr val="accent1"/>
            </a:solidFill>
            <a:ln>
              <a:noFill/>
            </a:ln>
            <a:effectLst>
              <a:outerShdw blurRad="50800" dist="38100" dir="2700000" algn="tl" rotWithShape="0">
                <a:prstClr val="black">
                  <a:alpha val="40000"/>
                </a:prstClr>
              </a:outerShdw>
            </a:effectLst>
          </c:spPr>
          <c:invertIfNegative val="0"/>
          <c:dPt>
            <c:idx val="0"/>
            <c:invertIfNegative val="0"/>
            <c:bubble3D val="0"/>
            <c:spPr>
              <a:solidFill>
                <a:srgbClr val="DAECEE"/>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1-288B-4F14-9242-21E2A1AAA221}"/>
              </c:ext>
            </c:extLst>
          </c:dPt>
          <c:dPt>
            <c:idx val="1"/>
            <c:invertIfNegative val="0"/>
            <c:bubble3D val="0"/>
            <c:spPr>
              <a:solidFill>
                <a:srgbClr val="8D1733"/>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3-288B-4F14-9242-21E2A1AAA221}"/>
              </c:ext>
            </c:extLst>
          </c:dPt>
          <c:dPt>
            <c:idx val="2"/>
            <c:invertIfNegative val="0"/>
            <c:bubble3D val="0"/>
            <c:spPr>
              <a:solidFill>
                <a:srgbClr val="173861"/>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5-288B-4F14-9242-21E2A1AAA221}"/>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11'!$A$4:$A$7</c:f>
              <c:strCache>
                <c:ptCount val="3"/>
                <c:pt idx="0">
                  <c:v>Ja</c:v>
                </c:pt>
                <c:pt idx="1">
                  <c:v>Nej</c:v>
                </c:pt>
                <c:pt idx="2">
                  <c:v>Ved ikke</c:v>
                </c:pt>
              </c:strCache>
            </c:strRef>
          </c:cat>
          <c:val>
            <c:numRef>
              <c:f>'Spg 11'!$B$4:$B$7</c:f>
              <c:numCache>
                <c:formatCode>0.0%</c:formatCode>
                <c:ptCount val="3"/>
                <c:pt idx="0">
                  <c:v>0.59375</c:v>
                </c:pt>
                <c:pt idx="1">
                  <c:v>0.25</c:v>
                </c:pt>
                <c:pt idx="2">
                  <c:v>0.15625</c:v>
                </c:pt>
              </c:numCache>
            </c:numRef>
          </c:val>
          <c:extLst>
            <c:ext xmlns:c16="http://schemas.microsoft.com/office/drawing/2014/chart" uri="{C3380CC4-5D6E-409C-BE32-E72D297353CC}">
              <c16:uniqueId val="{00000006-288B-4F14-9242-21E2A1AAA221}"/>
            </c:ext>
          </c:extLst>
        </c:ser>
        <c:dLbls>
          <c:dLblPos val="outEnd"/>
          <c:showLegendKey val="0"/>
          <c:showVal val="1"/>
          <c:showCatName val="0"/>
          <c:showSerName val="0"/>
          <c:showPercent val="0"/>
          <c:showBubbleSize val="0"/>
        </c:dLbls>
        <c:gapWidth val="219"/>
        <c:overlap val="-27"/>
        <c:axId val="1451747535"/>
        <c:axId val="2036117839"/>
      </c:barChart>
      <c:catAx>
        <c:axId val="1451747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036117839"/>
        <c:crosses val="autoZero"/>
        <c:auto val="1"/>
        <c:lblAlgn val="ctr"/>
        <c:lblOffset val="100"/>
        <c:noMultiLvlLbl val="0"/>
      </c:catAx>
      <c:valAx>
        <c:axId val="2036117839"/>
        <c:scaling>
          <c:orientation val="minMax"/>
          <c:max val="1"/>
        </c:scaling>
        <c:delete val="1"/>
        <c:axPos val="l"/>
        <c:numFmt formatCode="0.0%" sourceLinked="1"/>
        <c:majorTickMark val="none"/>
        <c:minorTickMark val="none"/>
        <c:tickLblPos val="nextTo"/>
        <c:crossAx val="14517475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12!Pivottabel11</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Har I</a:t>
            </a:r>
            <a:r>
              <a:rPr lang="en-US" b="1" baseline="0"/>
              <a:t> undervisningsmiljørepræsentanter på jeres uddannelsesinstitution?</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a:noFill/>
          </a:ln>
          <a:effectLst/>
        </c:spPr>
      </c:pivotFmt>
      <c:pivotFmt>
        <c:idx val="2"/>
        <c:spPr>
          <a:solidFill>
            <a:srgbClr val="8D1733"/>
          </a:solidFill>
          <a:ln>
            <a:noFill/>
          </a:ln>
          <a:effectLst/>
        </c:spPr>
      </c:pivotFmt>
      <c:pivotFmt>
        <c:idx val="3"/>
        <c:spPr>
          <a:solidFill>
            <a:srgbClr val="173861"/>
          </a:solidFill>
          <a:ln>
            <a:noFill/>
          </a:ln>
          <a:effectLst/>
        </c:spPr>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DAECEE"/>
          </a:solidFill>
          <a:ln>
            <a:noFill/>
          </a:ln>
          <a:effectLst/>
        </c:spPr>
      </c:pivotFmt>
      <c:pivotFmt>
        <c:idx val="6"/>
        <c:spPr>
          <a:solidFill>
            <a:srgbClr val="8D1733"/>
          </a:solidFill>
          <a:ln>
            <a:noFill/>
          </a:ln>
          <a:effectLst/>
        </c:spPr>
      </c:pivotFmt>
      <c:pivotFmt>
        <c:idx val="7"/>
        <c:spPr>
          <a:solidFill>
            <a:srgbClr val="173861"/>
          </a:solidFill>
          <a:ln>
            <a:noFill/>
          </a:ln>
          <a:effectLst/>
        </c:spPr>
      </c:pivotFmt>
      <c:pivotFmt>
        <c:idx val="8"/>
        <c:spPr>
          <a:solidFill>
            <a:schemeClr val="accent1"/>
          </a:solidFill>
          <a:ln>
            <a:noFill/>
          </a:ln>
          <a:effectLst>
            <a:outerShdw blurRad="50800" dist="38100" dir="2700000" algn="tl"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rgbClr val="DAECEE"/>
          </a:solidFill>
          <a:ln>
            <a:noFill/>
          </a:ln>
          <a:effectLst>
            <a:outerShdw blurRad="50800" dist="38100" dir="2700000" algn="tl" rotWithShape="0">
              <a:prstClr val="black">
                <a:alpha val="40000"/>
              </a:prstClr>
            </a:outerShdw>
          </a:effectLst>
        </c:spPr>
      </c:pivotFmt>
      <c:pivotFmt>
        <c:idx val="10"/>
        <c:spPr>
          <a:solidFill>
            <a:srgbClr val="8D1733"/>
          </a:solidFill>
          <a:ln>
            <a:noFill/>
          </a:ln>
          <a:effectLst>
            <a:outerShdw blurRad="50800" dist="38100" dir="2700000" algn="tl" rotWithShape="0">
              <a:prstClr val="black">
                <a:alpha val="40000"/>
              </a:prstClr>
            </a:outerShdw>
          </a:effectLst>
        </c:spPr>
      </c:pivotFmt>
      <c:pivotFmt>
        <c:idx val="11"/>
        <c:spPr>
          <a:solidFill>
            <a:srgbClr val="173861"/>
          </a:solidFill>
          <a:ln>
            <a:noFill/>
          </a:ln>
          <a:effectLst>
            <a:outerShdw blurRad="50800" dist="38100" dir="2700000" algn="tl" rotWithShape="0">
              <a:prstClr val="black">
                <a:alpha val="40000"/>
              </a:prstClr>
            </a:outerShdw>
          </a:effectLst>
        </c:spPr>
      </c:pivotFmt>
    </c:pivotFmts>
    <c:plotArea>
      <c:layout/>
      <c:barChart>
        <c:barDir val="col"/>
        <c:grouping val="clustered"/>
        <c:varyColors val="0"/>
        <c:ser>
          <c:idx val="0"/>
          <c:order val="0"/>
          <c:tx>
            <c:strRef>
              <c:f>'Spg 12'!$B$3</c:f>
              <c:strCache>
                <c:ptCount val="1"/>
                <c:pt idx="0">
                  <c:v>Total</c:v>
                </c:pt>
              </c:strCache>
            </c:strRef>
          </c:tx>
          <c:spPr>
            <a:solidFill>
              <a:schemeClr val="accent1"/>
            </a:solidFill>
            <a:ln>
              <a:noFill/>
            </a:ln>
            <a:effectLst>
              <a:outerShdw blurRad="50800" dist="38100" dir="2700000" algn="tl" rotWithShape="0">
                <a:prstClr val="black">
                  <a:alpha val="40000"/>
                </a:prstClr>
              </a:outerShdw>
            </a:effectLst>
          </c:spPr>
          <c:invertIfNegative val="0"/>
          <c:dPt>
            <c:idx val="0"/>
            <c:invertIfNegative val="0"/>
            <c:bubble3D val="0"/>
            <c:spPr>
              <a:solidFill>
                <a:srgbClr val="DAECEE"/>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1-FA4B-4272-894D-25341E38BFC6}"/>
              </c:ext>
            </c:extLst>
          </c:dPt>
          <c:dPt>
            <c:idx val="1"/>
            <c:invertIfNegative val="0"/>
            <c:bubble3D val="0"/>
            <c:spPr>
              <a:solidFill>
                <a:srgbClr val="8D1733"/>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3-FA4B-4272-894D-25341E38BFC6}"/>
              </c:ext>
            </c:extLst>
          </c:dPt>
          <c:dPt>
            <c:idx val="2"/>
            <c:invertIfNegative val="0"/>
            <c:bubble3D val="0"/>
            <c:spPr>
              <a:solidFill>
                <a:srgbClr val="173861"/>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5-FA4B-4272-894D-25341E38BFC6}"/>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12'!$A$4:$A$7</c:f>
              <c:strCache>
                <c:ptCount val="3"/>
                <c:pt idx="0">
                  <c:v>Ja</c:v>
                </c:pt>
                <c:pt idx="1">
                  <c:v>Nej</c:v>
                </c:pt>
                <c:pt idx="2">
                  <c:v>Ved ikke</c:v>
                </c:pt>
              </c:strCache>
            </c:strRef>
          </c:cat>
          <c:val>
            <c:numRef>
              <c:f>'Spg 12'!$B$4:$B$7</c:f>
              <c:numCache>
                <c:formatCode>0.0%</c:formatCode>
                <c:ptCount val="3"/>
                <c:pt idx="0">
                  <c:v>0.25925925925925924</c:v>
                </c:pt>
                <c:pt idx="1">
                  <c:v>0.66666666666666663</c:v>
                </c:pt>
                <c:pt idx="2">
                  <c:v>7.407407407407407E-2</c:v>
                </c:pt>
              </c:numCache>
            </c:numRef>
          </c:val>
          <c:extLst>
            <c:ext xmlns:c16="http://schemas.microsoft.com/office/drawing/2014/chart" uri="{C3380CC4-5D6E-409C-BE32-E72D297353CC}">
              <c16:uniqueId val="{00000006-FA4B-4272-894D-25341E38BFC6}"/>
            </c:ext>
          </c:extLst>
        </c:ser>
        <c:dLbls>
          <c:dLblPos val="outEnd"/>
          <c:showLegendKey val="0"/>
          <c:showVal val="1"/>
          <c:showCatName val="0"/>
          <c:showSerName val="0"/>
          <c:showPercent val="0"/>
          <c:showBubbleSize val="0"/>
        </c:dLbls>
        <c:gapWidth val="219"/>
        <c:overlap val="-27"/>
        <c:axId val="1750811391"/>
        <c:axId val="2015482751"/>
      </c:barChart>
      <c:catAx>
        <c:axId val="17508113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015482751"/>
        <c:crosses val="autoZero"/>
        <c:auto val="1"/>
        <c:lblAlgn val="ctr"/>
        <c:lblOffset val="100"/>
        <c:noMultiLvlLbl val="0"/>
      </c:catAx>
      <c:valAx>
        <c:axId val="2015482751"/>
        <c:scaling>
          <c:orientation val="minMax"/>
          <c:max val="1"/>
        </c:scaling>
        <c:delete val="1"/>
        <c:axPos val="l"/>
        <c:numFmt formatCode="0.0%" sourceLinked="1"/>
        <c:majorTickMark val="none"/>
        <c:minorTickMark val="none"/>
        <c:tickLblPos val="nextTo"/>
        <c:crossAx val="175081139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1!Pivottabel26</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Har I en skriftlig undervisningsmiljøvurdering (UMV)?</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a:noFill/>
          </a:ln>
          <a:effectLst/>
        </c:spPr>
      </c:pivotFmt>
      <c:pivotFmt>
        <c:idx val="2"/>
        <c:spPr>
          <a:solidFill>
            <a:srgbClr val="8D1733"/>
          </a:solidFill>
          <a:ln>
            <a:noFill/>
          </a:ln>
          <a:effectLst/>
        </c:spPr>
      </c:pivotFmt>
      <c:pivotFmt>
        <c:idx val="3"/>
        <c:spPr>
          <a:solidFill>
            <a:srgbClr val="173861"/>
          </a:solidFill>
          <a:ln>
            <a:noFill/>
          </a:ln>
          <a:effectLst/>
        </c:spPr>
      </c:pivotFmt>
    </c:pivotFmts>
    <c:plotArea>
      <c:layout/>
      <c:barChart>
        <c:barDir val="col"/>
        <c:grouping val="clustered"/>
        <c:varyColors val="0"/>
        <c:ser>
          <c:idx val="0"/>
          <c:order val="0"/>
          <c:tx>
            <c:strRef>
              <c:f>'Spg 1'!$B$3</c:f>
              <c:strCache>
                <c:ptCount val="1"/>
                <c:pt idx="0">
                  <c:v>Total</c:v>
                </c:pt>
              </c:strCache>
            </c:strRef>
          </c:tx>
          <c:spPr>
            <a:solidFill>
              <a:schemeClr val="accent1"/>
            </a:solidFill>
            <a:ln>
              <a:noFill/>
            </a:ln>
            <a:effectLst/>
          </c:spPr>
          <c:invertIfNegative val="0"/>
          <c:dPt>
            <c:idx val="0"/>
            <c:invertIfNegative val="0"/>
            <c:bubble3D val="0"/>
            <c:spPr>
              <a:solidFill>
                <a:srgbClr val="DAECEE"/>
              </a:solidFill>
              <a:ln>
                <a:noFill/>
              </a:ln>
              <a:effectLst/>
            </c:spPr>
            <c:extLst>
              <c:ext xmlns:c16="http://schemas.microsoft.com/office/drawing/2014/chart" uri="{C3380CC4-5D6E-409C-BE32-E72D297353CC}">
                <c16:uniqueId val="{00000002-5E83-417B-A228-B7B11959BDE6}"/>
              </c:ext>
            </c:extLst>
          </c:dPt>
          <c:dPt>
            <c:idx val="1"/>
            <c:invertIfNegative val="0"/>
            <c:bubble3D val="0"/>
            <c:spPr>
              <a:solidFill>
                <a:srgbClr val="8D1733"/>
              </a:solidFill>
              <a:ln>
                <a:noFill/>
              </a:ln>
              <a:effectLst/>
            </c:spPr>
            <c:extLst>
              <c:ext xmlns:c16="http://schemas.microsoft.com/office/drawing/2014/chart" uri="{C3380CC4-5D6E-409C-BE32-E72D297353CC}">
                <c16:uniqueId val="{00000003-5E83-417B-A228-B7B11959BDE6}"/>
              </c:ext>
            </c:extLst>
          </c:dPt>
          <c:dPt>
            <c:idx val="2"/>
            <c:invertIfNegative val="0"/>
            <c:bubble3D val="0"/>
            <c:spPr>
              <a:solidFill>
                <a:srgbClr val="173861"/>
              </a:solidFill>
              <a:ln>
                <a:noFill/>
              </a:ln>
              <a:effectLst/>
            </c:spPr>
            <c:extLst>
              <c:ext xmlns:c16="http://schemas.microsoft.com/office/drawing/2014/chart" uri="{C3380CC4-5D6E-409C-BE32-E72D297353CC}">
                <c16:uniqueId val="{00000004-5E83-417B-A228-B7B11959BDE6}"/>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1'!$A$4:$A$7</c:f>
              <c:strCache>
                <c:ptCount val="3"/>
                <c:pt idx="0">
                  <c:v>Ja</c:v>
                </c:pt>
                <c:pt idx="1">
                  <c:v>Nej</c:v>
                </c:pt>
                <c:pt idx="2">
                  <c:v>Ved ikke</c:v>
                </c:pt>
              </c:strCache>
            </c:strRef>
          </c:cat>
          <c:val>
            <c:numRef>
              <c:f>'Spg 1'!$B$4:$B$7</c:f>
              <c:numCache>
                <c:formatCode>0.0%</c:formatCode>
                <c:ptCount val="3"/>
                <c:pt idx="0">
                  <c:v>0.74137931034482762</c:v>
                </c:pt>
                <c:pt idx="1">
                  <c:v>0.22413793103448276</c:v>
                </c:pt>
                <c:pt idx="2">
                  <c:v>3.4482758620689655E-2</c:v>
                </c:pt>
              </c:numCache>
            </c:numRef>
          </c:val>
          <c:extLst>
            <c:ext xmlns:c16="http://schemas.microsoft.com/office/drawing/2014/chart" uri="{C3380CC4-5D6E-409C-BE32-E72D297353CC}">
              <c16:uniqueId val="{00000000-5E83-417B-A228-B7B11959BDE6}"/>
            </c:ext>
          </c:extLst>
        </c:ser>
        <c:dLbls>
          <c:dLblPos val="outEnd"/>
          <c:showLegendKey val="0"/>
          <c:showVal val="1"/>
          <c:showCatName val="0"/>
          <c:showSerName val="0"/>
          <c:showPercent val="0"/>
          <c:showBubbleSize val="0"/>
        </c:dLbls>
        <c:gapWidth val="219"/>
        <c:overlap val="-27"/>
        <c:axId val="961641840"/>
        <c:axId val="1176526400"/>
      </c:barChart>
      <c:catAx>
        <c:axId val="961641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176526400"/>
        <c:crosses val="autoZero"/>
        <c:auto val="1"/>
        <c:lblAlgn val="ctr"/>
        <c:lblOffset val="100"/>
        <c:noMultiLvlLbl val="0"/>
      </c:catAx>
      <c:valAx>
        <c:axId val="1176526400"/>
        <c:scaling>
          <c:orientation val="minMax"/>
          <c:max val="1"/>
        </c:scaling>
        <c:delete val="1"/>
        <c:axPos val="l"/>
        <c:numFmt formatCode="0.0%" sourceLinked="1"/>
        <c:majorTickMark val="none"/>
        <c:minorTickMark val="none"/>
        <c:tickLblPos val="nextTo"/>
        <c:crossAx val="9616418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13!Pivottabel12</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Hvorfor har I ikke undervisningsmiljørepræsentanter på jeres uddannelsesinstitution?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rgbClr val="DAECEE"/>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DAECEE"/>
          </a:solidFill>
          <a:ln>
            <a:noFill/>
          </a:ln>
          <a:effectLst>
            <a:outerShdw blurRad="50800" dist="38100" dir="2700000" algn="tl" rotWithShape="0">
              <a:prstClr val="black">
                <a:alpha val="4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'Spg 13'!$B$3</c:f>
              <c:strCache>
                <c:ptCount val="1"/>
                <c:pt idx="0">
                  <c:v>Total</c:v>
                </c:pt>
              </c:strCache>
            </c:strRef>
          </c:tx>
          <c:spPr>
            <a:solidFill>
              <a:srgbClr val="DAECEE"/>
            </a:solidFill>
            <a:ln>
              <a:noFill/>
            </a:ln>
            <a:effectLst>
              <a:outerShdw blurRad="50800" dist="38100" dir="2700000" algn="t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13'!$A$4:$A$9</c:f>
              <c:strCache>
                <c:ptCount val="5"/>
                <c:pt idx="0">
                  <c:v>De studerende har ikke ønsket at vælge undervisningsmiljørepræsentanter</c:v>
                </c:pt>
                <c:pt idx="1">
                  <c:v>Opgaven, som undervisningsmiljørepræsentanterne varetager, er placeret ved studierådende</c:v>
                </c:pt>
                <c:pt idx="2">
                  <c:v>Ledelsen oplever ikke, at det skaber en værdi for undervisningsmiljøet at have undervisningsmiljørepræsentanter</c:v>
                </c:pt>
                <c:pt idx="3">
                  <c:v>De studerende er ikke blevet oplyst om muligheden for at vælge undervisningsmiljørepræsentanter</c:v>
                </c:pt>
                <c:pt idx="4">
                  <c:v>Andet, skriv gerne her</c:v>
                </c:pt>
              </c:strCache>
            </c:strRef>
          </c:cat>
          <c:val>
            <c:numRef>
              <c:f>'Spg 13'!$B$4:$B$9</c:f>
              <c:numCache>
                <c:formatCode>0.0%</c:formatCode>
                <c:ptCount val="5"/>
                <c:pt idx="0">
                  <c:v>0.16666666666666666</c:v>
                </c:pt>
                <c:pt idx="1">
                  <c:v>0.1111111111111111</c:v>
                </c:pt>
                <c:pt idx="2">
                  <c:v>0.1111111111111111</c:v>
                </c:pt>
                <c:pt idx="3">
                  <c:v>0.1388888888888889</c:v>
                </c:pt>
                <c:pt idx="4">
                  <c:v>0.47222222222222221</c:v>
                </c:pt>
              </c:numCache>
            </c:numRef>
          </c:val>
          <c:extLst>
            <c:ext xmlns:c16="http://schemas.microsoft.com/office/drawing/2014/chart" uri="{C3380CC4-5D6E-409C-BE32-E72D297353CC}">
              <c16:uniqueId val="{00000000-59D2-46B2-9314-F477B730B739}"/>
            </c:ext>
          </c:extLst>
        </c:ser>
        <c:dLbls>
          <c:dLblPos val="outEnd"/>
          <c:showLegendKey val="0"/>
          <c:showVal val="1"/>
          <c:showCatName val="0"/>
          <c:showSerName val="0"/>
          <c:showPercent val="0"/>
          <c:showBubbleSize val="0"/>
        </c:dLbls>
        <c:gapWidth val="219"/>
        <c:overlap val="-27"/>
        <c:axId val="207436767"/>
        <c:axId val="1964830527"/>
      </c:barChart>
      <c:catAx>
        <c:axId val="2074367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964830527"/>
        <c:crosses val="autoZero"/>
        <c:auto val="1"/>
        <c:lblAlgn val="ctr"/>
        <c:lblOffset val="100"/>
        <c:noMultiLvlLbl val="0"/>
      </c:catAx>
      <c:valAx>
        <c:axId val="1964830527"/>
        <c:scaling>
          <c:orientation val="minMax"/>
          <c:max val="1"/>
        </c:scaling>
        <c:delete val="1"/>
        <c:axPos val="l"/>
        <c:numFmt formatCode="0.0%" sourceLinked="1"/>
        <c:majorTickMark val="none"/>
        <c:minorTickMark val="none"/>
        <c:tickLblPos val="nextTo"/>
        <c:crossAx val="2074367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Inviterer I undervisningsmiljørepræsentanterne til at deltage i uddannelsesinstitutionens arbejdsmiljøgrupper, når i drøfter forhold,</a:t>
            </a:r>
            <a:r>
              <a:rPr lang="en-US" b="1" baseline="0"/>
              <a:t> der har betydning for undervisningsmiljøet?</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'Spg 14'!$E$3</c:f>
              <c:strCache>
                <c:ptCount val="1"/>
                <c:pt idx="0">
                  <c:v>Procent</c:v>
                </c:pt>
              </c:strCache>
            </c:strRef>
          </c:tx>
          <c:spPr>
            <a:solidFill>
              <a:schemeClr val="accent1"/>
            </a:solidFill>
            <a:ln>
              <a:noFill/>
            </a:ln>
            <a:effectLst>
              <a:outerShdw blurRad="50800" dist="38100" dir="2700000" algn="tl" rotWithShape="0">
                <a:prstClr val="black">
                  <a:alpha val="40000"/>
                </a:prstClr>
              </a:outerShdw>
            </a:effectLst>
          </c:spPr>
          <c:invertIfNegative val="0"/>
          <c:dPt>
            <c:idx val="0"/>
            <c:invertIfNegative val="0"/>
            <c:bubble3D val="0"/>
            <c:spPr>
              <a:solidFill>
                <a:srgbClr val="DAECEE"/>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1-E49C-4851-B87A-3AE2567CC832}"/>
              </c:ext>
            </c:extLst>
          </c:dPt>
          <c:dPt>
            <c:idx val="1"/>
            <c:invertIfNegative val="0"/>
            <c:bubble3D val="0"/>
            <c:spPr>
              <a:solidFill>
                <a:srgbClr val="8D1733"/>
              </a:solidFill>
              <a:ln>
                <a:noFill/>
              </a:ln>
              <a:effectLst>
                <a:outerShdw blurRad="50800" dist="38100" dir="2700000" algn="tl" rotWithShape="0">
                  <a:prstClr val="black">
                    <a:alpha val="40000"/>
                  </a:prstClr>
                </a:outerShdw>
              </a:effectLst>
            </c:spPr>
            <c:extLst>
              <c:ext xmlns:c16="http://schemas.microsoft.com/office/drawing/2014/chart" uri="{C3380CC4-5D6E-409C-BE32-E72D297353CC}">
                <c16:uniqueId val="{00000003-E49C-4851-B87A-3AE2567CC832}"/>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14'!$D$4:$D$7</c:f>
              <c:strCache>
                <c:ptCount val="4"/>
                <c:pt idx="0">
                  <c:v>Altid</c:v>
                </c:pt>
                <c:pt idx="1">
                  <c:v>Nogle gange</c:v>
                </c:pt>
                <c:pt idx="2">
                  <c:v>Sjældent</c:v>
                </c:pt>
                <c:pt idx="3">
                  <c:v>Aldrig</c:v>
                </c:pt>
              </c:strCache>
            </c:strRef>
          </c:cat>
          <c:val>
            <c:numRef>
              <c:f>'Spg 14'!$E$4:$E$7</c:f>
              <c:numCache>
                <c:formatCode>0.0%</c:formatCode>
                <c:ptCount val="4"/>
                <c:pt idx="0">
                  <c:v>0.35714285714285715</c:v>
                </c:pt>
                <c:pt idx="1">
                  <c:v>0.6428571428571429</c:v>
                </c:pt>
                <c:pt idx="2" formatCode="0%">
                  <c:v>0</c:v>
                </c:pt>
                <c:pt idx="3" formatCode="0%">
                  <c:v>0</c:v>
                </c:pt>
              </c:numCache>
            </c:numRef>
          </c:val>
          <c:extLst>
            <c:ext xmlns:c16="http://schemas.microsoft.com/office/drawing/2014/chart" uri="{C3380CC4-5D6E-409C-BE32-E72D297353CC}">
              <c16:uniqueId val="{00000004-D28F-49BD-87D4-4370D3D95114}"/>
            </c:ext>
          </c:extLst>
        </c:ser>
        <c:dLbls>
          <c:dLblPos val="outEnd"/>
          <c:showLegendKey val="0"/>
          <c:showVal val="1"/>
          <c:showCatName val="0"/>
          <c:showSerName val="0"/>
          <c:showPercent val="0"/>
          <c:showBubbleSize val="0"/>
        </c:dLbls>
        <c:gapWidth val="219"/>
        <c:overlap val="-27"/>
        <c:axId val="165825151"/>
        <c:axId val="2015479391"/>
      </c:barChart>
      <c:catAx>
        <c:axId val="1658251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015479391"/>
        <c:crosses val="autoZero"/>
        <c:auto val="1"/>
        <c:lblAlgn val="ctr"/>
        <c:lblOffset val="100"/>
        <c:noMultiLvlLbl val="0"/>
      </c:catAx>
      <c:valAx>
        <c:axId val="2015479391"/>
        <c:scaling>
          <c:orientation val="minMax"/>
          <c:max val="1"/>
        </c:scaling>
        <c:delete val="1"/>
        <c:axPos val="l"/>
        <c:numFmt formatCode="0.0%" sourceLinked="1"/>
        <c:majorTickMark val="none"/>
        <c:minorTickMark val="none"/>
        <c:tickLblPos val="nextTo"/>
        <c:crossAx val="1658251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uddannelser).xlsx]Ejerkode!Pivottabel15</c:name>
    <c:fmtId val="0"/>
  </c:pivotSource>
  <c:chart>
    <c:autoTitleDeleted val="1"/>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w="19050">
            <a:solidFill>
              <a:schemeClr val="lt1"/>
            </a:solidFill>
          </a:ln>
          <a:effectLst/>
        </c:spPr>
        <c:dLbl>
          <c:idx val="0"/>
          <c:layout>
            <c:manualLayout>
              <c:x val="7.7777777777777682E-2"/>
              <c:y val="-5.55555555555555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8D1733"/>
          </a:solidFill>
          <a:ln w="19050">
            <a:solidFill>
              <a:schemeClr val="lt1"/>
            </a:solidFill>
          </a:ln>
          <a:effectLst/>
        </c:spPr>
        <c:dLbl>
          <c:idx val="0"/>
          <c:layout>
            <c:manualLayout>
              <c:x val="7.2222222222222215E-2"/>
              <c:y val="-9.259259259259343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173861"/>
          </a:solidFill>
          <a:ln w="19050">
            <a:solidFill>
              <a:schemeClr val="lt1"/>
            </a:solidFill>
          </a:ln>
          <a:effectLst/>
        </c:spPr>
        <c:dLbl>
          <c:idx val="0"/>
          <c:layout>
            <c:manualLayout>
              <c:x val="1.9444444444444445E-2"/>
              <c:y val="9.2592592592592587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AF9A59"/>
          </a:solidFill>
          <a:ln w="19050">
            <a:solidFill>
              <a:schemeClr val="lt1"/>
            </a:solidFill>
          </a:ln>
          <a:effectLst/>
        </c:spPr>
        <c:dLbl>
          <c:idx val="0"/>
          <c:layout>
            <c:manualLayout>
              <c:x val="-6.3888888888888884E-2"/>
              <c:y val="-6.48148148148148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extLst>
            <c:ext xmlns:c15="http://schemas.microsoft.com/office/drawing/2012/chart" uri="{CE6537A1-D6FC-4f65-9D91-7224C49458BB}"/>
          </c:extLst>
        </c:dLbl>
      </c:pivotFmt>
    </c:pivotFmts>
    <c:plotArea>
      <c:layout/>
      <c:doughnutChart>
        <c:varyColors val="1"/>
        <c:ser>
          <c:idx val="0"/>
          <c:order val="0"/>
          <c:tx>
            <c:strRef>
              <c:f>Ejerkode!$B$3</c:f>
              <c:strCache>
                <c:ptCount val="1"/>
                <c:pt idx="0">
                  <c:v>Total</c:v>
                </c:pt>
              </c:strCache>
            </c:strRef>
          </c:tx>
          <c:dPt>
            <c:idx val="0"/>
            <c:bubble3D val="0"/>
            <c:spPr>
              <a:solidFill>
                <a:srgbClr val="DAECEE"/>
              </a:solidFill>
              <a:ln w="19050">
                <a:solidFill>
                  <a:schemeClr val="lt1"/>
                </a:solidFill>
              </a:ln>
              <a:effectLst/>
            </c:spPr>
            <c:extLst>
              <c:ext xmlns:c16="http://schemas.microsoft.com/office/drawing/2014/chart" uri="{C3380CC4-5D6E-409C-BE32-E72D297353CC}">
                <c16:uniqueId val="{00000002-5817-4FC9-A1A7-96F97E224BDE}"/>
              </c:ext>
            </c:extLst>
          </c:dPt>
          <c:dPt>
            <c:idx val="1"/>
            <c:bubble3D val="0"/>
            <c:spPr>
              <a:solidFill>
                <a:srgbClr val="8D1733"/>
              </a:solidFill>
              <a:ln w="19050">
                <a:solidFill>
                  <a:schemeClr val="lt1"/>
                </a:solidFill>
              </a:ln>
              <a:effectLst/>
            </c:spPr>
            <c:extLst>
              <c:ext xmlns:c16="http://schemas.microsoft.com/office/drawing/2014/chart" uri="{C3380CC4-5D6E-409C-BE32-E72D297353CC}">
                <c16:uniqueId val="{00000003-5817-4FC9-A1A7-96F97E224BDE}"/>
              </c:ext>
            </c:extLst>
          </c:dPt>
          <c:dPt>
            <c:idx val="2"/>
            <c:bubble3D val="0"/>
            <c:spPr>
              <a:solidFill>
                <a:srgbClr val="173861"/>
              </a:solidFill>
              <a:ln w="19050">
                <a:solidFill>
                  <a:schemeClr val="lt1"/>
                </a:solidFill>
              </a:ln>
              <a:effectLst/>
            </c:spPr>
            <c:extLst>
              <c:ext xmlns:c16="http://schemas.microsoft.com/office/drawing/2014/chart" uri="{C3380CC4-5D6E-409C-BE32-E72D297353CC}">
                <c16:uniqueId val="{00000004-5817-4FC9-A1A7-96F97E224BDE}"/>
              </c:ext>
            </c:extLst>
          </c:dPt>
          <c:dPt>
            <c:idx val="3"/>
            <c:bubble3D val="0"/>
            <c:spPr>
              <a:solidFill>
                <a:srgbClr val="AF9A59"/>
              </a:solidFill>
              <a:ln w="19050">
                <a:solidFill>
                  <a:schemeClr val="lt1"/>
                </a:solidFill>
              </a:ln>
              <a:effectLst/>
            </c:spPr>
            <c:extLst>
              <c:ext xmlns:c16="http://schemas.microsoft.com/office/drawing/2014/chart" uri="{C3380CC4-5D6E-409C-BE32-E72D297353CC}">
                <c16:uniqueId val="{00000005-5817-4FC9-A1A7-96F97E224BDE}"/>
              </c:ext>
            </c:extLst>
          </c:dPt>
          <c:dLbls>
            <c:dLbl>
              <c:idx val="0"/>
              <c:layout>
                <c:manualLayout>
                  <c:x val="7.7777777777777682E-2"/>
                  <c:y val="-5.55555555555555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817-4FC9-A1A7-96F97E224BDE}"/>
                </c:ext>
              </c:extLst>
            </c:dLbl>
            <c:dLbl>
              <c:idx val="1"/>
              <c:layout>
                <c:manualLayout>
                  <c:x val="7.2222222222222215E-2"/>
                  <c:y val="-9.259259259259343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817-4FC9-A1A7-96F97E224BDE}"/>
                </c:ext>
              </c:extLst>
            </c:dLbl>
            <c:dLbl>
              <c:idx val="2"/>
              <c:layout>
                <c:manualLayout>
                  <c:x val="1.9444444444444445E-2"/>
                  <c:y val="9.25925925925925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817-4FC9-A1A7-96F97E224BDE}"/>
                </c:ext>
              </c:extLst>
            </c:dLbl>
            <c:dLbl>
              <c:idx val="3"/>
              <c:layout>
                <c:manualLayout>
                  <c:x val="-6.3888888888888884E-2"/>
                  <c:y val="-6.48148148148148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817-4FC9-A1A7-96F97E224BD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a-DK"/>
              </a:p>
            </c:txPr>
            <c:showLegendKey val="0"/>
            <c:showVal val="1"/>
            <c:showCatName val="0"/>
            <c:showSerName val="0"/>
            <c:showPercent val="0"/>
            <c:showBubbleSize val="0"/>
            <c:showLeaderLines val="0"/>
            <c:extLst>
              <c:ext xmlns:c15="http://schemas.microsoft.com/office/drawing/2012/chart" uri="{CE6537A1-D6FC-4f65-9D91-7224C49458BB}"/>
            </c:extLst>
          </c:dLbls>
          <c:cat>
            <c:strRef>
              <c:f>Ejerkode!$A$4:$A$8</c:f>
              <c:strCache>
                <c:ptCount val="4"/>
                <c:pt idx="0">
                  <c:v>Private</c:v>
                </c:pt>
                <c:pt idx="1">
                  <c:v>Selvejende, private</c:v>
                </c:pt>
                <c:pt idx="2">
                  <c:v>Selvejende, statslige</c:v>
                </c:pt>
                <c:pt idx="3">
                  <c:v>Statslige</c:v>
                </c:pt>
              </c:strCache>
            </c:strRef>
          </c:cat>
          <c:val>
            <c:numRef>
              <c:f>Ejerkode!$B$4:$B$8</c:f>
              <c:numCache>
                <c:formatCode>0.0%</c:formatCode>
                <c:ptCount val="4"/>
                <c:pt idx="0">
                  <c:v>0.18072289156626506</c:v>
                </c:pt>
                <c:pt idx="1">
                  <c:v>7.2289156626506021E-2</c:v>
                </c:pt>
                <c:pt idx="2">
                  <c:v>0.44578313253012047</c:v>
                </c:pt>
                <c:pt idx="3">
                  <c:v>0.30120481927710846</c:v>
                </c:pt>
              </c:numCache>
            </c:numRef>
          </c:val>
          <c:extLst>
            <c:ext xmlns:c16="http://schemas.microsoft.com/office/drawing/2014/chart" uri="{C3380CC4-5D6E-409C-BE32-E72D297353CC}">
              <c16:uniqueId val="{00000000-5817-4FC9-A1A7-96F97E224BDE}"/>
            </c:ext>
          </c:extLst>
        </c:ser>
        <c:dLbls>
          <c:showLegendKey val="0"/>
          <c:showVal val="1"/>
          <c:showCatName val="0"/>
          <c:showSerName val="0"/>
          <c:showPercent val="0"/>
          <c:showBubbleSize val="0"/>
          <c:showLeaderLines val="0"/>
        </c:dLbls>
        <c:firstSliceAng val="0"/>
        <c:holeSize val="75"/>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2!Pivottabel27</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Ligger jeres undervisningsmiljøvurdering offentlig tilgængelig på uddannelsesinstitutionens hjemmeside?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DAECEE"/>
          </a:solidFill>
          <a:ln>
            <a:noFill/>
          </a:ln>
          <a:effectLst/>
        </c:spPr>
      </c:pivotFmt>
      <c:pivotFmt>
        <c:idx val="2"/>
        <c:spPr>
          <a:solidFill>
            <a:srgbClr val="8D1733"/>
          </a:solidFill>
          <a:ln>
            <a:noFill/>
          </a:ln>
          <a:effectLst/>
        </c:spPr>
      </c:pivotFmt>
      <c:pivotFmt>
        <c:idx val="3"/>
        <c:spPr>
          <a:solidFill>
            <a:srgbClr val="173861"/>
          </a:solidFill>
          <a:ln>
            <a:noFill/>
          </a:ln>
          <a:effectLst/>
        </c:spPr>
      </c:pivotFmt>
    </c:pivotFmts>
    <c:plotArea>
      <c:layout/>
      <c:barChart>
        <c:barDir val="col"/>
        <c:grouping val="clustered"/>
        <c:varyColors val="0"/>
        <c:ser>
          <c:idx val="0"/>
          <c:order val="0"/>
          <c:tx>
            <c:strRef>
              <c:f>'Spg 2'!$B$3</c:f>
              <c:strCache>
                <c:ptCount val="1"/>
                <c:pt idx="0">
                  <c:v>Total</c:v>
                </c:pt>
              </c:strCache>
            </c:strRef>
          </c:tx>
          <c:spPr>
            <a:solidFill>
              <a:schemeClr val="accent1"/>
            </a:solidFill>
            <a:ln>
              <a:noFill/>
            </a:ln>
            <a:effectLst/>
          </c:spPr>
          <c:invertIfNegative val="0"/>
          <c:dPt>
            <c:idx val="0"/>
            <c:invertIfNegative val="0"/>
            <c:bubble3D val="0"/>
            <c:spPr>
              <a:solidFill>
                <a:srgbClr val="DAECEE"/>
              </a:solidFill>
              <a:ln>
                <a:noFill/>
              </a:ln>
              <a:effectLst/>
            </c:spPr>
            <c:extLst>
              <c:ext xmlns:c16="http://schemas.microsoft.com/office/drawing/2014/chart" uri="{C3380CC4-5D6E-409C-BE32-E72D297353CC}">
                <c16:uniqueId val="{00000002-419B-4DCF-B21B-69EEA9786F97}"/>
              </c:ext>
            </c:extLst>
          </c:dPt>
          <c:dPt>
            <c:idx val="1"/>
            <c:invertIfNegative val="0"/>
            <c:bubble3D val="0"/>
            <c:spPr>
              <a:solidFill>
                <a:srgbClr val="8D1733"/>
              </a:solidFill>
              <a:ln>
                <a:noFill/>
              </a:ln>
              <a:effectLst/>
            </c:spPr>
            <c:extLst>
              <c:ext xmlns:c16="http://schemas.microsoft.com/office/drawing/2014/chart" uri="{C3380CC4-5D6E-409C-BE32-E72D297353CC}">
                <c16:uniqueId val="{00000003-419B-4DCF-B21B-69EEA9786F97}"/>
              </c:ext>
            </c:extLst>
          </c:dPt>
          <c:dPt>
            <c:idx val="2"/>
            <c:invertIfNegative val="0"/>
            <c:bubble3D val="0"/>
            <c:spPr>
              <a:solidFill>
                <a:srgbClr val="173861"/>
              </a:solidFill>
              <a:ln>
                <a:noFill/>
              </a:ln>
              <a:effectLst/>
            </c:spPr>
            <c:extLst>
              <c:ext xmlns:c16="http://schemas.microsoft.com/office/drawing/2014/chart" uri="{C3380CC4-5D6E-409C-BE32-E72D297353CC}">
                <c16:uniqueId val="{00000004-419B-4DCF-B21B-69EEA9786F97}"/>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2'!$A$4:$A$7</c:f>
              <c:strCache>
                <c:ptCount val="3"/>
                <c:pt idx="0">
                  <c:v>Ja</c:v>
                </c:pt>
                <c:pt idx="1">
                  <c:v>Nej</c:v>
                </c:pt>
                <c:pt idx="2">
                  <c:v>Ved ikke</c:v>
                </c:pt>
              </c:strCache>
            </c:strRef>
          </c:cat>
          <c:val>
            <c:numRef>
              <c:f>'Spg 2'!$B$4:$B$7</c:f>
              <c:numCache>
                <c:formatCode>0.0%</c:formatCode>
                <c:ptCount val="3"/>
                <c:pt idx="0">
                  <c:v>0.51162790697674421</c:v>
                </c:pt>
                <c:pt idx="1">
                  <c:v>0.39534883720930231</c:v>
                </c:pt>
                <c:pt idx="2">
                  <c:v>9.3023255813953487E-2</c:v>
                </c:pt>
              </c:numCache>
            </c:numRef>
          </c:val>
          <c:extLst>
            <c:ext xmlns:c16="http://schemas.microsoft.com/office/drawing/2014/chart" uri="{C3380CC4-5D6E-409C-BE32-E72D297353CC}">
              <c16:uniqueId val="{00000000-419B-4DCF-B21B-69EEA9786F97}"/>
            </c:ext>
          </c:extLst>
        </c:ser>
        <c:dLbls>
          <c:dLblPos val="outEnd"/>
          <c:showLegendKey val="0"/>
          <c:showVal val="1"/>
          <c:showCatName val="0"/>
          <c:showSerName val="0"/>
          <c:showPercent val="0"/>
          <c:showBubbleSize val="0"/>
        </c:dLbls>
        <c:gapWidth val="219"/>
        <c:overlap val="-27"/>
        <c:axId val="958822672"/>
        <c:axId val="536380512"/>
      </c:barChart>
      <c:catAx>
        <c:axId val="958822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36380512"/>
        <c:crosses val="autoZero"/>
        <c:auto val="1"/>
        <c:lblAlgn val="ctr"/>
        <c:lblOffset val="100"/>
        <c:noMultiLvlLbl val="0"/>
      </c:catAx>
      <c:valAx>
        <c:axId val="536380512"/>
        <c:scaling>
          <c:orientation val="minMax"/>
          <c:max val="1"/>
        </c:scaling>
        <c:delete val="1"/>
        <c:axPos val="l"/>
        <c:numFmt formatCode="0.0%" sourceLinked="1"/>
        <c:majorTickMark val="none"/>
        <c:minorTickMark val="none"/>
        <c:tickLblPos val="nextTo"/>
        <c:crossAx val="95882267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3!Pivottabel28</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Har I på jeres uddannelsesinstitution forholdt jer til, hvad en ændring,</a:t>
            </a:r>
            <a:r>
              <a:rPr lang="en-US" b="1" baseline="0"/>
              <a:t> der har betydning for undervisningsmiljøet, er?</a:t>
            </a:r>
            <a:endParaRPr lang="en-US"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rgbClr val="DAECEE"/>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8D1733"/>
          </a:solidFill>
          <a:ln>
            <a:noFill/>
          </a:ln>
          <a:effectLst/>
        </c:spPr>
      </c:pivotFmt>
      <c:pivotFmt>
        <c:idx val="2"/>
        <c:spPr>
          <a:solidFill>
            <a:srgbClr val="173861"/>
          </a:solidFill>
          <a:ln>
            <a:noFill/>
          </a:ln>
          <a:effectLst/>
        </c:spPr>
      </c:pivotFmt>
    </c:pivotFmts>
    <c:plotArea>
      <c:layout/>
      <c:barChart>
        <c:barDir val="col"/>
        <c:grouping val="clustered"/>
        <c:varyColors val="0"/>
        <c:ser>
          <c:idx val="0"/>
          <c:order val="0"/>
          <c:tx>
            <c:strRef>
              <c:f>'Spg 3'!$B$3</c:f>
              <c:strCache>
                <c:ptCount val="1"/>
                <c:pt idx="0">
                  <c:v>Total</c:v>
                </c:pt>
              </c:strCache>
            </c:strRef>
          </c:tx>
          <c:spPr>
            <a:solidFill>
              <a:srgbClr val="DAECEE"/>
            </a:solidFill>
            <a:ln>
              <a:noFill/>
            </a:ln>
            <a:effectLst/>
          </c:spPr>
          <c:invertIfNegative val="0"/>
          <c:dPt>
            <c:idx val="1"/>
            <c:invertIfNegative val="0"/>
            <c:bubble3D val="0"/>
            <c:spPr>
              <a:solidFill>
                <a:srgbClr val="8D1733"/>
              </a:solidFill>
              <a:ln>
                <a:noFill/>
              </a:ln>
              <a:effectLst/>
            </c:spPr>
            <c:extLst>
              <c:ext xmlns:c16="http://schemas.microsoft.com/office/drawing/2014/chart" uri="{C3380CC4-5D6E-409C-BE32-E72D297353CC}">
                <c16:uniqueId val="{00000002-1352-4C1D-87EF-67C85BDBB653}"/>
              </c:ext>
            </c:extLst>
          </c:dPt>
          <c:dPt>
            <c:idx val="2"/>
            <c:invertIfNegative val="0"/>
            <c:bubble3D val="0"/>
            <c:spPr>
              <a:solidFill>
                <a:srgbClr val="173861"/>
              </a:solidFill>
              <a:ln>
                <a:noFill/>
              </a:ln>
              <a:effectLst/>
            </c:spPr>
            <c:extLst>
              <c:ext xmlns:c16="http://schemas.microsoft.com/office/drawing/2014/chart" uri="{C3380CC4-5D6E-409C-BE32-E72D297353CC}">
                <c16:uniqueId val="{00000003-1352-4C1D-87EF-67C85BDBB653}"/>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3'!$A$4:$A$7</c:f>
              <c:strCache>
                <c:ptCount val="3"/>
                <c:pt idx="0">
                  <c:v>Ja</c:v>
                </c:pt>
                <c:pt idx="1">
                  <c:v>Nej</c:v>
                </c:pt>
                <c:pt idx="2">
                  <c:v>Ved ikke</c:v>
                </c:pt>
              </c:strCache>
            </c:strRef>
          </c:cat>
          <c:val>
            <c:numRef>
              <c:f>'Spg 3'!$B$4:$B$7</c:f>
              <c:numCache>
                <c:formatCode>0.0%</c:formatCode>
                <c:ptCount val="3"/>
                <c:pt idx="0">
                  <c:v>0.46511627906976744</c:v>
                </c:pt>
                <c:pt idx="1">
                  <c:v>0.37209302325581395</c:v>
                </c:pt>
                <c:pt idx="2">
                  <c:v>0.16279069767441862</c:v>
                </c:pt>
              </c:numCache>
            </c:numRef>
          </c:val>
          <c:extLst>
            <c:ext xmlns:c16="http://schemas.microsoft.com/office/drawing/2014/chart" uri="{C3380CC4-5D6E-409C-BE32-E72D297353CC}">
              <c16:uniqueId val="{00000000-1352-4C1D-87EF-67C85BDBB653}"/>
            </c:ext>
          </c:extLst>
        </c:ser>
        <c:dLbls>
          <c:dLblPos val="outEnd"/>
          <c:showLegendKey val="0"/>
          <c:showVal val="1"/>
          <c:showCatName val="0"/>
          <c:showSerName val="0"/>
          <c:showPercent val="0"/>
          <c:showBubbleSize val="0"/>
        </c:dLbls>
        <c:gapWidth val="219"/>
        <c:overlap val="-27"/>
        <c:axId val="1246335760"/>
        <c:axId val="840420640"/>
      </c:barChart>
      <c:catAx>
        <c:axId val="124633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840420640"/>
        <c:crosses val="autoZero"/>
        <c:auto val="1"/>
        <c:lblAlgn val="ctr"/>
        <c:lblOffset val="100"/>
        <c:noMultiLvlLbl val="0"/>
      </c:catAx>
      <c:valAx>
        <c:axId val="840420640"/>
        <c:scaling>
          <c:orientation val="minMax"/>
          <c:max val="1"/>
        </c:scaling>
        <c:delete val="1"/>
        <c:axPos val="l"/>
        <c:numFmt formatCode="0.0%" sourceLinked="1"/>
        <c:majorTickMark val="none"/>
        <c:minorTickMark val="none"/>
        <c:tickLblPos val="nextTo"/>
        <c:crossAx val="1246335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pivotSource>
    <c:name>[Statusundersøgelsen 2023 (Voksen og videregående uddannelser).xlsx]Spg 4!Pivottabel29</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Hvor ofte laver I en undervisningsmiljøvurdering?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ivotFmts>
      <c:pivotFmt>
        <c:idx val="0"/>
        <c:spPr>
          <a:solidFill>
            <a:srgbClr val="DAECEE"/>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'Spg 4'!$B$3</c:f>
              <c:strCache>
                <c:ptCount val="1"/>
                <c:pt idx="0">
                  <c:v>Total</c:v>
                </c:pt>
              </c:strCache>
            </c:strRef>
          </c:tx>
          <c:spPr>
            <a:solidFill>
              <a:srgbClr val="DAECEE"/>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4'!$A$4:$A$9</c:f>
              <c:strCache>
                <c:ptCount val="5"/>
                <c:pt idx="0">
                  <c:v>Hvert år</c:v>
                </c:pt>
                <c:pt idx="1">
                  <c:v>Hvert andet år</c:v>
                </c:pt>
                <c:pt idx="2">
                  <c:v>Hvert tredje år</c:v>
                </c:pt>
                <c:pt idx="3">
                  <c:v>Sjældnere end hvert tredje år</c:v>
                </c:pt>
                <c:pt idx="4">
                  <c:v>Når der sker ændringer af betydning for undervisningsmiljøet</c:v>
                </c:pt>
              </c:strCache>
            </c:strRef>
          </c:cat>
          <c:val>
            <c:numRef>
              <c:f>'Spg 4'!$B$4:$B$9</c:f>
              <c:numCache>
                <c:formatCode>0.0%</c:formatCode>
                <c:ptCount val="5"/>
                <c:pt idx="0">
                  <c:v>0.13953488372093023</c:v>
                </c:pt>
                <c:pt idx="1">
                  <c:v>0.27906976744186046</c:v>
                </c:pt>
                <c:pt idx="2">
                  <c:v>0.46511627906976744</c:v>
                </c:pt>
                <c:pt idx="3">
                  <c:v>4.6511627906976744E-2</c:v>
                </c:pt>
                <c:pt idx="4">
                  <c:v>6.9767441860465115E-2</c:v>
                </c:pt>
              </c:numCache>
            </c:numRef>
          </c:val>
          <c:extLst>
            <c:ext xmlns:c16="http://schemas.microsoft.com/office/drawing/2014/chart" uri="{C3380CC4-5D6E-409C-BE32-E72D297353CC}">
              <c16:uniqueId val="{00000000-A60B-457E-9832-773CD2ADA0C4}"/>
            </c:ext>
          </c:extLst>
        </c:ser>
        <c:dLbls>
          <c:dLblPos val="outEnd"/>
          <c:showLegendKey val="0"/>
          <c:showVal val="1"/>
          <c:showCatName val="0"/>
          <c:showSerName val="0"/>
          <c:showPercent val="0"/>
          <c:showBubbleSize val="0"/>
        </c:dLbls>
        <c:gapWidth val="219"/>
        <c:overlap val="-27"/>
        <c:axId val="1320127264"/>
        <c:axId val="2048265296"/>
      </c:barChart>
      <c:catAx>
        <c:axId val="13201272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048265296"/>
        <c:crosses val="autoZero"/>
        <c:auto val="1"/>
        <c:lblAlgn val="ctr"/>
        <c:lblOffset val="100"/>
        <c:noMultiLvlLbl val="0"/>
      </c:catAx>
      <c:valAx>
        <c:axId val="2048265296"/>
        <c:scaling>
          <c:orientation val="minMax"/>
          <c:max val="1"/>
        </c:scaling>
        <c:delete val="1"/>
        <c:axPos val="l"/>
        <c:numFmt formatCode="0.0%" sourceLinked="1"/>
        <c:majorTickMark val="none"/>
        <c:minorTickMark val="none"/>
        <c:tickLblPos val="nextTo"/>
        <c:crossAx val="13201272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b="1"/>
              <a:t>Indeholder jeres undervisningsmiljøvurdering..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'Spg 7'!$F$3</c:f>
              <c:strCache>
                <c:ptCount val="1"/>
                <c:pt idx="0">
                  <c:v>Ja</c:v>
                </c:pt>
              </c:strCache>
            </c:strRef>
          </c:tx>
          <c:spPr>
            <a:solidFill>
              <a:srgbClr val="DAECEE"/>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7'!$E$4:$E$7</c:f>
              <c:strCache>
                <c:ptCount val="4"/>
                <c:pt idx="0">
                  <c:v>En beskrivelse af, hvad jeres kortlægning viste?</c:v>
                </c:pt>
                <c:pt idx="1">
                  <c:v>En beskrivelse af, hvilke problemer med undervisningsmiljøet I vil arbejde på at løse?</c:v>
                </c:pt>
                <c:pt idx="2">
                  <c:v>En handlingsplan for at løse udfordringer med undervisningsmiljøet?</c:v>
                </c:pt>
                <c:pt idx="3">
                  <c:v>Retningslinjer for, hvornår I følger op på handlingsplanen?</c:v>
                </c:pt>
              </c:strCache>
            </c:strRef>
          </c:cat>
          <c:val>
            <c:numRef>
              <c:f>'Spg 7'!$F$4:$F$7</c:f>
              <c:numCache>
                <c:formatCode>0.0%</c:formatCode>
                <c:ptCount val="4"/>
                <c:pt idx="0">
                  <c:v>0.85365853658536583</c:v>
                </c:pt>
                <c:pt idx="1">
                  <c:v>0.87804878048780488</c:v>
                </c:pt>
                <c:pt idx="2">
                  <c:v>0.8571428571428571</c:v>
                </c:pt>
                <c:pt idx="3">
                  <c:v>0.88888888888888884</c:v>
                </c:pt>
              </c:numCache>
            </c:numRef>
          </c:val>
          <c:extLst>
            <c:ext xmlns:c16="http://schemas.microsoft.com/office/drawing/2014/chart" uri="{C3380CC4-5D6E-409C-BE32-E72D297353CC}">
              <c16:uniqueId val="{00000000-5F7C-423D-B384-CBA42CCB49BC}"/>
            </c:ext>
          </c:extLst>
        </c:ser>
        <c:ser>
          <c:idx val="1"/>
          <c:order val="1"/>
          <c:tx>
            <c:strRef>
              <c:f>'Spg 7'!$G$3</c:f>
              <c:strCache>
                <c:ptCount val="1"/>
                <c:pt idx="0">
                  <c:v>Nej</c:v>
                </c:pt>
              </c:strCache>
            </c:strRef>
          </c:tx>
          <c:spPr>
            <a:solidFill>
              <a:srgbClr val="8D173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7'!$E$4:$E$7</c:f>
              <c:strCache>
                <c:ptCount val="4"/>
                <c:pt idx="0">
                  <c:v>En beskrivelse af, hvad jeres kortlægning viste?</c:v>
                </c:pt>
                <c:pt idx="1">
                  <c:v>En beskrivelse af, hvilke problemer med undervisningsmiljøet I vil arbejde på at løse?</c:v>
                </c:pt>
                <c:pt idx="2">
                  <c:v>En handlingsplan for at løse udfordringer med undervisningsmiljøet?</c:v>
                </c:pt>
                <c:pt idx="3">
                  <c:v>Retningslinjer for, hvornår I følger op på handlingsplanen?</c:v>
                </c:pt>
              </c:strCache>
            </c:strRef>
          </c:cat>
          <c:val>
            <c:numRef>
              <c:f>'Spg 7'!$G$4:$G$7</c:f>
              <c:numCache>
                <c:formatCode>0.0%</c:formatCode>
                <c:ptCount val="4"/>
                <c:pt idx="0">
                  <c:v>2.4390243902439025E-2</c:v>
                </c:pt>
                <c:pt idx="1">
                  <c:v>9.7560975609756101E-2</c:v>
                </c:pt>
                <c:pt idx="2">
                  <c:v>0.11904761904761904</c:v>
                </c:pt>
                <c:pt idx="3">
                  <c:v>5.5555555555555552E-2</c:v>
                </c:pt>
              </c:numCache>
            </c:numRef>
          </c:val>
          <c:extLst>
            <c:ext xmlns:c16="http://schemas.microsoft.com/office/drawing/2014/chart" uri="{C3380CC4-5D6E-409C-BE32-E72D297353CC}">
              <c16:uniqueId val="{00000001-5F7C-423D-B384-CBA42CCB49BC}"/>
            </c:ext>
          </c:extLst>
        </c:ser>
        <c:ser>
          <c:idx val="2"/>
          <c:order val="2"/>
          <c:tx>
            <c:strRef>
              <c:f>'Spg 7'!$H$3</c:f>
              <c:strCache>
                <c:ptCount val="1"/>
                <c:pt idx="0">
                  <c:v>Ved ikke</c:v>
                </c:pt>
              </c:strCache>
            </c:strRef>
          </c:tx>
          <c:spPr>
            <a:solidFill>
              <a:srgbClr val="17386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7'!$E$4:$E$7</c:f>
              <c:strCache>
                <c:ptCount val="4"/>
                <c:pt idx="0">
                  <c:v>En beskrivelse af, hvad jeres kortlægning viste?</c:v>
                </c:pt>
                <c:pt idx="1">
                  <c:v>En beskrivelse af, hvilke problemer med undervisningsmiljøet I vil arbejde på at løse?</c:v>
                </c:pt>
                <c:pt idx="2">
                  <c:v>En handlingsplan for at løse udfordringer med undervisningsmiljøet?</c:v>
                </c:pt>
                <c:pt idx="3">
                  <c:v>Retningslinjer for, hvornår I følger op på handlingsplanen?</c:v>
                </c:pt>
              </c:strCache>
            </c:strRef>
          </c:cat>
          <c:val>
            <c:numRef>
              <c:f>'Spg 7'!$H$4:$H$7</c:f>
              <c:numCache>
                <c:formatCode>0.0%</c:formatCode>
                <c:ptCount val="4"/>
                <c:pt idx="0">
                  <c:v>0.12195121951219512</c:v>
                </c:pt>
                <c:pt idx="1">
                  <c:v>2.4390243902439025E-2</c:v>
                </c:pt>
                <c:pt idx="2">
                  <c:v>2.3809523809523808E-2</c:v>
                </c:pt>
                <c:pt idx="3">
                  <c:v>5.5555555555555552E-2</c:v>
                </c:pt>
              </c:numCache>
            </c:numRef>
          </c:val>
          <c:extLst>
            <c:ext xmlns:c16="http://schemas.microsoft.com/office/drawing/2014/chart" uri="{C3380CC4-5D6E-409C-BE32-E72D297353CC}">
              <c16:uniqueId val="{00000002-5F7C-423D-B384-CBA42CCB49BC}"/>
            </c:ext>
          </c:extLst>
        </c:ser>
        <c:dLbls>
          <c:dLblPos val="outEnd"/>
          <c:showLegendKey val="0"/>
          <c:showVal val="1"/>
          <c:showCatName val="0"/>
          <c:showSerName val="0"/>
          <c:showPercent val="0"/>
          <c:showBubbleSize val="0"/>
        </c:dLbls>
        <c:gapWidth val="219"/>
        <c:overlap val="-27"/>
        <c:axId val="2007690159"/>
        <c:axId val="1780754159"/>
      </c:barChart>
      <c:catAx>
        <c:axId val="200769015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780754159"/>
        <c:crosses val="autoZero"/>
        <c:auto val="1"/>
        <c:lblAlgn val="ctr"/>
        <c:lblOffset val="100"/>
        <c:noMultiLvlLbl val="0"/>
      </c:catAx>
      <c:valAx>
        <c:axId val="1780754159"/>
        <c:scaling>
          <c:orientation val="minMax"/>
        </c:scaling>
        <c:delete val="1"/>
        <c:axPos val="l"/>
        <c:numFmt formatCode="0.0%" sourceLinked="1"/>
        <c:majorTickMark val="none"/>
        <c:minorTickMark val="none"/>
        <c:tickLblPos val="nextTo"/>
        <c:crossAx val="20076901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b="1"/>
              <a:t>I hvilken grad har I inddraget de studerende i jeres arbejde med undervisningsmiljøvurderingen i forbindelse med...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'Spg 8'!$F$3</c:f>
              <c:strCache>
                <c:ptCount val="1"/>
                <c:pt idx="0">
                  <c:v>I høj grad</c:v>
                </c:pt>
              </c:strCache>
            </c:strRef>
          </c:tx>
          <c:spPr>
            <a:solidFill>
              <a:srgbClr val="DAECEE"/>
            </a:solidFill>
            <a:ln>
              <a:noFill/>
            </a:ln>
            <a:effectLst/>
          </c:spPr>
          <c:invertIfNegative val="0"/>
          <c:dLbls>
            <c:dLbl>
              <c:idx val="0"/>
              <c:layout>
                <c:manualLayout>
                  <c:x val="0"/>
                  <c:y val="-3.240740740740740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DF1-479B-9D5E-E0B2A4E43450}"/>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8'!$E$4:$E$6</c:f>
              <c:strCache>
                <c:ptCount val="3"/>
                <c:pt idx="0">
                  <c:v>Planlægningen og tilrettelæggelsen af undersøgelsen?</c:v>
                </c:pt>
                <c:pt idx="1">
                  <c:v>Gennemførelsen af undersøgelsen?</c:v>
                </c:pt>
                <c:pt idx="2">
                  <c:v>Opfølgningen af undersøgelsen?</c:v>
                </c:pt>
              </c:strCache>
            </c:strRef>
          </c:cat>
          <c:val>
            <c:numRef>
              <c:f>'Spg 8'!$F$4:$F$6</c:f>
              <c:numCache>
                <c:formatCode>0.0%</c:formatCode>
                <c:ptCount val="3"/>
                <c:pt idx="0">
                  <c:v>0.26190476190476192</c:v>
                </c:pt>
                <c:pt idx="1">
                  <c:v>0.5714285714285714</c:v>
                </c:pt>
                <c:pt idx="2">
                  <c:v>0.5</c:v>
                </c:pt>
              </c:numCache>
            </c:numRef>
          </c:val>
          <c:extLst>
            <c:ext xmlns:c16="http://schemas.microsoft.com/office/drawing/2014/chart" uri="{C3380CC4-5D6E-409C-BE32-E72D297353CC}">
              <c16:uniqueId val="{00000000-8DF1-479B-9D5E-E0B2A4E43450}"/>
            </c:ext>
          </c:extLst>
        </c:ser>
        <c:ser>
          <c:idx val="1"/>
          <c:order val="1"/>
          <c:tx>
            <c:strRef>
              <c:f>'Spg 8'!$G$3</c:f>
              <c:strCache>
                <c:ptCount val="1"/>
                <c:pt idx="0">
                  <c:v>I mindre grad</c:v>
                </c:pt>
              </c:strCache>
            </c:strRef>
          </c:tx>
          <c:spPr>
            <a:solidFill>
              <a:srgbClr val="8D173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8'!$E$4:$E$6</c:f>
              <c:strCache>
                <c:ptCount val="3"/>
                <c:pt idx="0">
                  <c:v>Planlægningen og tilrettelæggelsen af undersøgelsen?</c:v>
                </c:pt>
                <c:pt idx="1">
                  <c:v>Gennemførelsen af undersøgelsen?</c:v>
                </c:pt>
                <c:pt idx="2">
                  <c:v>Opfølgningen af undersøgelsen?</c:v>
                </c:pt>
              </c:strCache>
            </c:strRef>
          </c:cat>
          <c:val>
            <c:numRef>
              <c:f>'Spg 8'!$G$4:$G$6</c:f>
              <c:numCache>
                <c:formatCode>0.0%</c:formatCode>
                <c:ptCount val="3"/>
                <c:pt idx="0">
                  <c:v>0.23809523809523808</c:v>
                </c:pt>
                <c:pt idx="1">
                  <c:v>9.5238095238095233E-2</c:v>
                </c:pt>
                <c:pt idx="2">
                  <c:v>0.11904761904761904</c:v>
                </c:pt>
              </c:numCache>
            </c:numRef>
          </c:val>
          <c:extLst>
            <c:ext xmlns:c16="http://schemas.microsoft.com/office/drawing/2014/chart" uri="{C3380CC4-5D6E-409C-BE32-E72D297353CC}">
              <c16:uniqueId val="{00000001-8DF1-479B-9D5E-E0B2A4E43450}"/>
            </c:ext>
          </c:extLst>
        </c:ser>
        <c:ser>
          <c:idx val="2"/>
          <c:order val="2"/>
          <c:tx>
            <c:strRef>
              <c:f>'Spg 8'!$H$3</c:f>
              <c:strCache>
                <c:ptCount val="1"/>
                <c:pt idx="0">
                  <c:v>I nogen grad</c:v>
                </c:pt>
              </c:strCache>
            </c:strRef>
          </c:tx>
          <c:spPr>
            <a:solidFill>
              <a:srgbClr val="173861"/>
            </a:solidFill>
            <a:ln>
              <a:noFill/>
            </a:ln>
            <a:effectLst/>
          </c:spPr>
          <c:invertIfNegative val="0"/>
          <c:dLbls>
            <c:dLbl>
              <c:idx val="0"/>
              <c:layout>
                <c:manualLayout>
                  <c:x val="-2.5462668816039986E-17"/>
                  <c:y val="-4.629629629629629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DF1-479B-9D5E-E0B2A4E43450}"/>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8'!$E$4:$E$6</c:f>
              <c:strCache>
                <c:ptCount val="3"/>
                <c:pt idx="0">
                  <c:v>Planlægningen og tilrettelæggelsen af undersøgelsen?</c:v>
                </c:pt>
                <c:pt idx="1">
                  <c:v>Gennemførelsen af undersøgelsen?</c:v>
                </c:pt>
                <c:pt idx="2">
                  <c:v>Opfølgningen af undersøgelsen?</c:v>
                </c:pt>
              </c:strCache>
            </c:strRef>
          </c:cat>
          <c:val>
            <c:numRef>
              <c:f>'Spg 8'!$H$4:$H$6</c:f>
              <c:numCache>
                <c:formatCode>0.0%</c:formatCode>
                <c:ptCount val="3"/>
                <c:pt idx="0">
                  <c:v>0.21428571428571427</c:v>
                </c:pt>
                <c:pt idx="1">
                  <c:v>0.26190476190476192</c:v>
                </c:pt>
                <c:pt idx="2">
                  <c:v>0.2857142857142857</c:v>
                </c:pt>
              </c:numCache>
            </c:numRef>
          </c:val>
          <c:extLst>
            <c:ext xmlns:c16="http://schemas.microsoft.com/office/drawing/2014/chart" uri="{C3380CC4-5D6E-409C-BE32-E72D297353CC}">
              <c16:uniqueId val="{00000002-8DF1-479B-9D5E-E0B2A4E43450}"/>
            </c:ext>
          </c:extLst>
        </c:ser>
        <c:ser>
          <c:idx val="3"/>
          <c:order val="3"/>
          <c:tx>
            <c:strRef>
              <c:f>'Spg 8'!$I$3</c:f>
              <c:strCache>
                <c:ptCount val="1"/>
                <c:pt idx="0">
                  <c:v>Slet ikke</c:v>
                </c:pt>
              </c:strCache>
            </c:strRef>
          </c:tx>
          <c:spPr>
            <a:solidFill>
              <a:srgbClr val="AF9A5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8'!$E$4:$E$6</c:f>
              <c:strCache>
                <c:ptCount val="3"/>
                <c:pt idx="0">
                  <c:v>Planlægningen og tilrettelæggelsen af undersøgelsen?</c:v>
                </c:pt>
                <c:pt idx="1">
                  <c:v>Gennemførelsen af undersøgelsen?</c:v>
                </c:pt>
                <c:pt idx="2">
                  <c:v>Opfølgningen af undersøgelsen?</c:v>
                </c:pt>
              </c:strCache>
            </c:strRef>
          </c:cat>
          <c:val>
            <c:numRef>
              <c:f>'Spg 8'!$I$4:$I$6</c:f>
              <c:numCache>
                <c:formatCode>0.0%</c:formatCode>
                <c:ptCount val="3"/>
                <c:pt idx="0">
                  <c:v>0.23809523809523808</c:v>
                </c:pt>
                <c:pt idx="1">
                  <c:v>2.3809523809523808E-2</c:v>
                </c:pt>
                <c:pt idx="2">
                  <c:v>4.7619047619047616E-2</c:v>
                </c:pt>
              </c:numCache>
            </c:numRef>
          </c:val>
          <c:extLst>
            <c:ext xmlns:c16="http://schemas.microsoft.com/office/drawing/2014/chart" uri="{C3380CC4-5D6E-409C-BE32-E72D297353CC}">
              <c16:uniqueId val="{00000003-8DF1-479B-9D5E-E0B2A4E43450}"/>
            </c:ext>
          </c:extLst>
        </c:ser>
        <c:ser>
          <c:idx val="4"/>
          <c:order val="4"/>
          <c:tx>
            <c:strRef>
              <c:f>'Spg 8'!$J$3</c:f>
              <c:strCache>
                <c:ptCount val="1"/>
                <c:pt idx="0">
                  <c:v>Ved ikke</c:v>
                </c:pt>
              </c:strCache>
            </c:strRef>
          </c:tx>
          <c:spPr>
            <a:solidFill>
              <a:srgbClr val="F7E1B8"/>
            </a:solidFill>
            <a:ln>
              <a:noFill/>
            </a:ln>
            <a:effectLst/>
          </c:spPr>
          <c:invertIfNegative val="0"/>
          <c:dLbls>
            <c:dLbl>
              <c:idx val="1"/>
              <c:layout>
                <c:manualLayout>
                  <c:x val="0"/>
                  <c:y val="-2.777777777777777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DF1-479B-9D5E-E0B2A4E43450}"/>
                </c:ext>
              </c:extLst>
            </c:dLbl>
            <c:dLbl>
              <c:idx val="2"/>
              <c:layout>
                <c:manualLayout>
                  <c:x val="-1.0185067526415994E-16"/>
                  <c:y val="-4.166666666666675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DF1-479B-9D5E-E0B2A4E43450}"/>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8'!$E$4:$E$6</c:f>
              <c:strCache>
                <c:ptCount val="3"/>
                <c:pt idx="0">
                  <c:v>Planlægningen og tilrettelæggelsen af undersøgelsen?</c:v>
                </c:pt>
                <c:pt idx="1">
                  <c:v>Gennemførelsen af undersøgelsen?</c:v>
                </c:pt>
                <c:pt idx="2">
                  <c:v>Opfølgningen af undersøgelsen?</c:v>
                </c:pt>
              </c:strCache>
            </c:strRef>
          </c:cat>
          <c:val>
            <c:numRef>
              <c:f>'Spg 8'!$J$4:$J$6</c:f>
              <c:numCache>
                <c:formatCode>0.0%</c:formatCode>
                <c:ptCount val="3"/>
                <c:pt idx="0">
                  <c:v>4.7619047619047616E-2</c:v>
                </c:pt>
                <c:pt idx="1">
                  <c:v>4.7619047619047616E-2</c:v>
                </c:pt>
                <c:pt idx="2">
                  <c:v>4.7619047619047616E-2</c:v>
                </c:pt>
              </c:numCache>
            </c:numRef>
          </c:val>
          <c:extLst>
            <c:ext xmlns:c16="http://schemas.microsoft.com/office/drawing/2014/chart" uri="{C3380CC4-5D6E-409C-BE32-E72D297353CC}">
              <c16:uniqueId val="{00000004-8DF1-479B-9D5E-E0B2A4E43450}"/>
            </c:ext>
          </c:extLst>
        </c:ser>
        <c:dLbls>
          <c:dLblPos val="outEnd"/>
          <c:showLegendKey val="0"/>
          <c:showVal val="1"/>
          <c:showCatName val="0"/>
          <c:showSerName val="0"/>
          <c:showPercent val="0"/>
          <c:showBubbleSize val="0"/>
        </c:dLbls>
        <c:gapWidth val="219"/>
        <c:overlap val="-27"/>
        <c:axId val="112830095"/>
        <c:axId val="2036121679"/>
      </c:barChart>
      <c:catAx>
        <c:axId val="11283009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2036121679"/>
        <c:crosses val="autoZero"/>
        <c:auto val="1"/>
        <c:lblAlgn val="ctr"/>
        <c:lblOffset val="100"/>
        <c:noMultiLvlLbl val="0"/>
      </c:catAx>
      <c:valAx>
        <c:axId val="2036121679"/>
        <c:scaling>
          <c:orientation val="minMax"/>
          <c:max val="1"/>
        </c:scaling>
        <c:delete val="1"/>
        <c:axPos val="l"/>
        <c:numFmt formatCode="0.0%" sourceLinked="1"/>
        <c:majorTickMark val="none"/>
        <c:minorTickMark val="none"/>
        <c:tickLblPos val="nextTo"/>
        <c:crossAx val="112830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Hvor enig eller uenig er I som uddannelsesinstitution i, at undervisningsmiljøvurderingen er et godt redskab til at sikre et godt undervisningsmiljø på jeres uddannelsesinstitution?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barChart>
        <c:barDir val="col"/>
        <c:grouping val="clustered"/>
        <c:varyColors val="0"/>
        <c:ser>
          <c:idx val="0"/>
          <c:order val="0"/>
          <c:tx>
            <c:strRef>
              <c:f>'Spg 9'!$E$3</c:f>
              <c:strCache>
                <c:ptCount val="1"/>
                <c:pt idx="0">
                  <c:v>Procent</c:v>
                </c:pt>
              </c:strCache>
            </c:strRef>
          </c:tx>
          <c:spPr>
            <a:solidFill>
              <a:schemeClr val="accent1"/>
            </a:solidFill>
            <a:ln>
              <a:noFill/>
            </a:ln>
            <a:effectLst/>
          </c:spPr>
          <c:invertIfNegative val="0"/>
          <c:dPt>
            <c:idx val="0"/>
            <c:invertIfNegative val="0"/>
            <c:bubble3D val="0"/>
            <c:spPr>
              <a:solidFill>
                <a:srgbClr val="DAECEE"/>
              </a:solidFill>
              <a:ln>
                <a:noFill/>
              </a:ln>
              <a:effectLst/>
            </c:spPr>
            <c:extLst>
              <c:ext xmlns:c16="http://schemas.microsoft.com/office/drawing/2014/chart" uri="{C3380CC4-5D6E-409C-BE32-E72D297353CC}">
                <c16:uniqueId val="{00000001-0266-400A-82EE-5D79C7930C39}"/>
              </c:ext>
            </c:extLst>
          </c:dPt>
          <c:dPt>
            <c:idx val="1"/>
            <c:invertIfNegative val="0"/>
            <c:bubble3D val="0"/>
            <c:spPr>
              <a:solidFill>
                <a:srgbClr val="8D1733"/>
              </a:solidFill>
              <a:ln>
                <a:noFill/>
              </a:ln>
              <a:effectLst/>
            </c:spPr>
            <c:extLst>
              <c:ext xmlns:c16="http://schemas.microsoft.com/office/drawing/2014/chart" uri="{C3380CC4-5D6E-409C-BE32-E72D297353CC}">
                <c16:uniqueId val="{00000002-0266-400A-82EE-5D79C7930C39}"/>
              </c:ext>
            </c:extLst>
          </c:dPt>
          <c:dPt>
            <c:idx val="2"/>
            <c:invertIfNegative val="0"/>
            <c:bubble3D val="0"/>
            <c:spPr>
              <a:solidFill>
                <a:srgbClr val="173861"/>
              </a:solidFill>
              <a:ln>
                <a:noFill/>
              </a:ln>
              <a:effectLst/>
            </c:spPr>
            <c:extLst>
              <c:ext xmlns:c16="http://schemas.microsoft.com/office/drawing/2014/chart" uri="{C3380CC4-5D6E-409C-BE32-E72D297353CC}">
                <c16:uniqueId val="{00000003-0266-400A-82EE-5D79C7930C39}"/>
              </c:ext>
            </c:extLst>
          </c:dPt>
          <c:dPt>
            <c:idx val="3"/>
            <c:invertIfNegative val="0"/>
            <c:bubble3D val="0"/>
            <c:spPr>
              <a:solidFill>
                <a:srgbClr val="AF9A59"/>
              </a:solidFill>
              <a:ln>
                <a:noFill/>
              </a:ln>
              <a:effectLst/>
            </c:spPr>
            <c:extLst>
              <c:ext xmlns:c16="http://schemas.microsoft.com/office/drawing/2014/chart" uri="{C3380CC4-5D6E-409C-BE32-E72D297353CC}">
                <c16:uniqueId val="{00000004-0266-400A-82EE-5D79C7930C39}"/>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da-DK"/>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'Spg 9'!$D$4:$D$8</c:f>
              <c:strCache>
                <c:ptCount val="5"/>
                <c:pt idx="0">
                  <c:v>Helt enig</c:v>
                </c:pt>
                <c:pt idx="1">
                  <c:v>Delvis enig</c:v>
                </c:pt>
                <c:pt idx="2">
                  <c:v>Hverken enig eller uenig</c:v>
                </c:pt>
                <c:pt idx="3">
                  <c:v>Delvis uenig</c:v>
                </c:pt>
                <c:pt idx="4">
                  <c:v>Helt uenig</c:v>
                </c:pt>
              </c:strCache>
            </c:strRef>
          </c:cat>
          <c:val>
            <c:numRef>
              <c:f>'Spg 9'!$E$4:$E$8</c:f>
              <c:numCache>
                <c:formatCode>0.0%</c:formatCode>
                <c:ptCount val="5"/>
                <c:pt idx="0">
                  <c:v>0.55555555555555558</c:v>
                </c:pt>
                <c:pt idx="1">
                  <c:v>0.20370370370370369</c:v>
                </c:pt>
                <c:pt idx="2">
                  <c:v>0.22222222222222221</c:v>
                </c:pt>
                <c:pt idx="3">
                  <c:v>1.8518518518518517E-2</c:v>
                </c:pt>
                <c:pt idx="4" formatCode="0%">
                  <c:v>0</c:v>
                </c:pt>
              </c:numCache>
            </c:numRef>
          </c:val>
          <c:extLst>
            <c:ext xmlns:c16="http://schemas.microsoft.com/office/drawing/2014/chart" uri="{C3380CC4-5D6E-409C-BE32-E72D297353CC}">
              <c16:uniqueId val="{00000000-0266-400A-82EE-5D79C7930C39}"/>
            </c:ext>
          </c:extLst>
        </c:ser>
        <c:dLbls>
          <c:dLblPos val="outEnd"/>
          <c:showLegendKey val="0"/>
          <c:showVal val="1"/>
          <c:showCatName val="0"/>
          <c:showSerName val="0"/>
          <c:showPercent val="0"/>
          <c:showBubbleSize val="0"/>
        </c:dLbls>
        <c:gapWidth val="219"/>
        <c:overlap val="-27"/>
        <c:axId val="2076032447"/>
        <c:axId val="1964829087"/>
      </c:barChart>
      <c:catAx>
        <c:axId val="20760324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1964829087"/>
        <c:crosses val="autoZero"/>
        <c:auto val="1"/>
        <c:lblAlgn val="ctr"/>
        <c:lblOffset val="100"/>
        <c:noMultiLvlLbl val="0"/>
      </c:catAx>
      <c:valAx>
        <c:axId val="1964829087"/>
        <c:scaling>
          <c:orientation val="minMax"/>
          <c:max val="1"/>
        </c:scaling>
        <c:delete val="1"/>
        <c:axPos val="l"/>
        <c:numFmt formatCode="0.0%" sourceLinked="1"/>
        <c:majorTickMark val="none"/>
        <c:minorTickMark val="none"/>
        <c:tickLblPos val="nextTo"/>
        <c:crossAx val="20760324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8" Type="http://schemas.openxmlformats.org/officeDocument/2006/relationships/chart" Target="../charts/chart21.xml"/><Relationship Id="rId13" Type="http://schemas.openxmlformats.org/officeDocument/2006/relationships/chart" Target="../charts/chart26.xml"/><Relationship Id="rId18" Type="http://schemas.openxmlformats.org/officeDocument/2006/relationships/chart" Target="../charts/chart31.xml"/><Relationship Id="rId3" Type="http://schemas.openxmlformats.org/officeDocument/2006/relationships/image" Target="../media/image2.svg"/><Relationship Id="rId7" Type="http://schemas.openxmlformats.org/officeDocument/2006/relationships/chart" Target="../charts/chart20.xml"/><Relationship Id="rId12" Type="http://schemas.openxmlformats.org/officeDocument/2006/relationships/chart" Target="../charts/chart25.xml"/><Relationship Id="rId17" Type="http://schemas.openxmlformats.org/officeDocument/2006/relationships/chart" Target="../charts/chart30.xml"/><Relationship Id="rId2" Type="http://schemas.openxmlformats.org/officeDocument/2006/relationships/image" Target="../media/image1.png"/><Relationship Id="rId16" Type="http://schemas.openxmlformats.org/officeDocument/2006/relationships/chart" Target="../charts/chart29.xml"/><Relationship Id="rId1" Type="http://schemas.openxmlformats.org/officeDocument/2006/relationships/chart" Target="../charts/chart16.xml"/><Relationship Id="rId6" Type="http://schemas.openxmlformats.org/officeDocument/2006/relationships/chart" Target="../charts/chart19.xml"/><Relationship Id="rId11" Type="http://schemas.openxmlformats.org/officeDocument/2006/relationships/chart" Target="../charts/chart24.xml"/><Relationship Id="rId5" Type="http://schemas.openxmlformats.org/officeDocument/2006/relationships/chart" Target="../charts/chart18.xml"/><Relationship Id="rId15" Type="http://schemas.openxmlformats.org/officeDocument/2006/relationships/chart" Target="../charts/chart28.xml"/><Relationship Id="rId10" Type="http://schemas.openxmlformats.org/officeDocument/2006/relationships/chart" Target="../charts/chart23.xml"/><Relationship Id="rId4" Type="http://schemas.openxmlformats.org/officeDocument/2006/relationships/chart" Target="../charts/chart17.xml"/><Relationship Id="rId9" Type="http://schemas.openxmlformats.org/officeDocument/2006/relationships/chart" Target="../charts/chart22.xml"/><Relationship Id="rId14" Type="http://schemas.openxmlformats.org/officeDocument/2006/relationships/chart" Target="../charts/chart27.xml"/></Relationships>
</file>

<file path=xl/drawings/_rels/drawing17.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18.xml.rels><?xml version="1.0" encoding="UTF-8" standalone="yes"?>
<Relationships xmlns="http://schemas.openxmlformats.org/package/2006/relationships"><Relationship Id="rId1" Type="http://schemas.openxmlformats.org/officeDocument/2006/relationships/chart" Target="../charts/chart3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3</xdr:col>
      <xdr:colOff>73025</xdr:colOff>
      <xdr:row>17</xdr:row>
      <xdr:rowOff>180974</xdr:rowOff>
    </xdr:from>
    <xdr:to>
      <xdr:col>8</xdr:col>
      <xdr:colOff>536575</xdr:colOff>
      <xdr:row>39</xdr:row>
      <xdr:rowOff>57150</xdr:rowOff>
    </xdr:to>
    <xdr:graphicFrame macro="">
      <xdr:nvGraphicFramePr>
        <xdr:cNvPr id="2" name="Diagram 1">
          <a:extLst>
            <a:ext uri="{FF2B5EF4-FFF2-40B4-BE49-F238E27FC236}">
              <a16:creationId xmlns:a16="http://schemas.microsoft.com/office/drawing/2014/main" id="{0A38B5DE-A4EC-908C-D72E-CEBA6412EC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1123950</xdr:colOff>
      <xdr:row>7</xdr:row>
      <xdr:rowOff>47625</xdr:rowOff>
    </xdr:from>
    <xdr:to>
      <xdr:col>1</xdr:col>
      <xdr:colOff>5695950</xdr:colOff>
      <xdr:row>22</xdr:row>
      <xdr:rowOff>28575</xdr:rowOff>
    </xdr:to>
    <xdr:graphicFrame macro="">
      <xdr:nvGraphicFramePr>
        <xdr:cNvPr id="2" name="Diagram 1">
          <a:extLst>
            <a:ext uri="{FF2B5EF4-FFF2-40B4-BE49-F238E27FC236}">
              <a16:creationId xmlns:a16="http://schemas.microsoft.com/office/drawing/2014/main" id="{5A35E999-77CE-E26B-A7BD-D2D941B09BA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158750</xdr:colOff>
      <xdr:row>7</xdr:row>
      <xdr:rowOff>142875</xdr:rowOff>
    </xdr:from>
    <xdr:to>
      <xdr:col>1</xdr:col>
      <xdr:colOff>4730750</xdr:colOff>
      <xdr:row>22</xdr:row>
      <xdr:rowOff>123825</xdr:rowOff>
    </xdr:to>
    <xdr:graphicFrame macro="">
      <xdr:nvGraphicFramePr>
        <xdr:cNvPr id="2" name="Diagram 1">
          <a:extLst>
            <a:ext uri="{FF2B5EF4-FFF2-40B4-BE49-F238E27FC236}">
              <a16:creationId xmlns:a16="http://schemas.microsoft.com/office/drawing/2014/main" id="{61183ED1-919B-E1F3-DA38-571312B732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177800</xdr:colOff>
      <xdr:row>7</xdr:row>
      <xdr:rowOff>28575</xdr:rowOff>
    </xdr:from>
    <xdr:to>
      <xdr:col>1</xdr:col>
      <xdr:colOff>4749800</xdr:colOff>
      <xdr:row>22</xdr:row>
      <xdr:rowOff>9525</xdr:rowOff>
    </xdr:to>
    <xdr:graphicFrame macro="">
      <xdr:nvGraphicFramePr>
        <xdr:cNvPr id="2" name="Diagram 1">
          <a:extLst>
            <a:ext uri="{FF2B5EF4-FFF2-40B4-BE49-F238E27FC236}">
              <a16:creationId xmlns:a16="http://schemas.microsoft.com/office/drawing/2014/main" id="{60D3757C-439E-0CED-56DB-FC6A4972E08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6565900</xdr:colOff>
      <xdr:row>9</xdr:row>
      <xdr:rowOff>168274</xdr:rowOff>
    </xdr:from>
    <xdr:to>
      <xdr:col>1</xdr:col>
      <xdr:colOff>4413250</xdr:colOff>
      <xdr:row>29</xdr:row>
      <xdr:rowOff>177800</xdr:rowOff>
    </xdr:to>
    <xdr:graphicFrame macro="">
      <xdr:nvGraphicFramePr>
        <xdr:cNvPr id="2" name="Diagram 1">
          <a:extLst>
            <a:ext uri="{FF2B5EF4-FFF2-40B4-BE49-F238E27FC236}">
              <a16:creationId xmlns:a16="http://schemas.microsoft.com/office/drawing/2014/main" id="{E01CAFA6-1393-3990-BDE1-FEE8BC9BDA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2076450</xdr:colOff>
      <xdr:row>9</xdr:row>
      <xdr:rowOff>82550</xdr:rowOff>
    </xdr:from>
    <xdr:to>
      <xdr:col>0</xdr:col>
      <xdr:colOff>3905250</xdr:colOff>
      <xdr:row>20</xdr:row>
      <xdr:rowOff>76200</xdr:rowOff>
    </xdr:to>
    <mc:AlternateContent xmlns:mc="http://schemas.openxmlformats.org/markup-compatibility/2006" xmlns:a14="http://schemas.microsoft.com/office/drawing/2010/main">
      <mc:Choice Requires="a14">
        <xdr:graphicFrame macro="">
          <xdr:nvGraphicFramePr>
            <xdr:cNvPr id="3" name="Inst. type">
              <a:extLst>
                <a:ext uri="{FF2B5EF4-FFF2-40B4-BE49-F238E27FC236}">
                  <a16:creationId xmlns:a16="http://schemas.microsoft.com/office/drawing/2014/main" id="{1F60A7BB-8239-DEC2-4FF3-C0E226D24D78}"/>
                </a:ext>
              </a:extLst>
            </xdr:cNvPr>
            <xdr:cNvGraphicFramePr/>
          </xdr:nvGraphicFramePr>
          <xdr:xfrm>
            <a:off x="0" y="0"/>
            <a:ext cx="0" cy="0"/>
          </xdr:xfrm>
          <a:graphic>
            <a:graphicData uri="http://schemas.microsoft.com/office/drawing/2010/slicer">
              <sle:slicer xmlns:sle="http://schemas.microsoft.com/office/drawing/2010/slicer" name="Inst. type"/>
            </a:graphicData>
          </a:graphic>
        </xdr:graphicFrame>
      </mc:Choice>
      <mc:Fallback xmlns="">
        <xdr:sp macro="" textlink="">
          <xdr:nvSpPr>
            <xdr:cNvPr id="0" name=""/>
            <xdr:cNvSpPr>
              <a:spLocks noTextEdit="1"/>
            </xdr:cNvSpPr>
          </xdr:nvSpPr>
          <xdr:spPr>
            <a:xfrm>
              <a:off x="2076450" y="1739900"/>
              <a:ext cx="1828800" cy="2019300"/>
            </a:xfrm>
            <a:prstGeom prst="rect">
              <a:avLst/>
            </a:prstGeom>
            <a:solidFill>
              <a:prstClr val="white"/>
            </a:solidFill>
            <a:ln w="1">
              <a:solidFill>
                <a:prstClr val="green"/>
              </a:solidFill>
            </a:ln>
          </xdr:spPr>
          <xdr:txBody>
            <a:bodyPr vertOverflow="clip" horzOverflow="clip"/>
            <a:lstStyle/>
            <a:p>
              <a:r>
                <a:rPr lang="da-DK" sz="1100"/>
                <a:t>Denne figur repræsenterer et udsnit. Udsnit understøttes i Excel 2010 eller nyere.
Hvis figuren blev ændret i en tidligere version af Excel, eller hvis projektmappen blev gemt i Excel 2003 eller tidligere, kan udsnittet ikke bruges.</a:t>
              </a:r>
            </a:p>
          </xdr:txBody>
        </xdr:sp>
      </mc:Fallback>
    </mc:AlternateContent>
    <xdr:clientData/>
  </xdr:twoCellAnchor>
  <xdr:twoCellAnchor editAs="oneCell">
    <xdr:from>
      <xdr:col>0</xdr:col>
      <xdr:colOff>139700</xdr:colOff>
      <xdr:row>9</xdr:row>
      <xdr:rowOff>82550</xdr:rowOff>
    </xdr:from>
    <xdr:to>
      <xdr:col>0</xdr:col>
      <xdr:colOff>1968500</xdr:colOff>
      <xdr:row>17</xdr:row>
      <xdr:rowOff>88899</xdr:rowOff>
    </xdr:to>
    <mc:AlternateContent xmlns:mc="http://schemas.openxmlformats.org/markup-compatibility/2006" xmlns:a14="http://schemas.microsoft.com/office/drawing/2010/main">
      <mc:Choice Requires="a14">
        <xdr:graphicFrame macro="">
          <xdr:nvGraphicFramePr>
            <xdr:cNvPr id="4" name="Ejerkode navn">
              <a:extLst>
                <a:ext uri="{FF2B5EF4-FFF2-40B4-BE49-F238E27FC236}">
                  <a16:creationId xmlns:a16="http://schemas.microsoft.com/office/drawing/2014/main" id="{F417C37E-BBCE-6687-F049-A256459390E7}"/>
                </a:ext>
              </a:extLst>
            </xdr:cNvPr>
            <xdr:cNvGraphicFramePr/>
          </xdr:nvGraphicFramePr>
          <xdr:xfrm>
            <a:off x="0" y="0"/>
            <a:ext cx="0" cy="0"/>
          </xdr:xfrm>
          <a:graphic>
            <a:graphicData uri="http://schemas.microsoft.com/office/drawing/2010/slicer">
              <sle:slicer xmlns:sle="http://schemas.microsoft.com/office/drawing/2010/slicer" name="Ejerkode navn"/>
            </a:graphicData>
          </a:graphic>
        </xdr:graphicFrame>
      </mc:Choice>
      <mc:Fallback xmlns="">
        <xdr:sp macro="" textlink="">
          <xdr:nvSpPr>
            <xdr:cNvPr id="0" name=""/>
            <xdr:cNvSpPr>
              <a:spLocks noTextEdit="1"/>
            </xdr:cNvSpPr>
          </xdr:nvSpPr>
          <xdr:spPr>
            <a:xfrm>
              <a:off x="139700" y="1739900"/>
              <a:ext cx="1828800" cy="1479549"/>
            </a:xfrm>
            <a:prstGeom prst="rect">
              <a:avLst/>
            </a:prstGeom>
            <a:solidFill>
              <a:prstClr val="white"/>
            </a:solidFill>
            <a:ln w="1">
              <a:solidFill>
                <a:prstClr val="green"/>
              </a:solidFill>
            </a:ln>
          </xdr:spPr>
          <xdr:txBody>
            <a:bodyPr vertOverflow="clip" horzOverflow="clip"/>
            <a:lstStyle/>
            <a:p>
              <a:r>
                <a:rPr lang="da-DK" sz="1100"/>
                <a:t>Denne figur repræsenterer et udsnit. Udsnit understøttes i Excel 2010 eller nyere.
Hvis figuren blev ændret i en tidligere version af Excel, eller hvis projektmappen blev gemt i Excel 2003 eller tidligere, kan udsnittet ikke bruges.</a:t>
              </a:r>
            </a:p>
          </xdr:txBody>
        </xdr:sp>
      </mc:Fallback>
    </mc:AlternateContent>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9128125</xdr:colOff>
      <xdr:row>8</xdr:row>
      <xdr:rowOff>73025</xdr:rowOff>
    </xdr:from>
    <xdr:to>
      <xdr:col>5</xdr:col>
      <xdr:colOff>504825</xdr:colOff>
      <xdr:row>23</xdr:row>
      <xdr:rowOff>53975</xdr:rowOff>
    </xdr:to>
    <xdr:graphicFrame macro="">
      <xdr:nvGraphicFramePr>
        <xdr:cNvPr id="2" name="Diagram 1">
          <a:extLst>
            <a:ext uri="{FF2B5EF4-FFF2-40B4-BE49-F238E27FC236}">
              <a16:creationId xmlns:a16="http://schemas.microsoft.com/office/drawing/2014/main" id="{FC26B167-52C0-85FA-0C37-2C0E4BB9AC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2</xdr:col>
      <xdr:colOff>139700</xdr:colOff>
      <xdr:row>2</xdr:row>
      <xdr:rowOff>12700</xdr:rowOff>
    </xdr:from>
    <xdr:to>
      <xdr:col>9</xdr:col>
      <xdr:colOff>0</xdr:colOff>
      <xdr:row>17</xdr:row>
      <xdr:rowOff>31750</xdr:rowOff>
    </xdr:to>
    <xdr:graphicFrame macro="">
      <xdr:nvGraphicFramePr>
        <xdr:cNvPr id="2" name="Diagram 1">
          <a:extLst>
            <a:ext uri="{FF2B5EF4-FFF2-40B4-BE49-F238E27FC236}">
              <a16:creationId xmlns:a16="http://schemas.microsoft.com/office/drawing/2014/main" id="{7AE8C7CF-50C3-D15D-4720-4016A8B7AB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3</xdr:col>
      <xdr:colOff>400050</xdr:colOff>
      <xdr:row>6</xdr:row>
      <xdr:rowOff>50800</xdr:rowOff>
    </xdr:from>
    <xdr:to>
      <xdr:col>10</xdr:col>
      <xdr:colOff>57150</xdr:colOff>
      <xdr:row>22</xdr:row>
      <xdr:rowOff>146050</xdr:rowOff>
    </xdr:to>
    <xdr:graphicFrame macro="">
      <xdr:nvGraphicFramePr>
        <xdr:cNvPr id="2" name="Diagram 1">
          <a:extLst>
            <a:ext uri="{FF2B5EF4-FFF2-40B4-BE49-F238E27FC236}">
              <a16:creationId xmlns:a16="http://schemas.microsoft.com/office/drawing/2014/main" id="{A292955B-287F-451C-AB97-9EB1C02A9A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241300</xdr:colOff>
      <xdr:row>9</xdr:row>
      <xdr:rowOff>19050</xdr:rowOff>
    </xdr:from>
    <xdr:to>
      <xdr:col>7</xdr:col>
      <xdr:colOff>234950</xdr:colOff>
      <xdr:row>12</xdr:row>
      <xdr:rowOff>69850</xdr:rowOff>
    </xdr:to>
    <xdr:pic>
      <xdr:nvPicPr>
        <xdr:cNvPr id="4" name="Grafik 3" descr="Skolebygning med massiv udfyldning">
          <a:extLst>
            <a:ext uri="{FF2B5EF4-FFF2-40B4-BE49-F238E27FC236}">
              <a16:creationId xmlns:a16="http://schemas.microsoft.com/office/drawing/2014/main" id="{F47EC2B2-20CF-7BC2-AEC7-51D19268795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98900" y="1778000"/>
          <a:ext cx="603250" cy="603250"/>
        </a:xfrm>
        <a:prstGeom prst="rect">
          <a:avLst/>
        </a:prstGeom>
      </xdr:spPr>
    </xdr:pic>
    <xdr:clientData/>
  </xdr:twoCellAnchor>
  <xdr:twoCellAnchor>
    <xdr:from>
      <xdr:col>11</xdr:col>
      <xdr:colOff>311150</xdr:colOff>
      <xdr:row>11</xdr:row>
      <xdr:rowOff>25400</xdr:rowOff>
    </xdr:from>
    <xdr:to>
      <xdr:col>16</xdr:col>
      <xdr:colOff>88900</xdr:colOff>
      <xdr:row>21</xdr:row>
      <xdr:rowOff>101600</xdr:rowOff>
    </xdr:to>
    <xdr:graphicFrame macro="">
      <xdr:nvGraphicFramePr>
        <xdr:cNvPr id="5" name="Diagram 4">
          <a:extLst>
            <a:ext uri="{FF2B5EF4-FFF2-40B4-BE49-F238E27FC236}">
              <a16:creationId xmlns:a16="http://schemas.microsoft.com/office/drawing/2014/main" id="{0523C91C-301D-4545-98B8-7D9A779221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209550</xdr:colOff>
      <xdr:row>5</xdr:row>
      <xdr:rowOff>76200</xdr:rowOff>
    </xdr:from>
    <xdr:to>
      <xdr:col>3</xdr:col>
      <xdr:colOff>209550</xdr:colOff>
      <xdr:row>16</xdr:row>
      <xdr:rowOff>69850</xdr:rowOff>
    </xdr:to>
    <mc:AlternateContent xmlns:mc="http://schemas.openxmlformats.org/markup-compatibility/2006" xmlns:a14="http://schemas.microsoft.com/office/drawing/2010/main">
      <mc:Choice Requires="a14">
        <xdr:graphicFrame macro="">
          <xdr:nvGraphicFramePr>
            <xdr:cNvPr id="6" name="Inst. type 1">
              <a:extLst>
                <a:ext uri="{FF2B5EF4-FFF2-40B4-BE49-F238E27FC236}">
                  <a16:creationId xmlns:a16="http://schemas.microsoft.com/office/drawing/2014/main" id="{ECE0CBC8-8FC4-48BC-A98D-B0F61DE1B121}"/>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Inst. type 1"/>
            </a:graphicData>
          </a:graphic>
        </xdr:graphicFrame>
      </mc:Choice>
      <mc:Fallback xmlns="">
        <xdr:sp macro="" textlink="">
          <xdr:nvSpPr>
            <xdr:cNvPr id="0" name=""/>
            <xdr:cNvSpPr>
              <a:spLocks noTextEdit="1"/>
            </xdr:cNvSpPr>
          </xdr:nvSpPr>
          <xdr:spPr>
            <a:xfrm>
              <a:off x="209550" y="1098550"/>
              <a:ext cx="1828800" cy="2019300"/>
            </a:xfrm>
            <a:prstGeom prst="rect">
              <a:avLst/>
            </a:prstGeom>
            <a:solidFill>
              <a:prstClr val="white"/>
            </a:solidFill>
            <a:ln w="1">
              <a:solidFill>
                <a:prstClr val="green"/>
              </a:solidFill>
            </a:ln>
          </xdr:spPr>
          <xdr:txBody>
            <a:bodyPr vertOverflow="clip" horzOverflow="clip"/>
            <a:lstStyle/>
            <a:p>
              <a:r>
                <a:rPr lang="da-DK" sz="1100"/>
                <a:t>Denne figur repræsenterer et udsnit. Udsnit understøttes i Excel 2010 eller nyere.
Hvis figuren blev ændret i en tidligere version af Excel, eller hvis projektmappen blev gemt i Excel 2003 eller tidligere, kan udsnittet ikke bruges.</a:t>
              </a:r>
            </a:p>
          </xdr:txBody>
        </xdr:sp>
      </mc:Fallback>
    </mc:AlternateContent>
    <xdr:clientData fLocksWithSheet="0"/>
  </xdr:twoCellAnchor>
  <xdr:twoCellAnchor>
    <xdr:from>
      <xdr:col>4</xdr:col>
      <xdr:colOff>279400</xdr:colOff>
      <xdr:row>2</xdr:row>
      <xdr:rowOff>146050</xdr:rowOff>
    </xdr:from>
    <xdr:to>
      <xdr:col>9</xdr:col>
      <xdr:colOff>355600</xdr:colOff>
      <xdr:row>5</xdr:row>
      <xdr:rowOff>158750</xdr:rowOff>
    </xdr:to>
    <xdr:sp macro="" textlink="">
      <xdr:nvSpPr>
        <xdr:cNvPr id="8" name="Rektangel: afrundede hjørner 7">
          <a:extLst>
            <a:ext uri="{FF2B5EF4-FFF2-40B4-BE49-F238E27FC236}">
              <a16:creationId xmlns:a16="http://schemas.microsoft.com/office/drawing/2014/main" id="{E88DE2B6-11AA-F76D-8448-77FEDF95AF2F}"/>
            </a:ext>
          </a:extLst>
        </xdr:cNvPr>
        <xdr:cNvSpPr/>
      </xdr:nvSpPr>
      <xdr:spPr>
        <a:xfrm>
          <a:off x="2717800" y="615950"/>
          <a:ext cx="3124200" cy="565150"/>
        </a:xfrm>
        <a:prstGeom prst="roundRect">
          <a:avLst/>
        </a:prstGeom>
        <a:solidFill>
          <a:srgbClr val="DAECEE"/>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5</xdr:col>
      <xdr:colOff>0</xdr:colOff>
      <xdr:row>3</xdr:row>
      <xdr:rowOff>57150</xdr:rowOff>
    </xdr:from>
    <xdr:to>
      <xdr:col>9</xdr:col>
      <xdr:colOff>152400</xdr:colOff>
      <xdr:row>5</xdr:row>
      <xdr:rowOff>25400</xdr:rowOff>
    </xdr:to>
    <xdr:sp macro="" textlink="">
      <xdr:nvSpPr>
        <xdr:cNvPr id="9" name="Tekstfelt 8">
          <a:extLst>
            <a:ext uri="{FF2B5EF4-FFF2-40B4-BE49-F238E27FC236}">
              <a16:creationId xmlns:a16="http://schemas.microsoft.com/office/drawing/2014/main" id="{47885805-D664-475E-C1C1-347CA8181C90}"/>
            </a:ext>
          </a:extLst>
        </xdr:cNvPr>
        <xdr:cNvSpPr txBox="1"/>
      </xdr:nvSpPr>
      <xdr:spPr>
        <a:xfrm>
          <a:off x="3048000" y="711200"/>
          <a:ext cx="2590800" cy="336550"/>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800" b="1"/>
            <a:t>Antal besvarelser:</a:t>
          </a:r>
        </a:p>
      </xdr:txBody>
    </xdr:sp>
    <xdr:clientData/>
  </xdr:twoCellAnchor>
  <xdr:twoCellAnchor>
    <xdr:from>
      <xdr:col>8</xdr:col>
      <xdr:colOff>50800</xdr:colOff>
      <xdr:row>3</xdr:row>
      <xdr:rowOff>31750</xdr:rowOff>
    </xdr:from>
    <xdr:to>
      <xdr:col>9</xdr:col>
      <xdr:colOff>57150</xdr:colOff>
      <xdr:row>5</xdr:row>
      <xdr:rowOff>31750</xdr:rowOff>
    </xdr:to>
    <xdr:sp macro="" textlink="Procent!D4">
      <xdr:nvSpPr>
        <xdr:cNvPr id="10" name="Tekstfelt 9">
          <a:extLst>
            <a:ext uri="{FF2B5EF4-FFF2-40B4-BE49-F238E27FC236}">
              <a16:creationId xmlns:a16="http://schemas.microsoft.com/office/drawing/2014/main" id="{C6C53EC6-5BCA-549B-915C-221B5D5906D5}"/>
            </a:ext>
          </a:extLst>
        </xdr:cNvPr>
        <xdr:cNvSpPr txBox="1"/>
      </xdr:nvSpPr>
      <xdr:spPr>
        <a:xfrm>
          <a:off x="4927600" y="685800"/>
          <a:ext cx="615950" cy="368300"/>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51C239BA-F56C-4D1D-AB7B-0FD980017F8C}" type="TxLink">
            <a:rPr lang="en-US" sz="2200" b="1" i="0" u="none" strike="noStrike">
              <a:solidFill>
                <a:srgbClr val="000000"/>
              </a:solidFill>
              <a:latin typeface="Calibri"/>
              <a:cs typeface="Calibri"/>
            </a:rPr>
            <a:pPr/>
            <a:t>83</a:t>
          </a:fld>
          <a:endParaRPr lang="da-DK" sz="2200" b="1"/>
        </a:p>
      </xdr:txBody>
    </xdr:sp>
    <xdr:clientData/>
  </xdr:twoCellAnchor>
  <xdr:twoCellAnchor>
    <xdr:from>
      <xdr:col>6</xdr:col>
      <xdr:colOff>158750</xdr:colOff>
      <xdr:row>23</xdr:row>
      <xdr:rowOff>6350</xdr:rowOff>
    </xdr:from>
    <xdr:to>
      <xdr:col>12</xdr:col>
      <xdr:colOff>565150</xdr:colOff>
      <xdr:row>24</xdr:row>
      <xdr:rowOff>171450</xdr:rowOff>
    </xdr:to>
    <xdr:sp macro="" textlink="">
      <xdr:nvSpPr>
        <xdr:cNvPr id="11" name="Tekstfelt 10">
          <a:extLst>
            <a:ext uri="{FF2B5EF4-FFF2-40B4-BE49-F238E27FC236}">
              <a16:creationId xmlns:a16="http://schemas.microsoft.com/office/drawing/2014/main" id="{076B46A4-EF5B-0DF9-1973-739324979DAC}"/>
            </a:ext>
          </a:extLst>
        </xdr:cNvPr>
        <xdr:cNvSpPr txBox="1"/>
      </xdr:nvSpPr>
      <xdr:spPr>
        <a:xfrm>
          <a:off x="3816350" y="4387850"/>
          <a:ext cx="4064000" cy="349250"/>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a-DK" sz="1600" b="1"/>
            <a:t>Undersøgelsens resultater</a:t>
          </a:r>
        </a:p>
      </xdr:txBody>
    </xdr:sp>
    <xdr:clientData/>
  </xdr:twoCellAnchor>
  <xdr:twoCellAnchor>
    <xdr:from>
      <xdr:col>1</xdr:col>
      <xdr:colOff>127000</xdr:colOff>
      <xdr:row>26</xdr:row>
      <xdr:rowOff>127000</xdr:rowOff>
    </xdr:from>
    <xdr:to>
      <xdr:col>8</xdr:col>
      <xdr:colOff>431800</xdr:colOff>
      <xdr:row>41</xdr:row>
      <xdr:rowOff>107950</xdr:rowOff>
    </xdr:to>
    <xdr:graphicFrame macro="">
      <xdr:nvGraphicFramePr>
        <xdr:cNvPr id="3" name="Diagram 2">
          <a:extLst>
            <a:ext uri="{FF2B5EF4-FFF2-40B4-BE49-F238E27FC236}">
              <a16:creationId xmlns:a16="http://schemas.microsoft.com/office/drawing/2014/main" id="{841903F0-45CB-4CD7-9B6C-AB1D59A334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222250</xdr:colOff>
      <xdr:row>26</xdr:row>
      <xdr:rowOff>127000</xdr:rowOff>
    </xdr:from>
    <xdr:to>
      <xdr:col>17</xdr:col>
      <xdr:colOff>527050</xdr:colOff>
      <xdr:row>41</xdr:row>
      <xdr:rowOff>107950</xdr:rowOff>
    </xdr:to>
    <xdr:graphicFrame macro="">
      <xdr:nvGraphicFramePr>
        <xdr:cNvPr id="12" name="Diagram 11">
          <a:extLst>
            <a:ext uri="{FF2B5EF4-FFF2-40B4-BE49-F238E27FC236}">
              <a16:creationId xmlns:a16="http://schemas.microsoft.com/office/drawing/2014/main" id="{2C50D800-FF85-4703-8296-951359872F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139700</xdr:colOff>
      <xdr:row>44</xdr:row>
      <xdr:rowOff>146050</xdr:rowOff>
    </xdr:from>
    <xdr:to>
      <xdr:col>8</xdr:col>
      <xdr:colOff>444500</xdr:colOff>
      <xdr:row>59</xdr:row>
      <xdr:rowOff>127000</xdr:rowOff>
    </xdr:to>
    <xdr:graphicFrame macro="">
      <xdr:nvGraphicFramePr>
        <xdr:cNvPr id="13" name="Diagram 12">
          <a:extLst>
            <a:ext uri="{FF2B5EF4-FFF2-40B4-BE49-F238E27FC236}">
              <a16:creationId xmlns:a16="http://schemas.microsoft.com/office/drawing/2014/main" id="{A1EF7F2D-C1CA-4FFA-85BA-BFD70BEC07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247650</xdr:colOff>
      <xdr:row>44</xdr:row>
      <xdr:rowOff>127000</xdr:rowOff>
    </xdr:from>
    <xdr:to>
      <xdr:col>17</xdr:col>
      <xdr:colOff>552450</xdr:colOff>
      <xdr:row>59</xdr:row>
      <xdr:rowOff>155575</xdr:rowOff>
    </xdr:to>
    <xdr:graphicFrame macro="">
      <xdr:nvGraphicFramePr>
        <xdr:cNvPr id="14" name="Diagram 13">
          <a:extLst>
            <a:ext uri="{FF2B5EF4-FFF2-40B4-BE49-F238E27FC236}">
              <a16:creationId xmlns:a16="http://schemas.microsoft.com/office/drawing/2014/main" id="{4EDD6653-CC03-423F-A32B-5CA89C2460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146050</xdr:colOff>
      <xdr:row>63</xdr:row>
      <xdr:rowOff>0</xdr:rowOff>
    </xdr:from>
    <xdr:to>
      <xdr:col>8</xdr:col>
      <xdr:colOff>450850</xdr:colOff>
      <xdr:row>85</xdr:row>
      <xdr:rowOff>50800</xdr:rowOff>
    </xdr:to>
    <xdr:graphicFrame macro="">
      <xdr:nvGraphicFramePr>
        <xdr:cNvPr id="15" name="Diagram 14">
          <a:extLst>
            <a:ext uri="{FF2B5EF4-FFF2-40B4-BE49-F238E27FC236}">
              <a16:creationId xmlns:a16="http://schemas.microsoft.com/office/drawing/2014/main" id="{056178A1-F85E-4F54-B4CC-253EB2D0E0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241300</xdr:colOff>
      <xdr:row>63</xdr:row>
      <xdr:rowOff>69850</xdr:rowOff>
    </xdr:from>
    <xdr:to>
      <xdr:col>17</xdr:col>
      <xdr:colOff>546100</xdr:colOff>
      <xdr:row>84</xdr:row>
      <xdr:rowOff>120650</xdr:rowOff>
    </xdr:to>
    <xdr:graphicFrame macro="">
      <xdr:nvGraphicFramePr>
        <xdr:cNvPr id="16" name="Diagram 15">
          <a:extLst>
            <a:ext uri="{FF2B5EF4-FFF2-40B4-BE49-F238E27FC236}">
              <a16:creationId xmlns:a16="http://schemas.microsoft.com/office/drawing/2014/main" id="{F1E8F24F-F8A6-4588-BE1F-3C2BDFCF52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133350</xdr:colOff>
      <xdr:row>87</xdr:row>
      <xdr:rowOff>114300</xdr:rowOff>
    </xdr:from>
    <xdr:to>
      <xdr:col>8</xdr:col>
      <xdr:colOff>438150</xdr:colOff>
      <xdr:row>102</xdr:row>
      <xdr:rowOff>95250</xdr:rowOff>
    </xdr:to>
    <xdr:graphicFrame macro="">
      <xdr:nvGraphicFramePr>
        <xdr:cNvPr id="17" name="Diagram 16">
          <a:extLst>
            <a:ext uri="{FF2B5EF4-FFF2-40B4-BE49-F238E27FC236}">
              <a16:creationId xmlns:a16="http://schemas.microsoft.com/office/drawing/2014/main" id="{30825A4B-B6A6-4726-9FF0-9DAA3BF3F6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234950</xdr:colOff>
      <xdr:row>86</xdr:row>
      <xdr:rowOff>152400</xdr:rowOff>
    </xdr:from>
    <xdr:to>
      <xdr:col>17</xdr:col>
      <xdr:colOff>539750</xdr:colOff>
      <xdr:row>101</xdr:row>
      <xdr:rowOff>133350</xdr:rowOff>
    </xdr:to>
    <xdr:graphicFrame macro="">
      <xdr:nvGraphicFramePr>
        <xdr:cNvPr id="18" name="Diagram 17">
          <a:extLst>
            <a:ext uri="{FF2B5EF4-FFF2-40B4-BE49-F238E27FC236}">
              <a16:creationId xmlns:a16="http://schemas.microsoft.com/office/drawing/2014/main" id="{E5F05B39-98CA-4409-AC47-9D81AC01A9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146050</xdr:colOff>
      <xdr:row>104</xdr:row>
      <xdr:rowOff>165100</xdr:rowOff>
    </xdr:from>
    <xdr:to>
      <xdr:col>8</xdr:col>
      <xdr:colOff>450850</xdr:colOff>
      <xdr:row>119</xdr:row>
      <xdr:rowOff>146050</xdr:rowOff>
    </xdr:to>
    <xdr:graphicFrame macro="">
      <xdr:nvGraphicFramePr>
        <xdr:cNvPr id="19" name="Diagram 18">
          <a:extLst>
            <a:ext uri="{FF2B5EF4-FFF2-40B4-BE49-F238E27FC236}">
              <a16:creationId xmlns:a16="http://schemas.microsoft.com/office/drawing/2014/main" id="{07FF26DC-59F1-4C94-8EC5-09D050F7D2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234950</xdr:colOff>
      <xdr:row>104</xdr:row>
      <xdr:rowOff>38100</xdr:rowOff>
    </xdr:from>
    <xdr:to>
      <xdr:col>17</xdr:col>
      <xdr:colOff>539750</xdr:colOff>
      <xdr:row>119</xdr:row>
      <xdr:rowOff>19050</xdr:rowOff>
    </xdr:to>
    <xdr:graphicFrame macro="">
      <xdr:nvGraphicFramePr>
        <xdr:cNvPr id="20" name="Diagram 19">
          <a:extLst>
            <a:ext uri="{FF2B5EF4-FFF2-40B4-BE49-F238E27FC236}">
              <a16:creationId xmlns:a16="http://schemas.microsoft.com/office/drawing/2014/main" id="{FC8289E3-AA92-422E-8B7A-C940EB4109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152400</xdr:colOff>
      <xdr:row>122</xdr:row>
      <xdr:rowOff>69850</xdr:rowOff>
    </xdr:from>
    <xdr:to>
      <xdr:col>8</xdr:col>
      <xdr:colOff>457200</xdr:colOff>
      <xdr:row>137</xdr:row>
      <xdr:rowOff>50800</xdr:rowOff>
    </xdr:to>
    <xdr:graphicFrame macro="">
      <xdr:nvGraphicFramePr>
        <xdr:cNvPr id="21" name="Diagram 20">
          <a:extLst>
            <a:ext uri="{FF2B5EF4-FFF2-40B4-BE49-F238E27FC236}">
              <a16:creationId xmlns:a16="http://schemas.microsoft.com/office/drawing/2014/main" id="{5DBDB9A4-80BC-4913-8DF4-6AA33501BD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247650</xdr:colOff>
      <xdr:row>122</xdr:row>
      <xdr:rowOff>82550</xdr:rowOff>
    </xdr:from>
    <xdr:to>
      <xdr:col>17</xdr:col>
      <xdr:colOff>552450</xdr:colOff>
      <xdr:row>137</xdr:row>
      <xdr:rowOff>63500</xdr:rowOff>
    </xdr:to>
    <xdr:graphicFrame macro="">
      <xdr:nvGraphicFramePr>
        <xdr:cNvPr id="22" name="Diagram 21">
          <a:extLst>
            <a:ext uri="{FF2B5EF4-FFF2-40B4-BE49-F238E27FC236}">
              <a16:creationId xmlns:a16="http://schemas.microsoft.com/office/drawing/2014/main" id="{AEEC52DC-E122-45D2-BA5C-AEF973C50C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196850</xdr:colOff>
      <xdr:row>141</xdr:row>
      <xdr:rowOff>120650</xdr:rowOff>
    </xdr:from>
    <xdr:to>
      <xdr:col>8</xdr:col>
      <xdr:colOff>501650</xdr:colOff>
      <xdr:row>161</xdr:row>
      <xdr:rowOff>130176</xdr:rowOff>
    </xdr:to>
    <xdr:graphicFrame macro="">
      <xdr:nvGraphicFramePr>
        <xdr:cNvPr id="23" name="Diagram 22">
          <a:extLst>
            <a:ext uri="{FF2B5EF4-FFF2-40B4-BE49-F238E27FC236}">
              <a16:creationId xmlns:a16="http://schemas.microsoft.com/office/drawing/2014/main" id="{887E4212-20CB-4FD1-8E91-72A5E7933C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247650</xdr:colOff>
      <xdr:row>140</xdr:row>
      <xdr:rowOff>76200</xdr:rowOff>
    </xdr:from>
    <xdr:to>
      <xdr:col>17</xdr:col>
      <xdr:colOff>552450</xdr:colOff>
      <xdr:row>155</xdr:row>
      <xdr:rowOff>57150</xdr:rowOff>
    </xdr:to>
    <xdr:graphicFrame macro="">
      <xdr:nvGraphicFramePr>
        <xdr:cNvPr id="24" name="Diagram 23">
          <a:extLst>
            <a:ext uri="{FF2B5EF4-FFF2-40B4-BE49-F238E27FC236}">
              <a16:creationId xmlns:a16="http://schemas.microsoft.com/office/drawing/2014/main" id="{93FCE10F-3FFD-4BCF-9ECB-F91F3B84B6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11</xdr:col>
      <xdr:colOff>254000</xdr:colOff>
      <xdr:row>5</xdr:row>
      <xdr:rowOff>171450</xdr:rowOff>
    </xdr:from>
    <xdr:to>
      <xdr:col>16</xdr:col>
      <xdr:colOff>330200</xdr:colOff>
      <xdr:row>9</xdr:row>
      <xdr:rowOff>0</xdr:rowOff>
    </xdr:to>
    <xdr:sp macro="" textlink="">
      <xdr:nvSpPr>
        <xdr:cNvPr id="25" name="Rektangel: afrundede hjørner 24">
          <a:extLst>
            <a:ext uri="{FF2B5EF4-FFF2-40B4-BE49-F238E27FC236}">
              <a16:creationId xmlns:a16="http://schemas.microsoft.com/office/drawing/2014/main" id="{7D13012A-D682-47E8-BF1C-3A859C2677E0}"/>
            </a:ext>
          </a:extLst>
        </xdr:cNvPr>
        <xdr:cNvSpPr/>
      </xdr:nvSpPr>
      <xdr:spPr>
        <a:xfrm>
          <a:off x="6959600" y="1193800"/>
          <a:ext cx="3124200" cy="565150"/>
        </a:xfrm>
        <a:prstGeom prst="roundRect">
          <a:avLst/>
        </a:prstGeom>
        <a:solidFill>
          <a:srgbClr val="DAECEE"/>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12</xdr:col>
      <xdr:colOff>50800</xdr:colOff>
      <xdr:row>6</xdr:row>
      <xdr:rowOff>95250</xdr:rowOff>
    </xdr:from>
    <xdr:to>
      <xdr:col>16</xdr:col>
      <xdr:colOff>203200</xdr:colOff>
      <xdr:row>8</xdr:row>
      <xdr:rowOff>63500</xdr:rowOff>
    </xdr:to>
    <xdr:sp macro="" textlink="">
      <xdr:nvSpPr>
        <xdr:cNvPr id="26" name="Tekstfelt 25">
          <a:extLst>
            <a:ext uri="{FF2B5EF4-FFF2-40B4-BE49-F238E27FC236}">
              <a16:creationId xmlns:a16="http://schemas.microsoft.com/office/drawing/2014/main" id="{B3F4AD80-344D-42B0-8455-3CE189BE3703}"/>
            </a:ext>
          </a:extLst>
        </xdr:cNvPr>
        <xdr:cNvSpPr txBox="1"/>
      </xdr:nvSpPr>
      <xdr:spPr>
        <a:xfrm>
          <a:off x="7366000" y="1301750"/>
          <a:ext cx="2590800" cy="336550"/>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800" b="1"/>
            <a:t>Svarprocent:</a:t>
          </a:r>
        </a:p>
      </xdr:txBody>
    </xdr:sp>
    <xdr:clientData/>
  </xdr:twoCellAnchor>
  <xdr:twoCellAnchor>
    <xdr:from>
      <xdr:col>14</xdr:col>
      <xdr:colOff>374650</xdr:colOff>
      <xdr:row>6</xdr:row>
      <xdr:rowOff>57150</xdr:rowOff>
    </xdr:from>
    <xdr:to>
      <xdr:col>15</xdr:col>
      <xdr:colOff>450850</xdr:colOff>
      <xdr:row>8</xdr:row>
      <xdr:rowOff>44450</xdr:rowOff>
    </xdr:to>
    <xdr:sp macro="" textlink="Procent!F4">
      <xdr:nvSpPr>
        <xdr:cNvPr id="27" name="Tekstfelt 26">
          <a:extLst>
            <a:ext uri="{FF2B5EF4-FFF2-40B4-BE49-F238E27FC236}">
              <a16:creationId xmlns:a16="http://schemas.microsoft.com/office/drawing/2014/main" id="{D5F76B87-D746-3409-6B6D-524AC4952F6A}"/>
            </a:ext>
          </a:extLst>
        </xdr:cNvPr>
        <xdr:cNvSpPr txBox="1"/>
      </xdr:nvSpPr>
      <xdr:spPr>
        <a:xfrm>
          <a:off x="8909050" y="1263650"/>
          <a:ext cx="685800" cy="355600"/>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8D745252-6EA6-4AEF-A530-FBEF6225C96E}" type="TxLink">
            <a:rPr lang="en-US" sz="2200" b="1" i="0" u="none" strike="noStrike">
              <a:solidFill>
                <a:srgbClr val="000000"/>
              </a:solidFill>
              <a:latin typeface="Calibri"/>
              <a:cs typeface="Calibri"/>
            </a:rPr>
            <a:pPr/>
            <a:t>69,9%</a:t>
          </a:fld>
          <a:endParaRPr lang="da-DK" sz="2200" b="1"/>
        </a:p>
      </xdr:txBody>
    </xdr:sp>
    <xdr:clientData/>
  </xdr:twoCellAnchor>
</xdr:wsDr>
</file>

<file path=xl/drawings/drawing17.xml><?xml version="1.0" encoding="utf-8"?>
<c:userShapes xmlns:c="http://schemas.openxmlformats.org/drawingml/2006/chart">
  <cdr:relSizeAnchor xmlns:cdr="http://schemas.openxmlformats.org/drawingml/2006/chartDrawing">
    <cdr:from>
      <cdr:x>0.4634</cdr:x>
      <cdr:y>0.14455</cdr:y>
    </cdr:from>
    <cdr:to>
      <cdr:x>0.65038</cdr:x>
      <cdr:y>0.45033</cdr:y>
    </cdr:to>
    <cdr:pic>
      <cdr:nvPicPr>
        <cdr:cNvPr id="3" name="Grafik 2" descr="Hierarki med massiv udfyldning">
          <a:extLst xmlns:a="http://schemas.openxmlformats.org/drawingml/2006/main">
            <a:ext uri="{FF2B5EF4-FFF2-40B4-BE49-F238E27FC236}">
              <a16:creationId xmlns:a16="http://schemas.microsoft.com/office/drawing/2014/main" id="{3D04C7A0-5B5C-F46E-0354-81FC3B009C1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xmlns:a="http://schemas.openxmlformats.org/drawingml/2006/main">
          <a:fillRect/>
        </a:stretch>
      </cdr:blipFill>
      <cdr:spPr>
        <a:xfrm xmlns:a="http://schemas.openxmlformats.org/drawingml/2006/main">
          <a:off x="1309443" y="277208"/>
          <a:ext cx="528376" cy="586391"/>
        </a:xfrm>
        <a:prstGeom xmlns:a="http://schemas.openxmlformats.org/drawingml/2006/main" prst="rect">
          <a:avLst/>
        </a:prstGeom>
      </cdr:spPr>
    </cdr:pic>
  </cdr:relSizeAnchor>
</c:userShapes>
</file>

<file path=xl/drawings/drawing18.xml><?xml version="1.0" encoding="utf-8"?>
<xdr:wsDr xmlns:xdr="http://schemas.openxmlformats.org/drawingml/2006/spreadsheetDrawing" xmlns:a="http://schemas.openxmlformats.org/drawingml/2006/main">
  <xdr:twoCellAnchor>
    <xdr:from>
      <xdr:col>1</xdr:col>
      <xdr:colOff>501650</xdr:colOff>
      <xdr:row>3</xdr:row>
      <xdr:rowOff>41275</xdr:rowOff>
    </xdr:from>
    <xdr:to>
      <xdr:col>8</xdr:col>
      <xdr:colOff>19050</xdr:colOff>
      <xdr:row>18</xdr:row>
      <xdr:rowOff>22225</xdr:rowOff>
    </xdr:to>
    <xdr:graphicFrame macro="">
      <xdr:nvGraphicFramePr>
        <xdr:cNvPr id="2" name="Diagram 1">
          <a:extLst>
            <a:ext uri="{FF2B5EF4-FFF2-40B4-BE49-F238E27FC236}">
              <a16:creationId xmlns:a16="http://schemas.microsoft.com/office/drawing/2014/main" id="{36E58C95-743A-FFD6-A7EB-64A8643077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47625</xdr:colOff>
      <xdr:row>19</xdr:row>
      <xdr:rowOff>3174</xdr:rowOff>
    </xdr:from>
    <xdr:to>
      <xdr:col>8</xdr:col>
      <xdr:colOff>511175</xdr:colOff>
      <xdr:row>39</xdr:row>
      <xdr:rowOff>57150</xdr:rowOff>
    </xdr:to>
    <xdr:graphicFrame macro="">
      <xdr:nvGraphicFramePr>
        <xdr:cNvPr id="2" name="Diagram 1">
          <a:extLst>
            <a:ext uri="{FF2B5EF4-FFF2-40B4-BE49-F238E27FC236}">
              <a16:creationId xmlns:a16="http://schemas.microsoft.com/office/drawing/2014/main" id="{1583696E-0A52-A400-D9B1-DA780D63DB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425450</xdr:colOff>
      <xdr:row>7</xdr:row>
      <xdr:rowOff>41275</xdr:rowOff>
    </xdr:from>
    <xdr:to>
      <xdr:col>4</xdr:col>
      <xdr:colOff>82550</xdr:colOff>
      <xdr:row>22</xdr:row>
      <xdr:rowOff>22225</xdr:rowOff>
    </xdr:to>
    <xdr:graphicFrame macro="">
      <xdr:nvGraphicFramePr>
        <xdr:cNvPr id="2" name="Diagram 1">
          <a:extLst>
            <a:ext uri="{FF2B5EF4-FFF2-40B4-BE49-F238E27FC236}">
              <a16:creationId xmlns:a16="http://schemas.microsoft.com/office/drawing/2014/main" id="{1144BCD6-7DFA-05A6-7777-A6D0B06DFC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800100</xdr:colOff>
      <xdr:row>6</xdr:row>
      <xdr:rowOff>66675</xdr:rowOff>
    </xdr:from>
    <xdr:to>
      <xdr:col>1</xdr:col>
      <xdr:colOff>5372100</xdr:colOff>
      <xdr:row>21</xdr:row>
      <xdr:rowOff>47625</xdr:rowOff>
    </xdr:to>
    <xdr:graphicFrame macro="">
      <xdr:nvGraphicFramePr>
        <xdr:cNvPr id="2" name="Diagram 1">
          <a:extLst>
            <a:ext uri="{FF2B5EF4-FFF2-40B4-BE49-F238E27FC236}">
              <a16:creationId xmlns:a16="http://schemas.microsoft.com/office/drawing/2014/main" id="{9922BDDE-D57C-543E-A5E2-8093517E5C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552450</xdr:colOff>
      <xdr:row>7</xdr:row>
      <xdr:rowOff>60325</xdr:rowOff>
    </xdr:from>
    <xdr:to>
      <xdr:col>1</xdr:col>
      <xdr:colOff>5124450</xdr:colOff>
      <xdr:row>22</xdr:row>
      <xdr:rowOff>41275</xdr:rowOff>
    </xdr:to>
    <xdr:graphicFrame macro="">
      <xdr:nvGraphicFramePr>
        <xdr:cNvPr id="2" name="Diagram 1">
          <a:extLst>
            <a:ext uri="{FF2B5EF4-FFF2-40B4-BE49-F238E27FC236}">
              <a16:creationId xmlns:a16="http://schemas.microsoft.com/office/drawing/2014/main" id="{169E4C57-02FC-4FD1-2852-2A552E6116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1543050</xdr:colOff>
      <xdr:row>9</xdr:row>
      <xdr:rowOff>60324</xdr:rowOff>
    </xdr:from>
    <xdr:to>
      <xdr:col>1</xdr:col>
      <xdr:colOff>2451100</xdr:colOff>
      <xdr:row>24</xdr:row>
      <xdr:rowOff>88899</xdr:rowOff>
    </xdr:to>
    <xdr:graphicFrame macro="">
      <xdr:nvGraphicFramePr>
        <xdr:cNvPr id="2" name="Diagram 1">
          <a:extLst>
            <a:ext uri="{FF2B5EF4-FFF2-40B4-BE49-F238E27FC236}">
              <a16:creationId xmlns:a16="http://schemas.microsoft.com/office/drawing/2014/main" id="{0A4632EF-2166-8F41-F8F2-3945FEA6BB1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2</xdr:col>
      <xdr:colOff>85725</xdr:colOff>
      <xdr:row>8</xdr:row>
      <xdr:rowOff>180975</xdr:rowOff>
    </xdr:from>
    <xdr:to>
      <xdr:col>9</xdr:col>
      <xdr:colOff>73025</xdr:colOff>
      <xdr:row>23</xdr:row>
      <xdr:rowOff>161925</xdr:rowOff>
    </xdr:to>
    <xdr:graphicFrame macro="">
      <xdr:nvGraphicFramePr>
        <xdr:cNvPr id="2" name="Diagram 1">
          <a:extLst>
            <a:ext uri="{FF2B5EF4-FFF2-40B4-BE49-F238E27FC236}">
              <a16:creationId xmlns:a16="http://schemas.microsoft.com/office/drawing/2014/main" id="{0C352A52-A4D7-D54E-654B-45F9C7915B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282575</xdr:colOff>
      <xdr:row>7</xdr:row>
      <xdr:rowOff>53975</xdr:rowOff>
    </xdr:from>
    <xdr:to>
      <xdr:col>8</xdr:col>
      <xdr:colOff>377825</xdr:colOff>
      <xdr:row>22</xdr:row>
      <xdr:rowOff>34925</xdr:rowOff>
    </xdr:to>
    <xdr:graphicFrame macro="">
      <xdr:nvGraphicFramePr>
        <xdr:cNvPr id="2" name="Diagram 1">
          <a:extLst>
            <a:ext uri="{FF2B5EF4-FFF2-40B4-BE49-F238E27FC236}">
              <a16:creationId xmlns:a16="http://schemas.microsoft.com/office/drawing/2014/main" id="{29A2E495-3141-C92D-57EF-6440A2F77F1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9166225</xdr:colOff>
      <xdr:row>9</xdr:row>
      <xdr:rowOff>34925</xdr:rowOff>
    </xdr:from>
    <xdr:to>
      <xdr:col>6</xdr:col>
      <xdr:colOff>136525</xdr:colOff>
      <xdr:row>24</xdr:row>
      <xdr:rowOff>15875</xdr:rowOff>
    </xdr:to>
    <xdr:graphicFrame macro="">
      <xdr:nvGraphicFramePr>
        <xdr:cNvPr id="2" name="Diagram 1">
          <a:extLst>
            <a:ext uri="{FF2B5EF4-FFF2-40B4-BE49-F238E27FC236}">
              <a16:creationId xmlns:a16="http://schemas.microsoft.com/office/drawing/2014/main" id="{2C11B46F-A84F-4887-DD3A-948BFC44A0F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nemette Nyvang Pedersen" refreshedDate="45350.597973379627" createdVersion="8" refreshedVersion="8" minRefreshableVersion="3" recordCount="83" xr:uid="{33C72928-C8E8-464F-AC98-562FBACE0B0B}">
  <cacheSource type="worksheet">
    <worksheetSource name="Tabel1"/>
  </cacheSource>
  <cacheFields count="64">
    <cacheField name="Har I en skriftlig undervisningsmiljøvurdering (UMV)?" numFmtId="0">
      <sharedItems count="4">
        <s v="Ja"/>
        <s v=""/>
        <s v="Nej"/>
        <s v="Ved ikke"/>
      </sharedItems>
    </cacheField>
    <cacheField name="Ligger jeres undervisningsmiljøvurdering offentlig tilgængelig på uddannelsesinstitutionens hjemmeside?" numFmtId="0">
      <sharedItems count="4">
        <s v="Ja"/>
        <s v="Nej"/>
        <s v=""/>
        <s v="Ved ikke"/>
      </sharedItems>
    </cacheField>
    <cacheField name="Har I på jeres uddannelsesinstitution forholdt jer til, hvad en ændring, der har betydning for undervisningsmiljøet, er?" numFmtId="0">
      <sharedItems count="4">
        <s v="Ja"/>
        <s v="Nej"/>
        <s v=""/>
        <s v="Ved ikke"/>
      </sharedItems>
    </cacheField>
    <cacheField name="Hvor ofte laver I en undervisningsmiljøvurdering?" numFmtId="0">
      <sharedItems count="6">
        <s v="Hvert tredje år"/>
        <s v="Når der sker ændringer af betydning for undervisningsmiljøet"/>
        <s v=""/>
        <s v="Hvert år"/>
        <s v="Hvert andet år"/>
        <s v="Sjældnere end hvert tredje år"/>
      </sharedItems>
    </cacheField>
    <cacheField name="Hvilke forhold af jeres fysiske og æstetiske undervisningsmiljø har I kortlagt i jeres undervisningsmiljøvurdering? - Toilet og sanitære forhold" numFmtId="1">
      <sharedItems containsBlank="1" count="3">
        <s v="Ja"/>
        <s v="Nej"/>
        <m/>
      </sharedItems>
    </cacheField>
    <cacheField name="Hvilke forhold af jeres fysiske og æstetiske undervisningsmiljø har I kortlagt i jeres undervisningsmiljøvurdering? - Rengøring" numFmtId="1">
      <sharedItems containsBlank="1" count="3">
        <s v="Ja"/>
        <s v="Nej"/>
        <m/>
      </sharedItems>
    </cacheField>
    <cacheField name="Hvilke forhold af jeres fysiske og æstetiske undervisningsmiljø har I kortlagt i jeres undervisningsmiljøvurdering? - Lydforhold" numFmtId="1">
      <sharedItems containsBlank="1" count="3">
        <s v="Ja"/>
        <s v="Nej"/>
        <m/>
      </sharedItems>
    </cacheField>
    <cacheField name="Hvilke forhold af jeres fysiske og æstetiske undervisningsmiljø har I kortlagt i jeres undervisningsmiljøvurdering? - Lysforhold" numFmtId="1">
      <sharedItems containsBlank="1" count="3">
        <s v="Ja"/>
        <s v="Nej"/>
        <m/>
      </sharedItems>
    </cacheField>
    <cacheField name="Hvilke forhold af jeres fysiske og æstetiske undervisningsmiljø har I kortlagt i jeres undervisningsmiljøvurdering? - Luftkvalitet" numFmtId="1">
      <sharedItems containsBlank="1" count="3">
        <s v="Ja"/>
        <s v="Nej"/>
        <m/>
      </sharedItems>
    </cacheField>
    <cacheField name="Hvilke forhold af jeres fysiske og æstetiske undervisningsmiljø har I kortlagt i jeres undervisningsmiljøvurdering? - Temperaturforhold" numFmtId="1">
      <sharedItems containsBlank="1" count="3">
        <s v="Ja"/>
        <s v="Nej"/>
        <m/>
      </sharedItems>
    </cacheField>
    <cacheField name="Hvilke forhold af jeres fysiske og æstetiske undervisningsmiljø har I kortlagt i jeres undervisningsmiljøvurdering? - Pladsforhold" numFmtId="1">
      <sharedItems containsBlank="1" count="3">
        <s v="Ja"/>
        <s v="Nej"/>
        <m/>
      </sharedItems>
    </cacheField>
    <cacheField name="Hvilke forhold af jeres fysiske og æstetiske undervisningsmiljø har I kortlagt i jeres undervisningsmiljøvurdering? - Udearealer" numFmtId="1">
      <sharedItems containsBlank="1" count="3">
        <s v="Ja"/>
        <s v="Nej"/>
        <m/>
      </sharedItems>
    </cacheField>
    <cacheField name="Hvilke forhold af jeres fysiske og æstetiske undervisningsmiljø har I kortlagt i jeres undervisningsmiljøvurdering? - Sikkerhed i forhold til maskiner, kemikalier, etc." numFmtId="1">
      <sharedItems containsBlank="1" count="3">
        <s v="Ja"/>
        <s v="Nej"/>
        <m/>
      </sharedItems>
    </cacheField>
    <cacheField name="Hvilke forhold af jeres fysiske og æstetiske undervisningsmiljø har I kortlagt i jeres undervisningsmiljøvurdering? - Sikkerhed i forhold til trapper" numFmtId="1">
      <sharedItems containsBlank="1" count="3">
        <s v="Ja"/>
        <s v="Nej"/>
        <m/>
      </sharedItems>
    </cacheField>
    <cacheField name="Hvilke forhold af jeres fysiske og æstetiske undervisningsmiljø har I kortlagt i jeres undervisningsmiljøvurdering? - Sikkerhed i forhold til løst liggende ledninger" numFmtId="1">
      <sharedItems containsBlank="1" count="3">
        <s v="Ja"/>
        <s v="Nej"/>
        <m/>
      </sharedItems>
    </cacheField>
    <cacheField name="Hvilke forhold af jeres fysiske og æstetiske undervisningsmiljø har I kortlagt i jeres undervisningsmiljøvurdering? - Udsmykning" numFmtId="1">
      <sharedItems containsBlank="1" count="3">
        <s v="Ja"/>
        <s v="Nej"/>
        <m/>
      </sharedItems>
    </cacheField>
    <cacheField name="Hvilke forhold af jeres fysiske og æstetiske undervisningsmiljø har I kortlagt i jeres undervisningsmiljøvurdering? - Andet, skriv venligst her:" numFmtId="1">
      <sharedItems containsBlank="1" count="3">
        <s v="Nej"/>
        <m/>
        <s v="Ja"/>
      </sharedItems>
    </cacheField>
    <cacheField name="Hvilke forhold af jeres fysiske og æstetiske undervisningsmiljø har I kortlagt i jeres undervisningsmiljøvurdering? - Vi har ikke kortlagt det fysiske og æstetiske undervisningsmiljø" numFmtId="1">
      <sharedItems containsBlank="1" count="3">
        <s v="Nej"/>
        <s v="Ja"/>
        <m/>
      </sharedItems>
    </cacheField>
    <cacheField name="Hvilke forhold af jeres fysiske og æstetiske undervisningsmiljø har I kortlagt i jeres undervisningsmiljøvurdering? - Andet, skriv venligst her:2" numFmtId="0">
      <sharedItems longText="1"/>
    </cacheField>
    <cacheField name="Hvilke forhold af jeres psykiske undervisningsmiljø har I kortlagt i jeres undervisningsmiljøvurdering? - Motivation" numFmtId="1">
      <sharedItems containsBlank="1" count="3">
        <s v="Ja"/>
        <m/>
        <s v="Nej"/>
      </sharedItems>
    </cacheField>
    <cacheField name="Hvilke forhold af jeres psykiske undervisningsmiljø har I kortlagt i jeres undervisningsmiljøvurdering? - Medbestemmelse" numFmtId="1">
      <sharedItems containsBlank="1" count="3">
        <s v="Ja"/>
        <s v="Nej"/>
        <m/>
      </sharedItems>
    </cacheField>
    <cacheField name="Hvilke forhold af jeres psykiske undervisningsmiljø har I kortlagt i jeres undervisningsmiljøvurdering? - Relationer mellem undervisere og studerende" numFmtId="1">
      <sharedItems containsBlank="1" count="3">
        <s v="Ja"/>
        <m/>
        <s v="Nej"/>
      </sharedItems>
    </cacheField>
    <cacheField name="Hvilke forhold af jeres psykiske undervisningsmiljø har I kortlagt i jeres undervisningsmiljøvurdering? - Faglig feedback og vejledning" numFmtId="1">
      <sharedItems containsBlank="1" count="3">
        <s v="Ja"/>
        <m/>
        <s v="Nej"/>
      </sharedItems>
    </cacheField>
    <cacheField name="Hvilke forhold af jeres psykiske undervisningsmiljø har I kortlagt i jeres undervisningsmiljøvurdering? - Psykisk trivsel" numFmtId="1">
      <sharedItems containsBlank="1" count="3">
        <s v="Ja"/>
        <s v="Nej"/>
        <m/>
      </sharedItems>
    </cacheField>
    <cacheField name="Hvilke forhold af jeres psykiske undervisningsmiljø har I kortlagt i jeres undervisningsmiljøvurdering? - Sociale fællesskaber blandt de studerende" numFmtId="1">
      <sharedItems containsBlank="1" count="3">
        <s v="Ja"/>
        <s v="Nej"/>
        <m/>
      </sharedItems>
    </cacheField>
    <cacheField name="Hvilke forhold af jeres psykiske undervisningsmiljø har I kortlagt i jeres undervisningsmiljøvurdering? - Tilhørsforhold" numFmtId="1">
      <sharedItems containsBlank="1" count="3">
        <s v="Ja"/>
        <s v="Nej"/>
        <m/>
      </sharedItems>
    </cacheField>
    <cacheField name="Hvilke forhold af jeres psykiske undervisningsmiljø har I kortlagt i jeres undervisningsmiljøvurdering? - Mobning" numFmtId="1">
      <sharedItems containsBlank="1" count="3">
        <s v="Ja"/>
        <s v="Nej"/>
        <m/>
      </sharedItems>
    </cacheField>
    <cacheField name="Hvilke forhold af jeres psykiske undervisningsmiljø har I kortlagt i jeres undervisningsmiljøvurdering? - Krænkelser" numFmtId="1">
      <sharedItems containsBlank="1" count="3">
        <s v="Ja"/>
        <s v="Nej"/>
        <m/>
      </sharedItems>
    </cacheField>
    <cacheField name="Hvilke forhold af jeres psykiske undervisningsmiljø har I kortlagt i jeres undervisningsmiljøvurdering? - Vold" numFmtId="1">
      <sharedItems containsBlank="1" count="3">
        <s v="Ja"/>
        <s v="Nej"/>
        <m/>
      </sharedItems>
    </cacheField>
    <cacheField name="Hvilke forhold af jeres psykiske undervisningsmiljø har I kortlagt i jeres undervisningsmiljøvurdering? - Diskrimination" numFmtId="1">
      <sharedItems containsBlank="1" count="3">
        <s v="Ja"/>
        <s v="Nej"/>
        <m/>
      </sharedItems>
    </cacheField>
    <cacheField name="Hvilke forhold af jeres psykiske undervisningsmiljø har I kortlagt i jeres undervisningsmiljøvurdering? - Andet, skriv venligst her:" numFmtId="1">
      <sharedItems containsBlank="1" count="3">
        <s v="Nej"/>
        <m/>
        <s v="Ja"/>
      </sharedItems>
    </cacheField>
    <cacheField name="Hvilke forhold af jeres psykiske undervisningsmiljø har I kortlagt i jeres undervisningsmiljøvurdering? - Vi har ikke kortlagt vores psykiske undervisningsmiljø" numFmtId="1">
      <sharedItems containsBlank="1" count="3">
        <s v="Nej"/>
        <m/>
        <s v="Ja"/>
      </sharedItems>
    </cacheField>
    <cacheField name="Hvilke forhold af jeres psykiske undervisningsmiljø har I kortlagt i jeres undervisningsmiljøvurdering? - Andet, skriv venligst her:3" numFmtId="0">
      <sharedItems/>
    </cacheField>
    <cacheField name="Indeholder jeres undervisningsmiljøvurdering... - ... en beskrivelse af, hvad jeres kortlægning viste?" numFmtId="0">
      <sharedItems count="4">
        <s v="Ja"/>
        <s v="Ved ikke"/>
        <s v=""/>
        <s v="Nej"/>
      </sharedItems>
    </cacheField>
    <cacheField name="Indeholder jeres undervisningsmiljøvurdering... - ... en beskrivelse af, hvilke problemer med undervisningsmiljøet I vil arbejde på at løse?" numFmtId="0">
      <sharedItems count="4">
        <s v="Ja"/>
        <s v="Nej"/>
        <s v=""/>
        <s v="Ved ikke"/>
      </sharedItems>
    </cacheField>
    <cacheField name="Indeholder jeres undervisningsmiljøvurdering en handlingsplan for at løse udfordringer med undervisningsmiljøet?" numFmtId="0">
      <sharedItems count="4">
        <s v="Ja"/>
        <s v="Nej"/>
        <s v=""/>
        <s v="Ved ikke"/>
      </sharedItems>
    </cacheField>
    <cacheField name="Indeholder jeres undervisningsmiljøvurdering retningslinjer for, hvornår I følger op på handlingsplanen?" numFmtId="0">
      <sharedItems count="4">
        <s v="Ja"/>
        <s v=""/>
        <s v="Ved ikke"/>
        <s v="Nej"/>
      </sharedItems>
    </cacheField>
    <cacheField name="I hvilken grad har I inddraget de studerende i jeres arbejde med undervisningsmiljøvurderingen i forbindelse med... - ... planlægningen og tilrettelæggelsen af undersøgelsen?" numFmtId="0">
      <sharedItems count="6">
        <s v="Slet ikke"/>
        <s v="I høj grad"/>
        <s v="I mindre grad"/>
        <s v=""/>
        <s v="I nogen grad"/>
        <s v="Ved ikke"/>
      </sharedItems>
    </cacheField>
    <cacheField name="I hvilken grad har I inddraget de studerende i jeres arbejde med undervisningsmiljøvurderingen i forbindelse med... - ... gennemførelsen af undersøgelsen?" numFmtId="0">
      <sharedItems count="6">
        <s v="I høj grad"/>
        <s v="I mindre grad"/>
        <s v=""/>
        <s v="I nogen grad"/>
        <s v="Ved ikke"/>
        <s v="Slet ikke"/>
      </sharedItems>
    </cacheField>
    <cacheField name="I hvilken grad har I inddraget de studerende i jeres arbejde med undervisningsmiljøvurderingen i forbindelse med... - ... opfølgningen af undersøgelsen?" numFmtId="0">
      <sharedItems count="6">
        <s v="I høj grad"/>
        <s v="I mindre grad"/>
        <s v=""/>
        <s v="Ved ikke"/>
        <s v="I nogen grad"/>
        <s v="Slet ikke"/>
      </sharedItems>
    </cacheField>
    <cacheField name="Du har svaret, at I ikke har en undervisningsmiljøvurdering. Uddyb gerne her, hvorfor I ikke har en undervisningsmiljøvurdering:" numFmtId="0">
      <sharedItems longText="1"/>
    </cacheField>
    <cacheField name="Hvor enig eller uenig er I som uddannelsesinstitution i, at undervisningsmiljøvurderingen er et godt redskab til at sikre et godt undervisningsmiljø på jeres uddannelsesinstitution?" numFmtId="0">
      <sharedItems count="5">
        <s v="Delvis enig"/>
        <s v="Helt enig"/>
        <s v=""/>
        <s v="Hverken enig eller uenig"/>
        <s v="Delvis uenig"/>
      </sharedItems>
    </cacheField>
    <cacheField name="Nu har du svaret på spørgsmål om uddannelsesinstitutionens arbejde med undervisningsmiljøvurderingen, og du har mulighed for at uddybe dine svar her:" numFmtId="0">
      <sharedItems longText="1"/>
    </cacheField>
    <cacheField name="Kender I som uddannelsesinstitution betegnelsen undervisningsmiljørepræsentanter (UMR)?" numFmtId="0">
      <sharedItems count="4">
        <s v="Ja"/>
        <s v=""/>
        <s v="Nej"/>
        <s v="Ved ikke"/>
      </sharedItems>
    </cacheField>
    <cacheField name="Har I oplyst de studerende om deres ret til at vælge undervisningsmiljørepræsentanter?" numFmtId="0">
      <sharedItems count="4">
        <s v="Ja"/>
        <s v="Nej"/>
        <s v=""/>
        <s v="Ved ikke"/>
      </sharedItems>
    </cacheField>
    <cacheField name="Har I undervisningsmiljørepræsentanter på jeres uddannelseinstitution?" numFmtId="0">
      <sharedItems count="4">
        <s v="Ja"/>
        <s v="Nej"/>
        <s v=""/>
        <s v="Ved ikke"/>
      </sharedItems>
    </cacheField>
    <cacheField name="Hvorfor har I ikke undervisningsmiljørepræsentanter på jeres uddannelsesinstitution?" numFmtId="0">
      <sharedItems count="6">
        <s v=""/>
        <s v="De studerende har ikke ønsket at vælge undervisningsmiljørepræsentanter"/>
        <s v="Ledelsen oplever ikke, at det skaber en værdi for undervisningsmiljøet at have undervisningsmiljørepræsentanter"/>
        <s v="De studerende er ikke blevet oplyst om muligheden for at vælge undervisningsmiljørepræsentanter"/>
        <s v="Andet, skriv gerne her"/>
        <s v="Opgaven, som undervisningsmiljørepræsentanterne varetager, er placeret ved studierådende"/>
      </sharedItems>
    </cacheField>
    <cacheField name="Hvorfor har I ikke undervisningsmiljørepræsentanter på jeres uddannelsesinstitution? - Andet, skriv gerne her" numFmtId="0">
      <sharedItems longText="1"/>
    </cacheField>
    <cacheField name="Inviterer I undervisningsmiljørepræsentanterne til at deltage i uddannelsesinstitutionens arbejdsmiljøgrupper, når I drøfter forhold, der har betydning for undervisningsmiljøet?" numFmtId="0">
      <sharedItems count="3">
        <s v="Nogle gange"/>
        <s v=""/>
        <s v="Altid"/>
      </sharedItems>
    </cacheField>
    <cacheField name="Nu har du svaret på spørgsmål om uddannelsesinstitutionens arbejde med undervisningsmiljørepræsentanter, og du har mulighed for at uddybe dine svar her:" numFmtId="0">
      <sharedItems longText="1"/>
    </cacheField>
    <cacheField name="Inst. nummer" numFmtId="0">
      <sharedItems/>
    </cacheField>
    <cacheField name="Inst. navn" numFmtId="0">
      <sharedItems/>
    </cacheField>
    <cacheField name="Enhedsart" numFmtId="0">
      <sharedItems/>
    </cacheField>
    <cacheField name="Inst. type" numFmtId="0">
      <sharedItems count="11">
        <s v="Kunstneriske og kulturelle uddannelsesinstitutioner"/>
        <s v="Øvrige videregående uddannelser"/>
        <s v="Universiteter"/>
        <s v="Erhvervsakademier"/>
        <s v="Professionshøjskoler"/>
        <s v="Maritime uddannelsesinstitutioner"/>
        <s v="Institutioner med private SU-godkendte uddannelser" u="1"/>
        <s v="Institutioner inden for politi, forsvar m.v." u="1"/>
        <s v="Øvrige MVU-institutioner" u="1"/>
        <s v="Centre for offentlig kompetenceudvikling" u="1"/>
        <s v="Øvrige videregående" u="1"/>
      </sharedItems>
    </cacheField>
    <cacheField name="Ejerkode navn" numFmtId="0">
      <sharedItems count="4">
        <s v="Selvejende, statslige"/>
        <s v="Statslige"/>
        <s v="Private"/>
        <s v="Selvejende, private"/>
      </sharedItems>
    </cacheField>
    <cacheField name="Kommune" numFmtId="0">
      <sharedItems/>
    </cacheField>
    <cacheField name="Region" numFmtId="0">
      <sharedItems/>
    </cacheField>
    <cacheField name="Leder navn" numFmtId="0">
      <sharedItems/>
    </cacheField>
    <cacheField name="E-mail" numFmtId="0">
      <sharedItems/>
    </cacheField>
    <cacheField name="Samlet status - Ny" numFmtId="1">
      <sharedItems containsSemiMixedTypes="0" containsString="0" containsNumber="1" containsInteger="1" minValue="0" maxValue="0"/>
    </cacheField>
    <cacheField name="Samlet status - Distribueret" numFmtId="1">
      <sharedItems containsSemiMixedTypes="0" containsString="0" containsNumber="1" containsInteger="1" minValue="0" maxValue="1" count="2">
        <n v="0"/>
        <n v="1"/>
      </sharedItems>
    </cacheField>
    <cacheField name="Samlet status - Nogen svar" numFmtId="1">
      <sharedItems containsSemiMixedTypes="0" containsString="0" containsNumber="1" containsInteger="1" minValue="0" maxValue="1" count="2">
        <n v="0"/>
        <n v="1"/>
      </sharedItems>
    </cacheField>
    <cacheField name="Samlet status - Gennemført" numFmtId="1">
      <sharedItems containsSemiMixedTypes="0" containsString="0" containsNumber="1" containsInteger="1" minValue="0" maxValue="1" count="2">
        <n v="1"/>
        <n v="0"/>
      </sharedItems>
    </cacheField>
    <cacheField name="Samlet status - Frafaldet" numFmtId="1">
      <sharedItems containsSemiMixedTypes="0" containsString="0" containsNumber="1" containsInteger="1" minValue="0" maxValue="0"/>
    </cacheField>
  </cacheFields>
  <extLst>
    <ext xmlns:x14="http://schemas.microsoft.com/office/spreadsheetml/2009/9/main" uri="{725AE2AE-9491-48be-B2B4-4EB974FC3084}">
      <x14:pivotCacheDefinition pivotCacheId="765856244"/>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3">
  <r>
    <x v="0"/>
    <x v="0"/>
    <x v="0"/>
    <x v="0"/>
    <x v="0"/>
    <x v="0"/>
    <x v="0"/>
    <x v="0"/>
    <x v="0"/>
    <x v="0"/>
    <x v="0"/>
    <x v="0"/>
    <x v="0"/>
    <x v="0"/>
    <x v="0"/>
    <x v="0"/>
    <x v="0"/>
    <x v="0"/>
    <s v=""/>
    <x v="0"/>
    <x v="0"/>
    <x v="0"/>
    <x v="0"/>
    <x v="0"/>
    <x v="0"/>
    <x v="0"/>
    <x v="0"/>
    <x v="0"/>
    <x v="0"/>
    <x v="0"/>
    <x v="0"/>
    <x v="0"/>
    <s v=""/>
    <x v="0"/>
    <x v="0"/>
    <x v="0"/>
    <x v="0"/>
    <x v="0"/>
    <x v="0"/>
    <x v="0"/>
    <s v=""/>
    <x v="0"/>
    <s v=""/>
    <x v="0"/>
    <x v="0"/>
    <x v="0"/>
    <x v="0"/>
    <s v=""/>
    <x v="0"/>
    <s v=""/>
    <s v="621408"/>
    <s v="Designskolen Kolding"/>
    <s v="Institution uden enheder"/>
    <x v="0"/>
    <x v="0"/>
    <s v="Kolding Kommune"/>
    <s v="Region Syddanmark"/>
    <s v="Lene Tangaard Pedersen"/>
    <s v="dk@designskolenkolding.dk"/>
    <n v="0"/>
    <x v="0"/>
    <x v="0"/>
    <x v="0"/>
    <n v="0"/>
  </r>
  <r>
    <x v="0"/>
    <x v="0"/>
    <x v="0"/>
    <x v="0"/>
    <x v="0"/>
    <x v="0"/>
    <x v="0"/>
    <x v="0"/>
    <x v="0"/>
    <x v="0"/>
    <x v="0"/>
    <x v="0"/>
    <x v="0"/>
    <x v="0"/>
    <x v="1"/>
    <x v="0"/>
    <x v="0"/>
    <x v="0"/>
    <s v=""/>
    <x v="0"/>
    <x v="0"/>
    <x v="0"/>
    <x v="0"/>
    <x v="0"/>
    <x v="0"/>
    <x v="0"/>
    <x v="0"/>
    <x v="0"/>
    <x v="0"/>
    <x v="0"/>
    <x v="0"/>
    <x v="0"/>
    <s v=""/>
    <x v="0"/>
    <x v="0"/>
    <x v="0"/>
    <x v="0"/>
    <x v="1"/>
    <x v="0"/>
    <x v="0"/>
    <s v=""/>
    <x v="1"/>
    <s v=""/>
    <x v="0"/>
    <x v="0"/>
    <x v="1"/>
    <x v="1"/>
    <s v=""/>
    <x v="1"/>
    <s v=""/>
    <s v="280299"/>
    <s v="Det Kongelige Akademi - Arkitektur, Design, Konservering"/>
    <s v="Hovedskole (institution med enheder)"/>
    <x v="0"/>
    <x v="1"/>
    <s v="Københavns Kommune"/>
    <s v="Region Hovedstaden"/>
    <s v="Lene Dammand Lund"/>
    <s v="info@kglakademi.dk"/>
    <n v="0"/>
    <x v="0"/>
    <x v="0"/>
    <x v="0"/>
    <n v="0"/>
  </r>
  <r>
    <x v="0"/>
    <x v="1"/>
    <x v="1"/>
    <x v="1"/>
    <x v="1"/>
    <x v="1"/>
    <x v="1"/>
    <x v="1"/>
    <x v="1"/>
    <x v="1"/>
    <x v="1"/>
    <x v="1"/>
    <x v="1"/>
    <x v="1"/>
    <x v="1"/>
    <x v="1"/>
    <x v="0"/>
    <x v="1"/>
    <s v=""/>
    <x v="0"/>
    <x v="1"/>
    <x v="0"/>
    <x v="0"/>
    <x v="1"/>
    <x v="1"/>
    <x v="1"/>
    <x v="1"/>
    <x v="1"/>
    <x v="1"/>
    <x v="1"/>
    <x v="0"/>
    <x v="0"/>
    <s v=""/>
    <x v="1"/>
    <x v="1"/>
    <x v="1"/>
    <x v="1"/>
    <x v="2"/>
    <x v="1"/>
    <x v="1"/>
    <s v=""/>
    <x v="1"/>
    <s v=""/>
    <x v="0"/>
    <x v="1"/>
    <x v="1"/>
    <x v="2"/>
    <s v=""/>
    <x v="1"/>
    <s v=""/>
    <s v="101623"/>
    <s v="Cidesco Kosmetolog skolen"/>
    <s v="Institution uden enheder"/>
    <x v="1"/>
    <x v="2"/>
    <s v="Københavns Kommune"/>
    <s v="Region Hovedstaden"/>
    <s v="Louise Gylvin"/>
    <s v="info@kosmetologskolen.dk"/>
    <n v="0"/>
    <x v="0"/>
    <x v="0"/>
    <x v="0"/>
    <n v="0"/>
  </r>
  <r>
    <x v="1"/>
    <x v="2"/>
    <x v="2"/>
    <x v="2"/>
    <x v="2"/>
    <x v="2"/>
    <x v="2"/>
    <x v="2"/>
    <x v="2"/>
    <x v="2"/>
    <x v="2"/>
    <x v="2"/>
    <x v="2"/>
    <x v="2"/>
    <x v="2"/>
    <x v="2"/>
    <x v="1"/>
    <x v="2"/>
    <s v=""/>
    <x v="1"/>
    <x v="2"/>
    <x v="1"/>
    <x v="1"/>
    <x v="2"/>
    <x v="2"/>
    <x v="2"/>
    <x v="2"/>
    <x v="2"/>
    <x v="2"/>
    <x v="2"/>
    <x v="1"/>
    <x v="1"/>
    <s v=""/>
    <x v="2"/>
    <x v="2"/>
    <x v="2"/>
    <x v="1"/>
    <x v="3"/>
    <x v="2"/>
    <x v="2"/>
    <s v=""/>
    <x v="2"/>
    <s v=""/>
    <x v="1"/>
    <x v="2"/>
    <x v="2"/>
    <x v="0"/>
    <s v=""/>
    <x v="1"/>
    <s v=""/>
    <s v="607407"/>
    <s v="Hærens Logistikskole, Aalborg Kaserne"/>
    <s v="Institution uden enheder"/>
    <x v="1"/>
    <x v="1"/>
    <s v="Fredericia Kommune"/>
    <s v="Region Syddanmark"/>
    <s v="M. Søgaard"/>
    <s v="FKO@mil.dk"/>
    <n v="0"/>
    <x v="1"/>
    <x v="0"/>
    <x v="1"/>
    <n v="0"/>
  </r>
  <r>
    <x v="1"/>
    <x v="2"/>
    <x v="2"/>
    <x v="2"/>
    <x v="2"/>
    <x v="2"/>
    <x v="2"/>
    <x v="2"/>
    <x v="2"/>
    <x v="2"/>
    <x v="2"/>
    <x v="2"/>
    <x v="2"/>
    <x v="2"/>
    <x v="2"/>
    <x v="2"/>
    <x v="1"/>
    <x v="2"/>
    <s v=""/>
    <x v="1"/>
    <x v="2"/>
    <x v="1"/>
    <x v="1"/>
    <x v="2"/>
    <x v="2"/>
    <x v="2"/>
    <x v="2"/>
    <x v="2"/>
    <x v="2"/>
    <x v="2"/>
    <x v="1"/>
    <x v="1"/>
    <s v=""/>
    <x v="2"/>
    <x v="2"/>
    <x v="2"/>
    <x v="1"/>
    <x v="3"/>
    <x v="2"/>
    <x v="2"/>
    <s v=""/>
    <x v="2"/>
    <s v=""/>
    <x v="1"/>
    <x v="2"/>
    <x v="2"/>
    <x v="0"/>
    <s v=""/>
    <x v="1"/>
    <s v=""/>
    <s v="821407"/>
    <s v="Hærens Materielkommando (FPT)"/>
    <s v="Institution uden enheder"/>
    <x v="1"/>
    <x v="1"/>
    <s v="Hjørring Kommune"/>
    <s v="Region Nordjylland"/>
    <s v="M. Krogh-Jørgensen"/>
    <s v="frs@mil.dk"/>
    <n v="0"/>
    <x v="1"/>
    <x v="0"/>
    <x v="1"/>
    <n v="0"/>
  </r>
  <r>
    <x v="0"/>
    <x v="0"/>
    <x v="0"/>
    <x v="3"/>
    <x v="0"/>
    <x v="0"/>
    <x v="0"/>
    <x v="0"/>
    <x v="0"/>
    <x v="0"/>
    <x v="0"/>
    <x v="0"/>
    <x v="0"/>
    <x v="0"/>
    <x v="0"/>
    <x v="0"/>
    <x v="0"/>
    <x v="0"/>
    <s v=""/>
    <x v="0"/>
    <x v="0"/>
    <x v="0"/>
    <x v="0"/>
    <x v="0"/>
    <x v="0"/>
    <x v="0"/>
    <x v="0"/>
    <x v="0"/>
    <x v="0"/>
    <x v="0"/>
    <x v="0"/>
    <x v="0"/>
    <s v=""/>
    <x v="0"/>
    <x v="0"/>
    <x v="0"/>
    <x v="0"/>
    <x v="4"/>
    <x v="3"/>
    <x v="0"/>
    <s v=""/>
    <x v="1"/>
    <s v=""/>
    <x v="0"/>
    <x v="0"/>
    <x v="0"/>
    <x v="0"/>
    <s v=""/>
    <x v="2"/>
    <s v=""/>
    <s v="101530"/>
    <s v="IT-Universitetet i København"/>
    <s v="Hovedskole (institution med enheder)"/>
    <x v="2"/>
    <x v="0"/>
    <s v="Københavns Kommune"/>
    <s v="Region Hovedstaden"/>
    <s v="Martin Zachariasen"/>
    <s v="itu@itu.dk"/>
    <n v="0"/>
    <x v="0"/>
    <x v="0"/>
    <x v="0"/>
    <n v="0"/>
  </r>
  <r>
    <x v="2"/>
    <x v="2"/>
    <x v="2"/>
    <x v="2"/>
    <x v="2"/>
    <x v="2"/>
    <x v="2"/>
    <x v="2"/>
    <x v="2"/>
    <x v="2"/>
    <x v="2"/>
    <x v="2"/>
    <x v="2"/>
    <x v="2"/>
    <x v="2"/>
    <x v="2"/>
    <x v="1"/>
    <x v="2"/>
    <s v=""/>
    <x v="1"/>
    <x v="2"/>
    <x v="1"/>
    <x v="1"/>
    <x v="2"/>
    <x v="2"/>
    <x v="2"/>
    <x v="2"/>
    <x v="2"/>
    <x v="2"/>
    <x v="2"/>
    <x v="1"/>
    <x v="1"/>
    <s v=""/>
    <x v="2"/>
    <x v="2"/>
    <x v="2"/>
    <x v="1"/>
    <x v="3"/>
    <x v="2"/>
    <x v="2"/>
    <s v="Vi har ikke en undervisningsmiljøvurdering, da det ikke har været noget, vi har været klar over som en mulighed._x000a__x000a_Jeg tænker, det er noget, vi med fordel kan implementere."/>
    <x v="3"/>
    <s v=""/>
    <x v="2"/>
    <x v="2"/>
    <x v="1"/>
    <x v="3"/>
    <s v=""/>
    <x v="1"/>
    <s v="Undervisningsmiljø, og herunder repræsentanter, er ikke noget, vi har haft fokus på tidligere. Men det er nok noget vi vil sætte fokus på fremadrettet."/>
    <s v="101622"/>
    <s v="Truemax, Copenhagen Academy of games, animation and visual effects"/>
    <s v="Institution uden enheder"/>
    <x v="1"/>
    <x v="2"/>
    <s v="Københavns Kommune"/>
    <s v="Region Hovedstaden"/>
    <s v="Mohannad Fahmi"/>
    <s v="info@truemax.dk"/>
    <n v="0"/>
    <x v="0"/>
    <x v="0"/>
    <x v="0"/>
    <n v="0"/>
  </r>
  <r>
    <x v="0"/>
    <x v="0"/>
    <x v="1"/>
    <x v="0"/>
    <x v="1"/>
    <x v="1"/>
    <x v="0"/>
    <x v="0"/>
    <x v="0"/>
    <x v="1"/>
    <x v="0"/>
    <x v="1"/>
    <x v="1"/>
    <x v="1"/>
    <x v="1"/>
    <x v="0"/>
    <x v="2"/>
    <x v="0"/>
    <s v="Studerendes adgang til stikkontakter i undervisningslokaler. Opfølgning på studerende tilbagemeldinger i fritekstfelter"/>
    <x v="0"/>
    <x v="0"/>
    <x v="0"/>
    <x v="0"/>
    <x v="0"/>
    <x v="0"/>
    <x v="0"/>
    <x v="0"/>
    <x v="0"/>
    <x v="0"/>
    <x v="0"/>
    <x v="2"/>
    <x v="0"/>
    <s v="Vi undersøger om de studerende, ved hvordan og hvor de kan gå hen, hvis de føler sig krænket eller har andre problemer eller spørgsmål"/>
    <x v="0"/>
    <x v="0"/>
    <x v="0"/>
    <x v="0"/>
    <x v="1"/>
    <x v="0"/>
    <x v="0"/>
    <s v=""/>
    <x v="1"/>
    <s v=""/>
    <x v="2"/>
    <x v="2"/>
    <x v="1"/>
    <x v="4"/>
    <s v="De studerende er generelt meget involveret i arbejdet med udvikling af studiemiljøet på CBS. Mere formelt er studerende er repræsenteret via medlemskab af studienævn og følgegruppe for UMV"/>
    <x v="1"/>
    <s v=""/>
    <s v="147406"/>
    <s v="Copenhagen Business School - Handelshøjskolen"/>
    <s v="Hovedskole (institution med enheder)"/>
    <x v="2"/>
    <x v="0"/>
    <s v="Frederiksberg Kommune"/>
    <s v="Region Hovedstaden"/>
    <s v="Nikolaj Malchow-Møller"/>
    <s v="cbs@cbs.dk"/>
    <n v="0"/>
    <x v="0"/>
    <x v="0"/>
    <x v="0"/>
    <n v="0"/>
  </r>
  <r>
    <x v="1"/>
    <x v="2"/>
    <x v="2"/>
    <x v="2"/>
    <x v="2"/>
    <x v="2"/>
    <x v="2"/>
    <x v="2"/>
    <x v="2"/>
    <x v="2"/>
    <x v="2"/>
    <x v="2"/>
    <x v="2"/>
    <x v="2"/>
    <x v="2"/>
    <x v="2"/>
    <x v="1"/>
    <x v="2"/>
    <s v=""/>
    <x v="1"/>
    <x v="2"/>
    <x v="1"/>
    <x v="1"/>
    <x v="2"/>
    <x v="2"/>
    <x v="2"/>
    <x v="2"/>
    <x v="2"/>
    <x v="2"/>
    <x v="2"/>
    <x v="1"/>
    <x v="1"/>
    <s v=""/>
    <x v="2"/>
    <x v="2"/>
    <x v="2"/>
    <x v="1"/>
    <x v="3"/>
    <x v="2"/>
    <x v="2"/>
    <s v=""/>
    <x v="2"/>
    <s v=""/>
    <x v="1"/>
    <x v="2"/>
    <x v="2"/>
    <x v="0"/>
    <s v=""/>
    <x v="1"/>
    <s v=""/>
    <s v="621413"/>
    <s v="IBA Erhvervsakademi Kolding"/>
    <s v="Hovedskole (institution med enheder)"/>
    <x v="3"/>
    <x v="0"/>
    <s v="Kolding Kommune"/>
    <s v="Region Syddanmark"/>
    <s v="Niels Egelund"/>
    <s v="iba@iba.dk"/>
    <n v="0"/>
    <x v="1"/>
    <x v="0"/>
    <x v="1"/>
    <n v="0"/>
  </r>
  <r>
    <x v="0"/>
    <x v="1"/>
    <x v="1"/>
    <x v="0"/>
    <x v="0"/>
    <x v="0"/>
    <x v="0"/>
    <x v="0"/>
    <x v="0"/>
    <x v="0"/>
    <x v="0"/>
    <x v="0"/>
    <x v="0"/>
    <x v="0"/>
    <x v="0"/>
    <x v="1"/>
    <x v="0"/>
    <x v="0"/>
    <s v=""/>
    <x v="0"/>
    <x v="0"/>
    <x v="2"/>
    <x v="0"/>
    <x v="0"/>
    <x v="1"/>
    <x v="0"/>
    <x v="0"/>
    <x v="0"/>
    <x v="0"/>
    <x v="0"/>
    <x v="0"/>
    <x v="0"/>
    <s v=""/>
    <x v="0"/>
    <x v="0"/>
    <x v="0"/>
    <x v="0"/>
    <x v="5"/>
    <x v="4"/>
    <x v="3"/>
    <s v=""/>
    <x v="1"/>
    <s v=""/>
    <x v="2"/>
    <x v="2"/>
    <x v="1"/>
    <x v="4"/>
    <s v="Jeg ved det ikke."/>
    <x v="1"/>
    <s v=""/>
    <s v="101605"/>
    <s v="Erhvervsakademiet Copenhagen Business Academy"/>
    <s v="Hovedskole (institution med enheder)"/>
    <x v="3"/>
    <x v="0"/>
    <s v="Københavns Kommune"/>
    <s v="Region Hovedstaden"/>
    <s v="Ole Gram Olesen"/>
    <s v="kontakt@cphbusiness.dk"/>
    <n v="0"/>
    <x v="0"/>
    <x v="0"/>
    <x v="0"/>
    <n v="0"/>
  </r>
  <r>
    <x v="1"/>
    <x v="2"/>
    <x v="2"/>
    <x v="2"/>
    <x v="2"/>
    <x v="2"/>
    <x v="2"/>
    <x v="2"/>
    <x v="2"/>
    <x v="2"/>
    <x v="2"/>
    <x v="2"/>
    <x v="2"/>
    <x v="2"/>
    <x v="2"/>
    <x v="2"/>
    <x v="1"/>
    <x v="2"/>
    <s v=""/>
    <x v="1"/>
    <x v="2"/>
    <x v="1"/>
    <x v="1"/>
    <x v="2"/>
    <x v="2"/>
    <x v="2"/>
    <x v="2"/>
    <x v="2"/>
    <x v="2"/>
    <x v="2"/>
    <x v="1"/>
    <x v="1"/>
    <s v=""/>
    <x v="2"/>
    <x v="2"/>
    <x v="2"/>
    <x v="1"/>
    <x v="3"/>
    <x v="2"/>
    <x v="2"/>
    <s v=""/>
    <x v="2"/>
    <s v=""/>
    <x v="1"/>
    <x v="2"/>
    <x v="2"/>
    <x v="0"/>
    <s v=""/>
    <x v="1"/>
    <s v=""/>
    <s v="265411"/>
    <s v="Sjællands Kirkemusikskole"/>
    <s v="Institution uden enheder"/>
    <x v="0"/>
    <x v="0"/>
    <s v="Roskilde Kommune"/>
    <s v="Region Sjælland"/>
    <s v="Ole Brinth"/>
    <s v="sjkms@km.dk"/>
    <n v="0"/>
    <x v="1"/>
    <x v="0"/>
    <x v="1"/>
    <n v="0"/>
  </r>
  <r>
    <x v="2"/>
    <x v="2"/>
    <x v="2"/>
    <x v="2"/>
    <x v="2"/>
    <x v="2"/>
    <x v="2"/>
    <x v="2"/>
    <x v="2"/>
    <x v="2"/>
    <x v="2"/>
    <x v="2"/>
    <x v="2"/>
    <x v="2"/>
    <x v="2"/>
    <x v="2"/>
    <x v="1"/>
    <x v="2"/>
    <s v=""/>
    <x v="1"/>
    <x v="2"/>
    <x v="1"/>
    <x v="1"/>
    <x v="2"/>
    <x v="2"/>
    <x v="2"/>
    <x v="2"/>
    <x v="2"/>
    <x v="2"/>
    <x v="2"/>
    <x v="1"/>
    <x v="1"/>
    <s v=""/>
    <x v="2"/>
    <x v="2"/>
    <x v="2"/>
    <x v="1"/>
    <x v="3"/>
    <x v="2"/>
    <x v="2"/>
    <s v="Vi har ikke været bekendt med, at det er et krav."/>
    <x v="3"/>
    <s v="Til spørgsmålet: &quot;Undervisningsmiljøvurderingen er et godt redskab til at sikre et godt undervisningsmiljø på jeres uddannelsesinstitution&quot;._x000a__x000a_Er der svaret &quot;hverken enig eller uenig&quot; idet vi ingen erfaring har med undervisningsmiljøvurdering. Vi har til gengæld gode erfaringer med at tilfredshedsmålinger kan medvirke til et godt undervisningsmiljø."/>
    <x v="2"/>
    <x v="2"/>
    <x v="1"/>
    <x v="4"/>
    <s v="Vi var ikke bekendt med at kursusdeltagere skulle vælge undervisningsmiljørepræsentanter"/>
    <x v="1"/>
    <s v=""/>
    <s v="205402"/>
    <s v="Beredskabsstyrelsens Uddannelser"/>
    <s v="Institution uden enheder"/>
    <x v="1"/>
    <x v="1"/>
    <s v="Rudersdal Kommune"/>
    <s v="Region Hovedstaden"/>
    <s v="Per Bach Jensen"/>
    <s v="brs@brs.dk"/>
    <n v="0"/>
    <x v="0"/>
    <x v="0"/>
    <x v="0"/>
    <n v="0"/>
  </r>
  <r>
    <x v="1"/>
    <x v="2"/>
    <x v="2"/>
    <x v="2"/>
    <x v="2"/>
    <x v="2"/>
    <x v="2"/>
    <x v="2"/>
    <x v="2"/>
    <x v="2"/>
    <x v="2"/>
    <x v="2"/>
    <x v="2"/>
    <x v="2"/>
    <x v="2"/>
    <x v="2"/>
    <x v="1"/>
    <x v="2"/>
    <s v=""/>
    <x v="1"/>
    <x v="2"/>
    <x v="1"/>
    <x v="1"/>
    <x v="2"/>
    <x v="2"/>
    <x v="2"/>
    <x v="2"/>
    <x v="2"/>
    <x v="2"/>
    <x v="2"/>
    <x v="1"/>
    <x v="1"/>
    <s v=""/>
    <x v="2"/>
    <x v="2"/>
    <x v="2"/>
    <x v="1"/>
    <x v="3"/>
    <x v="2"/>
    <x v="2"/>
    <s v=""/>
    <x v="2"/>
    <s v=""/>
    <x v="1"/>
    <x v="2"/>
    <x v="2"/>
    <x v="0"/>
    <s v=""/>
    <x v="1"/>
    <s v=""/>
    <s v="427402"/>
    <s v="Den Frie Lærerskole"/>
    <s v="Institution uden enheder"/>
    <x v="4"/>
    <x v="3"/>
    <s v="Svendborg Kommune"/>
    <s v="Region Syddanmark"/>
    <s v="Ole Pedersen"/>
    <s v="kontor@laererskolen.dk"/>
    <n v="0"/>
    <x v="1"/>
    <x v="0"/>
    <x v="1"/>
    <n v="0"/>
  </r>
  <r>
    <x v="1"/>
    <x v="2"/>
    <x v="2"/>
    <x v="2"/>
    <x v="2"/>
    <x v="2"/>
    <x v="2"/>
    <x v="2"/>
    <x v="2"/>
    <x v="2"/>
    <x v="2"/>
    <x v="2"/>
    <x v="2"/>
    <x v="2"/>
    <x v="2"/>
    <x v="2"/>
    <x v="1"/>
    <x v="2"/>
    <s v=""/>
    <x v="1"/>
    <x v="2"/>
    <x v="1"/>
    <x v="1"/>
    <x v="2"/>
    <x v="2"/>
    <x v="2"/>
    <x v="2"/>
    <x v="2"/>
    <x v="2"/>
    <x v="2"/>
    <x v="1"/>
    <x v="1"/>
    <s v=""/>
    <x v="2"/>
    <x v="2"/>
    <x v="2"/>
    <x v="1"/>
    <x v="3"/>
    <x v="2"/>
    <x v="2"/>
    <s v=""/>
    <x v="2"/>
    <s v=""/>
    <x v="1"/>
    <x v="2"/>
    <x v="2"/>
    <x v="0"/>
    <s v=""/>
    <x v="1"/>
    <s v=""/>
    <s v="189402"/>
    <s v="Flyvevåbnets Officersskole"/>
    <s v="Institution uden enheder"/>
    <x v="1"/>
    <x v="1"/>
    <s v="Ballerup Kommune"/>
    <s v="Region Hovedstaden"/>
    <s v="Peter Wass"/>
    <s v="fak@fak.dk"/>
    <n v="0"/>
    <x v="1"/>
    <x v="0"/>
    <x v="1"/>
    <n v="0"/>
  </r>
  <r>
    <x v="0"/>
    <x v="0"/>
    <x v="0"/>
    <x v="4"/>
    <x v="1"/>
    <x v="1"/>
    <x v="0"/>
    <x v="0"/>
    <x v="0"/>
    <x v="0"/>
    <x v="1"/>
    <x v="0"/>
    <x v="1"/>
    <x v="1"/>
    <x v="1"/>
    <x v="0"/>
    <x v="2"/>
    <x v="0"/>
    <s v="De afkrydsede forhold er de områder, som uddannelserne som minimum spørger ind til via semesterevalueringer. Der kan på de enkelte uddannelser sagtens blive spurgt ind til de andre forhold. Spørgsmål vedrørende sikkerhed ligger i arbejdet med arbejdsmiljø (herunder universitetets ordinære APV-processer).  Fra 2023 anvender DCUM’s tilvalgsmodul i Danmarks Studieundersøgelse."/>
    <x v="2"/>
    <x v="1"/>
    <x v="2"/>
    <x v="2"/>
    <x v="0"/>
    <x v="0"/>
    <x v="0"/>
    <x v="0"/>
    <x v="0"/>
    <x v="0"/>
    <x v="0"/>
    <x v="2"/>
    <x v="0"/>
    <s v="Fra 2023 anvender vi DCUM's tilvalgsmodul i Danmarks Studieundersøgelse"/>
    <x v="0"/>
    <x v="0"/>
    <x v="0"/>
    <x v="0"/>
    <x v="1"/>
    <x v="0"/>
    <x v="0"/>
    <s v=""/>
    <x v="1"/>
    <s v="AAU foretager studiemiljøundersøgelser årligt via de studerendes evalueringer af semestret. Der laves en institutionel opsamling på resultaterne, men handlingsplanerne laves på uddannelsesniveau. _x000a__x000a_Fra 2023 vil AAU’s UVM foretages på baggrund af Danmarks Studieundersøgelse (inkl. DCUM-modulet), som foretages hvert andet år."/>
    <x v="0"/>
    <x v="0"/>
    <x v="0"/>
    <x v="0"/>
    <s v=""/>
    <x v="2"/>
    <s v="På Aalborg Universitet udgøres undervisningsmiljørepræsentanter af studerende, der sidder i hhv. studienævn, institutråd, det centrale Studiemiljøråd samt i arbejdsmiljøgrupper. (Derudover inddrages studerende løbende i drøftelser om studiemiljøet/undervisningsmiljøet i øvrige mere uformelle fora). I studienævn, institutråd og Studiemiljøråd, behandler de studerende det fysiske, æstetiske og psykiske studiemiljø på hhv. uddannelses- og institutionsniveau.  Iht. sikkerhedsforhold er der i AAU’s arbejdsmiljøorganisering beskrevet, hvorledes studerende tilbydes deltagelse i arbejdsmiljøgruppernes drøftelse af forhold af betydning for studiemiljøet, herunder forhold i laboratorier, værksteder og ved feltarbejde."/>
    <s v="851446"/>
    <s v="Aalborg Universitet"/>
    <s v="Hovedskole (institution med enheder)"/>
    <x v="2"/>
    <x v="0"/>
    <s v="Aalborg Kommune"/>
    <s v="Region Nordjylland"/>
    <s v="Per Michael Johansen"/>
    <s v="sts-strategi@adm.aau.dk"/>
    <n v="0"/>
    <x v="0"/>
    <x v="0"/>
    <x v="0"/>
    <n v="0"/>
  </r>
  <r>
    <x v="2"/>
    <x v="2"/>
    <x v="2"/>
    <x v="2"/>
    <x v="2"/>
    <x v="2"/>
    <x v="2"/>
    <x v="2"/>
    <x v="2"/>
    <x v="2"/>
    <x v="2"/>
    <x v="2"/>
    <x v="2"/>
    <x v="2"/>
    <x v="2"/>
    <x v="2"/>
    <x v="1"/>
    <x v="2"/>
    <s v=""/>
    <x v="1"/>
    <x v="2"/>
    <x v="1"/>
    <x v="1"/>
    <x v="2"/>
    <x v="2"/>
    <x v="2"/>
    <x v="2"/>
    <x v="2"/>
    <x v="2"/>
    <x v="2"/>
    <x v="1"/>
    <x v="1"/>
    <s v=""/>
    <x v="2"/>
    <x v="2"/>
    <x v="2"/>
    <x v="1"/>
    <x v="3"/>
    <x v="2"/>
    <x v="2"/>
    <s v="Vi har tænkt at vi gennemførte undersøgelsen i vores normale studietilfredshedsundersøgelse, men er blevet opmærksom på, at det ikke er tilstrækkeligt. Den gennemføres første gang i efteråret 2023."/>
    <x v="3"/>
    <s v=""/>
    <x v="2"/>
    <x v="2"/>
    <x v="1"/>
    <x v="2"/>
    <s v=""/>
    <x v="1"/>
    <s v=""/>
    <s v="101430"/>
    <s v="Skoleskibet 'Danmark'"/>
    <s v="Institution uden enheder"/>
    <x v="5"/>
    <x v="1"/>
    <s v="Frederikshavn Kommune"/>
    <s v="Region Nordjylland"/>
    <s v="Pia Ankerstjerne"/>
    <s v="martec@martec.dk"/>
    <n v="0"/>
    <x v="0"/>
    <x v="0"/>
    <x v="0"/>
    <n v="0"/>
  </r>
  <r>
    <x v="2"/>
    <x v="2"/>
    <x v="2"/>
    <x v="2"/>
    <x v="2"/>
    <x v="2"/>
    <x v="2"/>
    <x v="2"/>
    <x v="2"/>
    <x v="2"/>
    <x v="2"/>
    <x v="2"/>
    <x v="2"/>
    <x v="2"/>
    <x v="2"/>
    <x v="2"/>
    <x v="1"/>
    <x v="2"/>
    <s v=""/>
    <x v="1"/>
    <x v="2"/>
    <x v="1"/>
    <x v="1"/>
    <x v="2"/>
    <x v="2"/>
    <x v="2"/>
    <x v="2"/>
    <x v="2"/>
    <x v="2"/>
    <x v="2"/>
    <x v="1"/>
    <x v="1"/>
    <s v=""/>
    <x v="2"/>
    <x v="2"/>
    <x v="2"/>
    <x v="1"/>
    <x v="3"/>
    <x v="2"/>
    <x v="2"/>
    <s v="Institutionen  er en uddannelsesinstitution på videregående niveau, hjemmehørende under uddannelses og forskningsministeriet og er således ikke forpligtiget til at have en undervisningsmiljø vurdering"/>
    <x v="3"/>
    <s v=""/>
    <x v="2"/>
    <x v="2"/>
    <x v="1"/>
    <x v="4"/>
    <s v="Som nævnt, er institutionen en videregående ude. Institution"/>
    <x v="1"/>
    <s v=""/>
    <s v="280938"/>
    <s v="MARTEC - Maritime and Polytechnic University College"/>
    <s v="Hovedskole (institution med enheder)"/>
    <x v="5"/>
    <x v="0"/>
    <s v="Frederikshavn Kommune"/>
    <s v="Region Nordjylland"/>
    <s v="Pia Ankerstjerne"/>
    <s v="martec@martec.dk"/>
    <n v="0"/>
    <x v="0"/>
    <x v="0"/>
    <x v="0"/>
    <n v="0"/>
  </r>
  <r>
    <x v="1"/>
    <x v="2"/>
    <x v="2"/>
    <x v="2"/>
    <x v="2"/>
    <x v="2"/>
    <x v="2"/>
    <x v="2"/>
    <x v="2"/>
    <x v="2"/>
    <x v="2"/>
    <x v="2"/>
    <x v="2"/>
    <x v="2"/>
    <x v="2"/>
    <x v="2"/>
    <x v="1"/>
    <x v="2"/>
    <s v=""/>
    <x v="1"/>
    <x v="2"/>
    <x v="1"/>
    <x v="1"/>
    <x v="2"/>
    <x v="2"/>
    <x v="2"/>
    <x v="2"/>
    <x v="2"/>
    <x v="2"/>
    <x v="2"/>
    <x v="1"/>
    <x v="1"/>
    <s v=""/>
    <x v="2"/>
    <x v="2"/>
    <x v="2"/>
    <x v="1"/>
    <x v="3"/>
    <x v="2"/>
    <x v="2"/>
    <s v=""/>
    <x v="2"/>
    <s v=""/>
    <x v="1"/>
    <x v="2"/>
    <x v="2"/>
    <x v="0"/>
    <s v=""/>
    <x v="1"/>
    <s v=""/>
    <s v="769402"/>
    <s v="Flyvevåbnets Førings- og Operationsstøtteskole"/>
    <s v="Institution uden enheder"/>
    <x v="1"/>
    <x v="1"/>
    <s v="Viborg Kommune"/>
    <s v="Region Midtjylland"/>
    <s v="PLU"/>
    <s v="ffos@mil.dk"/>
    <n v="0"/>
    <x v="1"/>
    <x v="0"/>
    <x v="1"/>
    <n v="0"/>
  </r>
  <r>
    <x v="3"/>
    <x v="2"/>
    <x v="2"/>
    <x v="2"/>
    <x v="2"/>
    <x v="2"/>
    <x v="2"/>
    <x v="2"/>
    <x v="2"/>
    <x v="2"/>
    <x v="2"/>
    <x v="2"/>
    <x v="2"/>
    <x v="2"/>
    <x v="2"/>
    <x v="2"/>
    <x v="1"/>
    <x v="2"/>
    <s v=""/>
    <x v="1"/>
    <x v="2"/>
    <x v="1"/>
    <x v="1"/>
    <x v="2"/>
    <x v="2"/>
    <x v="2"/>
    <x v="2"/>
    <x v="2"/>
    <x v="2"/>
    <x v="2"/>
    <x v="1"/>
    <x v="1"/>
    <s v=""/>
    <x v="2"/>
    <x v="2"/>
    <x v="2"/>
    <x v="1"/>
    <x v="3"/>
    <x v="2"/>
    <x v="2"/>
    <s v=""/>
    <x v="3"/>
    <s v=""/>
    <x v="2"/>
    <x v="2"/>
    <x v="1"/>
    <x v="1"/>
    <s v=""/>
    <x v="1"/>
    <s v=""/>
    <s v="530401"/>
    <s v="Billund Air Center A/S"/>
    <s v="Institution uden enheder"/>
    <x v="1"/>
    <x v="2"/>
    <s v="Billund Kommune"/>
    <s v="Region Syddanmark"/>
    <s v="Pia B. Askholm"/>
    <s v="bac@billundaircenter.dk"/>
    <n v="0"/>
    <x v="0"/>
    <x v="0"/>
    <x v="0"/>
    <n v="0"/>
  </r>
  <r>
    <x v="0"/>
    <x v="3"/>
    <x v="0"/>
    <x v="1"/>
    <x v="0"/>
    <x v="0"/>
    <x v="0"/>
    <x v="0"/>
    <x v="0"/>
    <x v="0"/>
    <x v="0"/>
    <x v="1"/>
    <x v="0"/>
    <x v="1"/>
    <x v="1"/>
    <x v="1"/>
    <x v="0"/>
    <x v="0"/>
    <s v=""/>
    <x v="2"/>
    <x v="0"/>
    <x v="0"/>
    <x v="0"/>
    <x v="0"/>
    <x v="0"/>
    <x v="1"/>
    <x v="0"/>
    <x v="0"/>
    <x v="0"/>
    <x v="0"/>
    <x v="0"/>
    <x v="0"/>
    <s v=""/>
    <x v="1"/>
    <x v="3"/>
    <x v="0"/>
    <x v="2"/>
    <x v="4"/>
    <x v="3"/>
    <x v="4"/>
    <s v=""/>
    <x v="0"/>
    <s v=""/>
    <x v="0"/>
    <x v="0"/>
    <x v="1"/>
    <x v="1"/>
    <s v=""/>
    <x v="1"/>
    <s v=""/>
    <s v="101456"/>
    <s v="Det Kongelige Danske Kunstakademi - Billedkunstskolerne"/>
    <s v="Institution uden enheder"/>
    <x v="0"/>
    <x v="1"/>
    <s v="Københavns Kommune"/>
    <s v="Region Hovedstaden"/>
    <s v="Sanne Kofod Olsen"/>
    <s v="info@kunstakademiet.dk"/>
    <n v="0"/>
    <x v="0"/>
    <x v="0"/>
    <x v="0"/>
    <n v="0"/>
  </r>
  <r>
    <x v="2"/>
    <x v="2"/>
    <x v="2"/>
    <x v="2"/>
    <x v="2"/>
    <x v="2"/>
    <x v="2"/>
    <x v="2"/>
    <x v="2"/>
    <x v="2"/>
    <x v="2"/>
    <x v="2"/>
    <x v="2"/>
    <x v="2"/>
    <x v="2"/>
    <x v="2"/>
    <x v="1"/>
    <x v="2"/>
    <s v=""/>
    <x v="1"/>
    <x v="2"/>
    <x v="1"/>
    <x v="1"/>
    <x v="2"/>
    <x v="2"/>
    <x v="2"/>
    <x v="2"/>
    <x v="2"/>
    <x v="2"/>
    <x v="2"/>
    <x v="1"/>
    <x v="1"/>
    <s v=""/>
    <x v="2"/>
    <x v="2"/>
    <x v="2"/>
    <x v="1"/>
    <x v="3"/>
    <x v="2"/>
    <x v="2"/>
    <s v=""/>
    <x v="2"/>
    <s v=""/>
    <x v="1"/>
    <x v="2"/>
    <x v="2"/>
    <x v="0"/>
    <s v=""/>
    <x v="1"/>
    <s v=""/>
    <s v="259404"/>
    <s v="Zealand Sjællands Erhvervsakademi"/>
    <s v="Hovedskole (institution med enheder)"/>
    <x v="3"/>
    <x v="0"/>
    <s v="Køge Kommune"/>
    <s v="Region Sjælland"/>
    <s v="Rasmus Helleberg Frimodt"/>
    <s v="zealand@zealand.dk"/>
    <n v="0"/>
    <x v="0"/>
    <x v="1"/>
    <x v="1"/>
    <n v="0"/>
  </r>
  <r>
    <x v="0"/>
    <x v="0"/>
    <x v="0"/>
    <x v="0"/>
    <x v="0"/>
    <x v="0"/>
    <x v="0"/>
    <x v="0"/>
    <x v="0"/>
    <x v="0"/>
    <x v="0"/>
    <x v="0"/>
    <x v="1"/>
    <x v="1"/>
    <x v="1"/>
    <x v="1"/>
    <x v="2"/>
    <x v="0"/>
    <s v="Vi benytter spørgsmål fra Danmarks Studieundersøgelse, hvor sikkerhed og udsmykning ikke indgår."/>
    <x v="0"/>
    <x v="0"/>
    <x v="0"/>
    <x v="0"/>
    <x v="0"/>
    <x v="0"/>
    <x v="0"/>
    <x v="0"/>
    <x v="0"/>
    <x v="0"/>
    <x v="0"/>
    <x v="0"/>
    <x v="0"/>
    <s v=""/>
    <x v="0"/>
    <x v="0"/>
    <x v="0"/>
    <x v="0"/>
    <x v="1"/>
    <x v="0"/>
    <x v="0"/>
    <s v=""/>
    <x v="1"/>
    <s v=""/>
    <x v="0"/>
    <x v="3"/>
    <x v="0"/>
    <x v="0"/>
    <s v=""/>
    <x v="0"/>
    <s v="Bemærk at Københavns Professionshøjskole pt. har 25 uddannelser, og at der derfor kan være lidt forskel på gennemførelsen af undervisningsmiljøvurderingerne mellem de forskellige uddannelser."/>
    <s v="219417"/>
    <s v="Københavns Professionshøjskole"/>
    <s v="Hovedskole (institution med enheder)"/>
    <x v="4"/>
    <x v="0"/>
    <s v="Københavns Kommune"/>
    <s v="Region Hovedstaden"/>
    <s v="Stefan Hermann"/>
    <s v="info@kp.dk"/>
    <n v="0"/>
    <x v="0"/>
    <x v="0"/>
    <x v="0"/>
    <n v="0"/>
  </r>
  <r>
    <x v="0"/>
    <x v="0"/>
    <x v="0"/>
    <x v="0"/>
    <x v="0"/>
    <x v="0"/>
    <x v="0"/>
    <x v="0"/>
    <x v="0"/>
    <x v="0"/>
    <x v="1"/>
    <x v="1"/>
    <x v="1"/>
    <x v="1"/>
    <x v="0"/>
    <x v="1"/>
    <x v="0"/>
    <x v="0"/>
    <s v=""/>
    <x v="2"/>
    <x v="1"/>
    <x v="2"/>
    <x v="2"/>
    <x v="0"/>
    <x v="0"/>
    <x v="0"/>
    <x v="0"/>
    <x v="0"/>
    <x v="0"/>
    <x v="0"/>
    <x v="2"/>
    <x v="0"/>
    <s v="Vi gennemfører løbende undervisningsevalueringer samt andre undersøgelser (Danmarksstudie undersøgelse), hvor en del af de andre emner som er oplistet ovenfor også indgår, herunder fx feedback, motivation og interaktion med underviserne"/>
    <x v="0"/>
    <x v="0"/>
    <x v="0"/>
    <x v="0"/>
    <x v="2"/>
    <x v="0"/>
    <x v="0"/>
    <s v=""/>
    <x v="1"/>
    <s v="Det er et fint redskab, men det kan være vanskeligt at fastholde de studerendes engagement, fordi KEA har korte videregående uddannelser fx. 2-årige akademiuddannelser. Det betyder i praksis, at nogle af de studerende er på KEA kortere end det sædvanlige rul for undervisningsmiljøvurderingen. KEA har derfor fundet det hensigtsmæssigt at de studerende på hvert hold kan vælge en studiemiljørepræsentant som ledelsen har en løbende dialog med om både undervisningsmiljø og faglige forhold."/>
    <x v="0"/>
    <x v="0"/>
    <x v="0"/>
    <x v="0"/>
    <s v=""/>
    <x v="2"/>
    <s v=""/>
    <s v="101604"/>
    <s v="Københavns Erhvervsakademi (KEA)"/>
    <s v="Hovedskole (institution med enheder)"/>
    <x v="3"/>
    <x v="0"/>
    <s v="Københavns Kommune"/>
    <s v="Region Hovedstaden"/>
    <s v="Steen Enemark Kildesgaard"/>
    <s v="kea@kea.dk"/>
    <n v="0"/>
    <x v="0"/>
    <x v="0"/>
    <x v="0"/>
    <n v="0"/>
  </r>
  <r>
    <x v="2"/>
    <x v="2"/>
    <x v="2"/>
    <x v="2"/>
    <x v="2"/>
    <x v="2"/>
    <x v="2"/>
    <x v="2"/>
    <x v="2"/>
    <x v="2"/>
    <x v="2"/>
    <x v="2"/>
    <x v="2"/>
    <x v="2"/>
    <x v="2"/>
    <x v="2"/>
    <x v="1"/>
    <x v="2"/>
    <s v=""/>
    <x v="1"/>
    <x v="2"/>
    <x v="1"/>
    <x v="1"/>
    <x v="2"/>
    <x v="2"/>
    <x v="2"/>
    <x v="2"/>
    <x v="2"/>
    <x v="2"/>
    <x v="2"/>
    <x v="1"/>
    <x v="1"/>
    <s v=""/>
    <x v="2"/>
    <x v="2"/>
    <x v="2"/>
    <x v="1"/>
    <x v="3"/>
    <x v="2"/>
    <x v="2"/>
    <s v="Vi er aldrig blevet bedt om det, og hvad ligger der i det?_x000a__x000a_Vi udfører arbejdsmiljøvurdering (APV) hvert 3. år."/>
    <x v="3"/>
    <s v=""/>
    <x v="2"/>
    <x v="2"/>
    <x v="1"/>
    <x v="4"/>
    <s v="Vi er aldrig stødt på det begreb før"/>
    <x v="1"/>
    <s v=""/>
    <s v="147434"/>
    <s v="Gotvedinstituttet"/>
    <s v="Institution uden enheder"/>
    <x v="1"/>
    <x v="2"/>
    <s v="Frederiksberg Kommune"/>
    <s v="Region Hovedstaden"/>
    <s v="Søren Ekman"/>
    <s v="uddannelsen@gotved.dk"/>
    <n v="0"/>
    <x v="0"/>
    <x v="0"/>
    <x v="0"/>
    <n v="0"/>
  </r>
  <r>
    <x v="0"/>
    <x v="1"/>
    <x v="1"/>
    <x v="3"/>
    <x v="0"/>
    <x v="0"/>
    <x v="1"/>
    <x v="1"/>
    <x v="1"/>
    <x v="1"/>
    <x v="1"/>
    <x v="1"/>
    <x v="1"/>
    <x v="1"/>
    <x v="1"/>
    <x v="0"/>
    <x v="2"/>
    <x v="0"/>
    <s v="Vi spørger generelt indtil kvaliteten af de forskellige typer af rum, vi har - inklusive værksteder osv."/>
    <x v="0"/>
    <x v="0"/>
    <x v="0"/>
    <x v="0"/>
    <x v="0"/>
    <x v="0"/>
    <x v="1"/>
    <x v="0"/>
    <x v="0"/>
    <x v="0"/>
    <x v="0"/>
    <x v="0"/>
    <x v="0"/>
    <s v=""/>
    <x v="0"/>
    <x v="0"/>
    <x v="0"/>
    <x v="0"/>
    <x v="4"/>
    <x v="3"/>
    <x v="4"/>
    <s v=""/>
    <x v="1"/>
    <s v="Fra 2022 er vi begyndt at gennemføre UMV hvert år, hidtil har det kun været hver tredje."/>
    <x v="0"/>
    <x v="1"/>
    <x v="1"/>
    <x v="5"/>
    <s v=""/>
    <x v="1"/>
    <s v="De studerende i skolerådet, som er skolens øverste kollegiale organ, varetager i praksis opgaverne som undervisningsmiljørepræsentanter, men vi bruger ikke betegnelsen i praksis."/>
    <s v="101518"/>
    <s v="Den Danske Scenekunstskole"/>
    <s v="Hovedskole (institution med enheder)"/>
    <x v="0"/>
    <x v="1"/>
    <s v="Københavns Kommune"/>
    <s v="Region Hovedstaden"/>
    <s v="Sverre Rødahl"/>
    <s v="post@scenekunstskolen.dk"/>
    <n v="0"/>
    <x v="0"/>
    <x v="0"/>
    <x v="0"/>
    <n v="0"/>
  </r>
  <r>
    <x v="2"/>
    <x v="2"/>
    <x v="2"/>
    <x v="2"/>
    <x v="2"/>
    <x v="2"/>
    <x v="2"/>
    <x v="2"/>
    <x v="2"/>
    <x v="2"/>
    <x v="2"/>
    <x v="2"/>
    <x v="2"/>
    <x v="2"/>
    <x v="2"/>
    <x v="2"/>
    <x v="1"/>
    <x v="2"/>
    <s v=""/>
    <x v="1"/>
    <x v="2"/>
    <x v="1"/>
    <x v="1"/>
    <x v="2"/>
    <x v="2"/>
    <x v="2"/>
    <x v="2"/>
    <x v="2"/>
    <x v="2"/>
    <x v="2"/>
    <x v="1"/>
    <x v="1"/>
    <s v=""/>
    <x v="2"/>
    <x v="2"/>
    <x v="2"/>
    <x v="1"/>
    <x v="3"/>
    <x v="2"/>
    <x v="2"/>
    <s v="Vi var ikke klar over, at vi skal lave en, og vi er i tvivl om, vi overhovedet burde svare på dette spørgeskema. Vi er en pilotskole med hovedkvarter i Aarhus Airport. Vores lokaler i København bruges til teoriundervisning."/>
    <x v="3"/>
    <s v=""/>
    <x v="2"/>
    <x v="2"/>
    <x v="1"/>
    <x v="4"/>
    <s v="Jeg henviser her til tidligere kommentar. Jeg tror slet ikke, vi er i den rigtige målgruppe."/>
    <x v="1"/>
    <s v=""/>
    <s v="281700"/>
    <s v="GreyBird Pilot Academy Copenhagen"/>
    <s v="Institution uden enheder"/>
    <x v="1"/>
    <x v="2"/>
    <s v="Tårnby Kommune"/>
    <s v="Region Hovedstaden"/>
    <s v="Søren Søndertoft Møller"/>
    <s v="info@greybird.dk"/>
    <n v="0"/>
    <x v="0"/>
    <x v="0"/>
    <x v="0"/>
    <n v="0"/>
  </r>
  <r>
    <x v="1"/>
    <x v="2"/>
    <x v="2"/>
    <x v="2"/>
    <x v="2"/>
    <x v="2"/>
    <x v="2"/>
    <x v="2"/>
    <x v="2"/>
    <x v="2"/>
    <x v="2"/>
    <x v="2"/>
    <x v="2"/>
    <x v="2"/>
    <x v="2"/>
    <x v="2"/>
    <x v="1"/>
    <x v="2"/>
    <s v=""/>
    <x v="1"/>
    <x v="2"/>
    <x v="1"/>
    <x v="1"/>
    <x v="2"/>
    <x v="2"/>
    <x v="2"/>
    <x v="2"/>
    <x v="2"/>
    <x v="2"/>
    <x v="2"/>
    <x v="1"/>
    <x v="1"/>
    <s v=""/>
    <x v="2"/>
    <x v="2"/>
    <x v="2"/>
    <x v="1"/>
    <x v="3"/>
    <x v="2"/>
    <x v="2"/>
    <s v=""/>
    <x v="2"/>
    <s v=""/>
    <x v="1"/>
    <x v="2"/>
    <x v="2"/>
    <x v="0"/>
    <s v=""/>
    <x v="1"/>
    <s v=""/>
    <s v="280573"/>
    <s v="GreyBird Pilot Academy"/>
    <s v="Institution uden enheder"/>
    <x v="1"/>
    <x v="2"/>
    <s v="Syddjurs Kommune"/>
    <s v="Region Midtjylland"/>
    <s v="Søren Søndertoft Møller"/>
    <s v="info@greybird.dk"/>
    <n v="0"/>
    <x v="1"/>
    <x v="0"/>
    <x v="1"/>
    <n v="0"/>
  </r>
  <r>
    <x v="0"/>
    <x v="0"/>
    <x v="0"/>
    <x v="0"/>
    <x v="0"/>
    <x v="0"/>
    <x v="0"/>
    <x v="0"/>
    <x v="0"/>
    <x v="0"/>
    <x v="0"/>
    <x v="1"/>
    <x v="1"/>
    <x v="1"/>
    <x v="1"/>
    <x v="1"/>
    <x v="0"/>
    <x v="0"/>
    <s v=""/>
    <x v="2"/>
    <x v="1"/>
    <x v="0"/>
    <x v="2"/>
    <x v="0"/>
    <x v="0"/>
    <x v="1"/>
    <x v="0"/>
    <x v="0"/>
    <x v="0"/>
    <x v="0"/>
    <x v="0"/>
    <x v="0"/>
    <s v=""/>
    <x v="0"/>
    <x v="0"/>
    <x v="0"/>
    <x v="0"/>
    <x v="0"/>
    <x v="1"/>
    <x v="0"/>
    <s v=""/>
    <x v="0"/>
    <s v="Vi gennemfører undervisningsmiljøvurderingen via deltagelsen i Uddannelseszoom/Læringsbarometer (nu: Danmarks Studieundersøgelse) og  anvender de spørgsmål, der er udarbejder af Dansk Center for Undervisningsmiljø og indarbejdet i undersøgelsen fra centralt hold._x000a__x000a_Som supplement til dette har vi med udgangspunkt svarene på spørgsmålene omkring stress siden undersøgelsen i 2020 et bredt arbejder omkring de studerendes trivsel med en høj grad af studenterinddragelse."/>
    <x v="2"/>
    <x v="2"/>
    <x v="1"/>
    <x v="4"/>
    <s v="Opgaven varetages i et sammenfald mellem Studienævnets opgaver og dialog med studenterorganisationen på skolen."/>
    <x v="1"/>
    <s v=""/>
    <s v="751426"/>
    <s v="Arkitektskolen Aarhus"/>
    <s v="Hovedskole (institution med enheder)"/>
    <x v="0"/>
    <x v="1"/>
    <s v="Aarhus Kommune"/>
    <s v="Region Midtjylland"/>
    <s v="Torben Nielsen"/>
    <s v="a@aarch.dk"/>
    <n v="0"/>
    <x v="0"/>
    <x v="0"/>
    <x v="0"/>
    <n v="0"/>
  </r>
  <r>
    <x v="2"/>
    <x v="2"/>
    <x v="2"/>
    <x v="2"/>
    <x v="2"/>
    <x v="2"/>
    <x v="2"/>
    <x v="2"/>
    <x v="2"/>
    <x v="2"/>
    <x v="2"/>
    <x v="2"/>
    <x v="2"/>
    <x v="2"/>
    <x v="2"/>
    <x v="2"/>
    <x v="1"/>
    <x v="2"/>
    <s v=""/>
    <x v="1"/>
    <x v="2"/>
    <x v="1"/>
    <x v="1"/>
    <x v="2"/>
    <x v="2"/>
    <x v="2"/>
    <x v="2"/>
    <x v="2"/>
    <x v="2"/>
    <x v="2"/>
    <x v="1"/>
    <x v="1"/>
    <s v=""/>
    <x v="2"/>
    <x v="2"/>
    <x v="2"/>
    <x v="1"/>
    <x v="3"/>
    <x v="2"/>
    <x v="2"/>
    <s v="Det var vores indtryk, at det ikke var vores forpligtelse, da vi kun har det, der svarer til 4 ansatte (fuldtid)."/>
    <x v="0"/>
    <s v=""/>
    <x v="3"/>
    <x v="1"/>
    <x v="1"/>
    <x v="4"/>
    <s v="vi har ikke set behovet"/>
    <x v="1"/>
    <s v=""/>
    <s v="157407"/>
    <s v="Rudolf Steiner Børnehaveseminariet"/>
    <s v="Institution uden enheder"/>
    <x v="1"/>
    <x v="2"/>
    <s v="Gentofte Kommune"/>
    <s v="Region Hovedstaden"/>
    <s v="Tine Barfod"/>
    <s v="steinerseminar@mail.tele.dk"/>
    <n v="0"/>
    <x v="0"/>
    <x v="0"/>
    <x v="0"/>
    <n v="0"/>
  </r>
  <r>
    <x v="0"/>
    <x v="1"/>
    <x v="3"/>
    <x v="0"/>
    <x v="1"/>
    <x v="1"/>
    <x v="1"/>
    <x v="1"/>
    <x v="1"/>
    <x v="1"/>
    <x v="1"/>
    <x v="1"/>
    <x v="1"/>
    <x v="1"/>
    <x v="1"/>
    <x v="1"/>
    <x v="2"/>
    <x v="0"/>
    <s v="Vi har anvendt besvarelser fra den nationale spørgeskemaundersøgelse Danmarks Studieundersøgelse fra 2021"/>
    <x v="0"/>
    <x v="0"/>
    <x v="0"/>
    <x v="0"/>
    <x v="0"/>
    <x v="0"/>
    <x v="0"/>
    <x v="0"/>
    <x v="0"/>
    <x v="0"/>
    <x v="0"/>
    <x v="0"/>
    <x v="0"/>
    <s v=""/>
    <x v="0"/>
    <x v="0"/>
    <x v="1"/>
    <x v="1"/>
    <x v="4"/>
    <x v="3"/>
    <x v="4"/>
    <s v=""/>
    <x v="1"/>
    <s v=""/>
    <x v="3"/>
    <x v="3"/>
    <x v="3"/>
    <x v="0"/>
    <s v=""/>
    <x v="1"/>
    <s v="Vi har inddraget formand og næstformand i studieforeningen, som primært tager sig af studiemiljø-områder."/>
    <s v="101408"/>
    <s v="Maskinmesterskolen København"/>
    <s v="Hovedskole (institution med enheder)"/>
    <x v="5"/>
    <x v="0"/>
    <s v="Lyngby-Taarbæk Kommune"/>
    <s v="Region Hovedstaden"/>
    <s v="Ulrik Bak Nielsen"/>
    <s v="info@msk.dk"/>
    <n v="0"/>
    <x v="0"/>
    <x v="0"/>
    <x v="0"/>
    <n v="0"/>
  </r>
  <r>
    <x v="0"/>
    <x v="0"/>
    <x v="1"/>
    <x v="4"/>
    <x v="0"/>
    <x v="0"/>
    <x v="1"/>
    <x v="1"/>
    <x v="1"/>
    <x v="1"/>
    <x v="1"/>
    <x v="1"/>
    <x v="1"/>
    <x v="1"/>
    <x v="1"/>
    <x v="1"/>
    <x v="2"/>
    <x v="0"/>
    <s v="Undervisningslokaler, Grupperum, vedligeholdelse, indretning"/>
    <x v="0"/>
    <x v="0"/>
    <x v="0"/>
    <x v="0"/>
    <x v="0"/>
    <x v="0"/>
    <x v="0"/>
    <x v="0"/>
    <x v="1"/>
    <x v="1"/>
    <x v="1"/>
    <x v="0"/>
    <x v="0"/>
    <s v=""/>
    <x v="0"/>
    <x v="0"/>
    <x v="0"/>
    <x v="0"/>
    <x v="2"/>
    <x v="1"/>
    <x v="0"/>
    <s v=""/>
    <x v="1"/>
    <s v=""/>
    <x v="0"/>
    <x v="0"/>
    <x v="1"/>
    <x v="5"/>
    <s v=""/>
    <x v="1"/>
    <s v=""/>
    <s v="751468"/>
    <s v="Danmarks Medie- og Journalisthøjskole"/>
    <s v="Hovedskole (institution med enheder)"/>
    <x v="4"/>
    <x v="0"/>
    <s v="Aarhus Kommune"/>
    <s v="Region Midtjylland"/>
    <s v="Julie Sommerlund"/>
    <s v="info@dmjx.dk"/>
    <n v="0"/>
    <x v="0"/>
    <x v="0"/>
    <x v="0"/>
    <n v="0"/>
  </r>
  <r>
    <x v="0"/>
    <x v="0"/>
    <x v="3"/>
    <x v="0"/>
    <x v="0"/>
    <x v="0"/>
    <x v="0"/>
    <x v="0"/>
    <x v="0"/>
    <x v="0"/>
    <x v="1"/>
    <x v="1"/>
    <x v="1"/>
    <x v="1"/>
    <x v="1"/>
    <x v="0"/>
    <x v="2"/>
    <x v="0"/>
    <s v="Sikkerhed ifm skolens udstyr og opgaver, samt ift viden om indhold af beredskabsplan"/>
    <x v="2"/>
    <x v="1"/>
    <x v="0"/>
    <x v="2"/>
    <x v="0"/>
    <x v="0"/>
    <x v="0"/>
    <x v="0"/>
    <x v="0"/>
    <x v="1"/>
    <x v="0"/>
    <x v="2"/>
    <x v="0"/>
    <s v="Stress, fravær, strukturering af tid, information og relationer med medarbejdere ud over undervisere herunder studiekontor"/>
    <x v="0"/>
    <x v="0"/>
    <x v="0"/>
    <x v="0"/>
    <x v="1"/>
    <x v="3"/>
    <x v="0"/>
    <s v=""/>
    <x v="1"/>
    <s v=""/>
    <x v="0"/>
    <x v="0"/>
    <x v="0"/>
    <x v="0"/>
    <s v=""/>
    <x v="2"/>
    <s v=""/>
    <s v="101458"/>
    <s v="Den Danske Filmskole"/>
    <s v="Institution uden enheder"/>
    <x v="0"/>
    <x v="1"/>
    <s v="Københavns Kommune"/>
    <s v="Region Hovedstaden"/>
    <s v="Vinca Wiedemann"/>
    <s v="infoz@filmskolen.dk"/>
    <n v="0"/>
    <x v="0"/>
    <x v="0"/>
    <x v="0"/>
    <n v="0"/>
  </r>
  <r>
    <x v="1"/>
    <x v="2"/>
    <x v="2"/>
    <x v="2"/>
    <x v="2"/>
    <x v="2"/>
    <x v="2"/>
    <x v="2"/>
    <x v="2"/>
    <x v="2"/>
    <x v="2"/>
    <x v="2"/>
    <x v="2"/>
    <x v="2"/>
    <x v="2"/>
    <x v="2"/>
    <x v="1"/>
    <x v="2"/>
    <s v=""/>
    <x v="1"/>
    <x v="2"/>
    <x v="1"/>
    <x v="1"/>
    <x v="2"/>
    <x v="2"/>
    <x v="2"/>
    <x v="2"/>
    <x v="2"/>
    <x v="2"/>
    <x v="2"/>
    <x v="1"/>
    <x v="1"/>
    <s v=""/>
    <x v="2"/>
    <x v="2"/>
    <x v="2"/>
    <x v="1"/>
    <x v="3"/>
    <x v="2"/>
    <x v="2"/>
    <s v=""/>
    <x v="2"/>
    <s v=""/>
    <x v="1"/>
    <x v="2"/>
    <x v="2"/>
    <x v="0"/>
    <s v=""/>
    <x v="1"/>
    <s v=""/>
    <s v="101598"/>
    <s v="Forfatterskolen"/>
    <s v="Institution uden enheder"/>
    <x v="0"/>
    <x v="0"/>
    <s v="Københavns Kommune"/>
    <s v="Region Hovedstaden"/>
    <s v="Ursula Andkjær Olsen"/>
    <s v="forfatterskolen@forfatterskolen.dk"/>
    <n v="0"/>
    <x v="1"/>
    <x v="0"/>
    <x v="1"/>
    <n v="0"/>
  </r>
  <r>
    <x v="1"/>
    <x v="2"/>
    <x v="2"/>
    <x v="2"/>
    <x v="2"/>
    <x v="2"/>
    <x v="2"/>
    <x v="2"/>
    <x v="2"/>
    <x v="2"/>
    <x v="2"/>
    <x v="2"/>
    <x v="2"/>
    <x v="2"/>
    <x v="2"/>
    <x v="2"/>
    <x v="1"/>
    <x v="2"/>
    <s v=""/>
    <x v="1"/>
    <x v="2"/>
    <x v="1"/>
    <x v="1"/>
    <x v="2"/>
    <x v="2"/>
    <x v="2"/>
    <x v="2"/>
    <x v="2"/>
    <x v="2"/>
    <x v="2"/>
    <x v="1"/>
    <x v="1"/>
    <s v=""/>
    <x v="2"/>
    <x v="2"/>
    <x v="2"/>
    <x v="1"/>
    <x v="3"/>
    <x v="2"/>
    <x v="2"/>
    <s v=""/>
    <x v="2"/>
    <s v=""/>
    <x v="1"/>
    <x v="2"/>
    <x v="2"/>
    <x v="0"/>
    <s v=""/>
    <x v="1"/>
    <s v=""/>
    <s v="281771"/>
    <s v="Politiskolen, Uddannelsescenter Vest (UCV)"/>
    <s v="Institution uden enheder"/>
    <x v="1"/>
    <x v="1"/>
    <s v="Vejle Kommune"/>
    <s v="Region Syddanmark"/>
    <s v="Per Allan Hansen"/>
    <s v="politiskolen@politi.dk"/>
    <n v="0"/>
    <x v="1"/>
    <x v="0"/>
    <x v="1"/>
    <n v="0"/>
  </r>
  <r>
    <x v="0"/>
    <x v="1"/>
    <x v="3"/>
    <x v="1"/>
    <x v="0"/>
    <x v="0"/>
    <x v="0"/>
    <x v="0"/>
    <x v="0"/>
    <x v="0"/>
    <x v="0"/>
    <x v="0"/>
    <x v="0"/>
    <x v="1"/>
    <x v="1"/>
    <x v="1"/>
    <x v="0"/>
    <x v="0"/>
    <s v=""/>
    <x v="0"/>
    <x v="1"/>
    <x v="0"/>
    <x v="0"/>
    <x v="1"/>
    <x v="0"/>
    <x v="1"/>
    <x v="1"/>
    <x v="1"/>
    <x v="1"/>
    <x v="1"/>
    <x v="0"/>
    <x v="0"/>
    <s v=""/>
    <x v="0"/>
    <x v="0"/>
    <x v="0"/>
    <x v="0"/>
    <x v="2"/>
    <x v="0"/>
    <x v="4"/>
    <s v=""/>
    <x v="3"/>
    <s v=""/>
    <x v="0"/>
    <x v="0"/>
    <x v="0"/>
    <x v="0"/>
    <s v=""/>
    <x v="0"/>
    <s v=""/>
    <s v="265417"/>
    <s v="Center Air Pilot Academy"/>
    <s v="Institution uden enheder"/>
    <x v="1"/>
    <x v="2"/>
    <s v="Roskilde Kommune"/>
    <s v="Region Sjælland"/>
    <s v="Jens Kristian Frost"/>
    <s v="centerair@centerair.dk"/>
    <n v="0"/>
    <x v="0"/>
    <x v="0"/>
    <x v="0"/>
    <n v="0"/>
  </r>
  <r>
    <x v="1"/>
    <x v="2"/>
    <x v="2"/>
    <x v="2"/>
    <x v="2"/>
    <x v="2"/>
    <x v="2"/>
    <x v="2"/>
    <x v="2"/>
    <x v="2"/>
    <x v="2"/>
    <x v="2"/>
    <x v="2"/>
    <x v="2"/>
    <x v="2"/>
    <x v="2"/>
    <x v="1"/>
    <x v="2"/>
    <s v=""/>
    <x v="1"/>
    <x v="2"/>
    <x v="1"/>
    <x v="1"/>
    <x v="2"/>
    <x v="2"/>
    <x v="2"/>
    <x v="2"/>
    <x v="2"/>
    <x v="2"/>
    <x v="2"/>
    <x v="1"/>
    <x v="1"/>
    <s v=""/>
    <x v="2"/>
    <x v="2"/>
    <x v="2"/>
    <x v="1"/>
    <x v="3"/>
    <x v="2"/>
    <x v="2"/>
    <s v=""/>
    <x v="2"/>
    <s v=""/>
    <x v="1"/>
    <x v="2"/>
    <x v="2"/>
    <x v="0"/>
    <s v=""/>
    <x v="1"/>
    <s v=""/>
    <s v="769401"/>
    <s v="Flyveskolen, Flyvestation Karup"/>
    <s v="Institution uden enheder"/>
    <x v="1"/>
    <x v="1"/>
    <s v="Viborg Kommune"/>
    <s v="Region Midtjylland"/>
    <s v="Søren Ginderskov"/>
    <s v="flsk@mil.dk"/>
    <n v="0"/>
    <x v="1"/>
    <x v="0"/>
    <x v="1"/>
    <n v="0"/>
  </r>
  <r>
    <x v="0"/>
    <x v="1"/>
    <x v="1"/>
    <x v="4"/>
    <x v="0"/>
    <x v="0"/>
    <x v="0"/>
    <x v="0"/>
    <x v="0"/>
    <x v="0"/>
    <x v="0"/>
    <x v="0"/>
    <x v="0"/>
    <x v="0"/>
    <x v="0"/>
    <x v="0"/>
    <x v="0"/>
    <x v="0"/>
    <s v=""/>
    <x v="0"/>
    <x v="0"/>
    <x v="0"/>
    <x v="0"/>
    <x v="0"/>
    <x v="0"/>
    <x v="0"/>
    <x v="0"/>
    <x v="0"/>
    <x v="0"/>
    <x v="0"/>
    <x v="0"/>
    <x v="0"/>
    <s v=""/>
    <x v="0"/>
    <x v="1"/>
    <x v="1"/>
    <x v="1"/>
    <x v="0"/>
    <x v="0"/>
    <x v="5"/>
    <s v=""/>
    <x v="0"/>
    <s v="UC SYD benytter Danmarks Studieundersøgelse til kortlægning af undervisningsmiljøet. Opfølgning på undersøgelsen bar i 2022 præg af det store nationale fokus på psykisk studiemiljø. UC SYD vil forud for indsamling af data til næste runde af Danmarks Studieundersøgelse i 2023 arbejde med at få struktureret opfølgningsprocesserne, således at der blandt andet sikres en grundig efterbehandling og publicering."/>
    <x v="2"/>
    <x v="2"/>
    <x v="1"/>
    <x v="3"/>
    <s v=""/>
    <x v="1"/>
    <s v="UC SYD arbejder strategisk med styrkelse af det studenterpolitiske arbejde, og det har resulteret i at de fleste uddannelser i dag har oprettet studieråd, ligesom der arbejdes med et overordnet studenterpolitisk organ samt tværfaglige, lokale organer. Gennem disse organer har de studerende mulighed for at præge undervisningsmiljøet, men det er forskelligt fra uddannelse til uddannelse, hvor meget det fylder. UC SYD vil fremadrettet gøre mere for at oplyse de studerende om deres muligheder for at få indflydelse på undervisningsmiljøet."/>
    <s v="561423"/>
    <s v="Professionshøjskolen UC Syddanmark"/>
    <s v="Hovedskole (institution med enheder)"/>
    <x v="4"/>
    <x v="0"/>
    <s v="Esbjerg Kommune"/>
    <s v="Region Syddanmark"/>
    <s v="Alexander von Oettingen"/>
    <s v="ucsyd@ucsyd.dk"/>
    <n v="0"/>
    <x v="0"/>
    <x v="0"/>
    <x v="0"/>
    <n v="0"/>
  </r>
  <r>
    <x v="0"/>
    <x v="3"/>
    <x v="1"/>
    <x v="4"/>
    <x v="2"/>
    <x v="2"/>
    <x v="2"/>
    <x v="2"/>
    <x v="2"/>
    <x v="2"/>
    <x v="2"/>
    <x v="2"/>
    <x v="2"/>
    <x v="2"/>
    <x v="2"/>
    <x v="2"/>
    <x v="1"/>
    <x v="2"/>
    <s v=""/>
    <x v="1"/>
    <x v="2"/>
    <x v="1"/>
    <x v="1"/>
    <x v="2"/>
    <x v="2"/>
    <x v="2"/>
    <x v="2"/>
    <x v="2"/>
    <x v="2"/>
    <x v="2"/>
    <x v="1"/>
    <x v="1"/>
    <s v=""/>
    <x v="2"/>
    <x v="2"/>
    <x v="2"/>
    <x v="1"/>
    <x v="3"/>
    <x v="2"/>
    <x v="2"/>
    <s v=""/>
    <x v="2"/>
    <s v=""/>
    <x v="1"/>
    <x v="2"/>
    <x v="2"/>
    <x v="0"/>
    <s v=""/>
    <x v="1"/>
    <s v=""/>
    <s v="751405"/>
    <s v="Aarhus Maskinmesterskole"/>
    <s v="Hovedskole (institution med enheder)"/>
    <x v="5"/>
    <x v="0"/>
    <s v="Aarhus Kommune"/>
    <s v="Region Midtjylland"/>
    <s v="Anders Hanberg Sørensen"/>
    <s v="aams@aams.dk"/>
    <n v="0"/>
    <x v="0"/>
    <x v="1"/>
    <x v="1"/>
    <n v="0"/>
  </r>
  <r>
    <x v="1"/>
    <x v="2"/>
    <x v="2"/>
    <x v="2"/>
    <x v="2"/>
    <x v="2"/>
    <x v="2"/>
    <x v="2"/>
    <x v="2"/>
    <x v="2"/>
    <x v="2"/>
    <x v="2"/>
    <x v="2"/>
    <x v="2"/>
    <x v="2"/>
    <x v="2"/>
    <x v="1"/>
    <x v="2"/>
    <s v=""/>
    <x v="1"/>
    <x v="2"/>
    <x v="1"/>
    <x v="1"/>
    <x v="2"/>
    <x v="2"/>
    <x v="2"/>
    <x v="2"/>
    <x v="2"/>
    <x v="2"/>
    <x v="2"/>
    <x v="1"/>
    <x v="1"/>
    <s v=""/>
    <x v="2"/>
    <x v="2"/>
    <x v="2"/>
    <x v="1"/>
    <x v="3"/>
    <x v="2"/>
    <x v="2"/>
    <s v=""/>
    <x v="2"/>
    <s v=""/>
    <x v="1"/>
    <x v="2"/>
    <x v="2"/>
    <x v="0"/>
    <s v=""/>
    <x v="1"/>
    <s v=""/>
    <s v="730401"/>
    <s v="Erhvervsakademi Dania"/>
    <s v="Hovedskole (institution med enheder)"/>
    <x v="3"/>
    <x v="0"/>
    <s v="Randers Kommune"/>
    <s v="Region Midtjylland"/>
    <s v="Anders Graae Rasmussen"/>
    <s v="eadania@eadania.dk"/>
    <n v="0"/>
    <x v="1"/>
    <x v="0"/>
    <x v="1"/>
    <n v="0"/>
  </r>
  <r>
    <x v="1"/>
    <x v="2"/>
    <x v="2"/>
    <x v="2"/>
    <x v="2"/>
    <x v="2"/>
    <x v="2"/>
    <x v="2"/>
    <x v="2"/>
    <x v="2"/>
    <x v="2"/>
    <x v="2"/>
    <x v="2"/>
    <x v="2"/>
    <x v="2"/>
    <x v="2"/>
    <x v="1"/>
    <x v="2"/>
    <s v=""/>
    <x v="1"/>
    <x v="2"/>
    <x v="1"/>
    <x v="1"/>
    <x v="2"/>
    <x v="2"/>
    <x v="2"/>
    <x v="2"/>
    <x v="2"/>
    <x v="2"/>
    <x v="2"/>
    <x v="1"/>
    <x v="1"/>
    <s v=""/>
    <x v="2"/>
    <x v="2"/>
    <x v="2"/>
    <x v="1"/>
    <x v="3"/>
    <x v="2"/>
    <x v="2"/>
    <s v=""/>
    <x v="2"/>
    <s v=""/>
    <x v="1"/>
    <x v="2"/>
    <x v="2"/>
    <x v="0"/>
    <s v=""/>
    <x v="1"/>
    <s v=""/>
    <s v="563404"/>
    <s v="Maritime uddannelsesinstitutioner"/>
    <s v="Institution uden enheder"/>
    <x v="5"/>
    <x v="1"/>
    <s v="Fanø Kommune"/>
    <s v="Region Syddanmark"/>
    <s v="Anita Brusen"/>
    <s v="cms@dma.dk"/>
    <n v="0"/>
    <x v="1"/>
    <x v="0"/>
    <x v="1"/>
    <n v="0"/>
  </r>
  <r>
    <x v="0"/>
    <x v="0"/>
    <x v="1"/>
    <x v="0"/>
    <x v="0"/>
    <x v="0"/>
    <x v="0"/>
    <x v="0"/>
    <x v="0"/>
    <x v="0"/>
    <x v="0"/>
    <x v="0"/>
    <x v="0"/>
    <x v="1"/>
    <x v="0"/>
    <x v="1"/>
    <x v="2"/>
    <x v="0"/>
    <s v="muligheder for at orientere sig på campus, studiefaciliteter på bibliotek, mængden af fordybelsesstudiepladser til selvstudie og gruppearbejde, viden om plan for handling i forbindelse med ulykke eller beredskabssituation, trafiksikkerhed"/>
    <x v="0"/>
    <x v="0"/>
    <x v="0"/>
    <x v="0"/>
    <x v="0"/>
    <x v="0"/>
    <x v="0"/>
    <x v="0"/>
    <x v="0"/>
    <x v="0"/>
    <x v="0"/>
    <x v="2"/>
    <x v="0"/>
    <s v="viden om stressforebyggelse, studierelevant informations tilgængelighed, oplevelse af adgang til hjælp og vejledning"/>
    <x v="0"/>
    <x v="0"/>
    <x v="0"/>
    <x v="0"/>
    <x v="1"/>
    <x v="0"/>
    <x v="0"/>
    <s v=""/>
    <x v="3"/>
    <s v="Når jeg svarer &quot;hverken enig eller uenig&quot; på det sidste spørgsmål, er det, fordi vi på de videregående uddannelsesinstitutioner jo er bundet til at anvende data fra (den obligatoriske) Danmarks Studieundersøgelse som grundlag for vores undervisningsmiljøvurdering (for at opnå den højest mulige svarprocent ved ikke at udsætte de studerende for flere omfattende surveys om de samme tematikker)._x000a__x000a_Danmarks Studieundersøgelse er ikke et velegnet/fyldestgørende datagrundlag for hverken en præcis afdækning af mulige problemfelter ved studiemiljøet eller for formuleringen studiemiljø-/trivselsfremmende indsatser i en studiemiljøhandleplan - idet spørgeskemaet fortsat bærer præg af primært at skulle imødekomme databehov hos Uddannelses- og Forskningsministeriet._x000a__x000a_Spørgsmålene er uensartede, upræcise og i et vist omfang redundante. En del af dem er desuden knyttet til den konkrete undervisningskontekst/underviser, og da data ikke kan spores tilbage til det enkelte kursus (fordi et studieforløb hos os grundet stor valgfrihed mellem de udbudte kurser ikke ligger fast på de enkelte semester) kan de ikke give grundlag for handling - og endelig er enkelte af spørgsmålene også lidt skæve på målgruppen (halv- og helvoksne mennesker). _x000a__x000a_Men et undervisningsmiljøvurderingsgrundlag i form af en survey, som vi selv kunne tilrettelægge (og tilpasse vores eget databehov vedr- fysisk og pskisk studiemiljø), ville bestemt være et udmærket redskab for vores arbejde med at styrke vores studiemiljø - herunder også for udarbejdelsen af den lovpligtige handleplan."/>
    <x v="0"/>
    <x v="0"/>
    <x v="1"/>
    <x v="4"/>
    <s v="Opgaven er dels placeret ved studierådene, dels i vores arbejdsmiljøorganisation (som omfatter og inkluderer de studerende), dels i vores overordnede studiem,miljøudvalg og dels i det løbende samarbejde mellem vores centrale studenterforening og universitetets ledelse, administration og faglige miljøer. Der er studenterrepræsentation i alle studiemiljørelaterede organer på alle niveauer i vores organisation."/>
    <x v="1"/>
    <s v=""/>
    <s v="173405"/>
    <s v="Danmarks Tekniske Universitet"/>
    <s v="Hovedskole (institution med enheder)"/>
    <x v="2"/>
    <x v="0"/>
    <s v="Lyngby-Taarbæk Kommune"/>
    <s v="Region Hovedstaden"/>
    <s v="Anders Overgaard Bjarklev"/>
    <s v="dtu@dtu.dk"/>
    <n v="0"/>
    <x v="0"/>
    <x v="0"/>
    <x v="0"/>
    <n v="0"/>
  </r>
  <r>
    <x v="0"/>
    <x v="1"/>
    <x v="0"/>
    <x v="3"/>
    <x v="0"/>
    <x v="0"/>
    <x v="0"/>
    <x v="0"/>
    <x v="0"/>
    <x v="1"/>
    <x v="1"/>
    <x v="1"/>
    <x v="0"/>
    <x v="0"/>
    <x v="0"/>
    <x v="1"/>
    <x v="0"/>
    <x v="0"/>
    <s v=""/>
    <x v="0"/>
    <x v="0"/>
    <x v="0"/>
    <x v="0"/>
    <x v="0"/>
    <x v="0"/>
    <x v="1"/>
    <x v="1"/>
    <x v="0"/>
    <x v="1"/>
    <x v="1"/>
    <x v="0"/>
    <x v="0"/>
    <s v=""/>
    <x v="3"/>
    <x v="1"/>
    <x v="0"/>
    <x v="0"/>
    <x v="0"/>
    <x v="0"/>
    <x v="0"/>
    <s v=""/>
    <x v="0"/>
    <s v=""/>
    <x v="0"/>
    <x v="0"/>
    <x v="0"/>
    <x v="0"/>
    <s v=""/>
    <x v="0"/>
    <s v="Undervisningsmiljørepræsentanterne deltager i elevråd og sikkerhedsudvalget så undervisningsmiljøet er et ud af flere områder som vores elevrepræsentanter behandler. De vil derfor formentlig ikke betragte det som fokus på undervisningsmiljø selvstændigt, men som en del af noget større og bredere og nok primært arbejdsmiljø i daglig tale. _x000a__x000a_De deltager i alle sikkerhedsudvalgsmøderne og kan dagligt komme med bidrag til undervisningsmiljø mv. som kommer ind i et system hvor de ansatte skal behandle elevernes rapporter. Der er dog også tidspunkter hvor undervisere og ledelse drøfter problemstillinger som først senere fremføres for repræsentanterne."/>
    <s v="101429"/>
    <s v="Skoleskibet Georg Stage"/>
    <s v="Institution uden enheder"/>
    <x v="5"/>
    <x v="3"/>
    <s v="Københavns Kommune"/>
    <s v="Region Hovedstaden"/>
    <s v="Asser Amdisen, direktør"/>
    <s v="stiftelsen@georgstage.dk"/>
    <n v="0"/>
    <x v="0"/>
    <x v="0"/>
    <x v="0"/>
    <n v="0"/>
  </r>
  <r>
    <x v="1"/>
    <x v="2"/>
    <x v="2"/>
    <x v="2"/>
    <x v="2"/>
    <x v="2"/>
    <x v="2"/>
    <x v="2"/>
    <x v="2"/>
    <x v="2"/>
    <x v="2"/>
    <x v="2"/>
    <x v="2"/>
    <x v="2"/>
    <x v="2"/>
    <x v="2"/>
    <x v="1"/>
    <x v="2"/>
    <s v=""/>
    <x v="1"/>
    <x v="2"/>
    <x v="1"/>
    <x v="1"/>
    <x v="2"/>
    <x v="2"/>
    <x v="2"/>
    <x v="2"/>
    <x v="2"/>
    <x v="2"/>
    <x v="2"/>
    <x v="1"/>
    <x v="1"/>
    <s v=""/>
    <x v="2"/>
    <x v="2"/>
    <x v="2"/>
    <x v="1"/>
    <x v="3"/>
    <x v="2"/>
    <x v="2"/>
    <s v=""/>
    <x v="2"/>
    <s v=""/>
    <x v="1"/>
    <x v="2"/>
    <x v="2"/>
    <x v="0"/>
    <s v=""/>
    <x v="1"/>
    <s v=""/>
    <s v="679403"/>
    <s v="Det Nødvendige Seminarium"/>
    <s v="Institution uden enheder"/>
    <x v="1"/>
    <x v="3"/>
    <s v="Holstebro Kommune"/>
    <s v="Region Midtjylland"/>
    <s v="Anne Højholt"/>
    <s v="info@dns-tvind.dk"/>
    <n v="0"/>
    <x v="1"/>
    <x v="0"/>
    <x v="1"/>
    <n v="0"/>
  </r>
  <r>
    <x v="0"/>
    <x v="0"/>
    <x v="3"/>
    <x v="0"/>
    <x v="0"/>
    <x v="0"/>
    <x v="0"/>
    <x v="0"/>
    <x v="0"/>
    <x v="0"/>
    <x v="0"/>
    <x v="1"/>
    <x v="0"/>
    <x v="0"/>
    <x v="0"/>
    <x v="0"/>
    <x v="0"/>
    <x v="0"/>
    <s v=""/>
    <x v="2"/>
    <x v="1"/>
    <x v="0"/>
    <x v="0"/>
    <x v="0"/>
    <x v="0"/>
    <x v="1"/>
    <x v="0"/>
    <x v="0"/>
    <x v="0"/>
    <x v="0"/>
    <x v="0"/>
    <x v="0"/>
    <s v=""/>
    <x v="1"/>
    <x v="0"/>
    <x v="0"/>
    <x v="0"/>
    <x v="2"/>
    <x v="3"/>
    <x v="4"/>
    <s v=""/>
    <x v="0"/>
    <s v="Undervisningsmiljøvurderingen på AU skal ses i sammenhæng med studiemiljøundersøgelsen, der gennemføres hvert andet år. De to undersøgelser supplerer hinanden og giver tilsammen et endnu bredere perspektiv på studie- og undervisningsmiljøet. De konkrete handleplaner for undervisningsmiljøvurderingerne udarbejdes på baggrund af UMV."/>
    <x v="0"/>
    <x v="1"/>
    <x v="3"/>
    <x v="0"/>
    <s v=""/>
    <x v="1"/>
    <s v="Aarhus Universitet har netop vedtaget oprettelse af et tværgående studiemiljøråd, der blandt andet er tiltænkt en central rolle i forbindelse med opfølgningen på UMV. På lokalt niveau fungerer de valgte studenterrepræsentanter i råd og nævn som undervisningsmiljørepræsentanter, uden at dette dog eksplicit italesættes som UMR."/>
    <s v="751465"/>
    <s v="Aarhus Universitet"/>
    <s v="Hovedskole (institution med enheder)"/>
    <x v="2"/>
    <x v="0"/>
    <s v="Aarhus Kommune"/>
    <s v="Region Midtjylland"/>
    <s v="Brian Bech Nielsen"/>
    <s v="au@au.dk"/>
    <n v="0"/>
    <x v="0"/>
    <x v="0"/>
    <x v="0"/>
    <n v="0"/>
  </r>
  <r>
    <x v="1"/>
    <x v="2"/>
    <x v="2"/>
    <x v="2"/>
    <x v="2"/>
    <x v="2"/>
    <x v="2"/>
    <x v="2"/>
    <x v="2"/>
    <x v="2"/>
    <x v="2"/>
    <x v="2"/>
    <x v="2"/>
    <x v="2"/>
    <x v="2"/>
    <x v="2"/>
    <x v="1"/>
    <x v="2"/>
    <s v=""/>
    <x v="1"/>
    <x v="2"/>
    <x v="1"/>
    <x v="1"/>
    <x v="2"/>
    <x v="2"/>
    <x v="2"/>
    <x v="2"/>
    <x v="2"/>
    <x v="2"/>
    <x v="2"/>
    <x v="1"/>
    <x v="1"/>
    <s v=""/>
    <x v="2"/>
    <x v="2"/>
    <x v="2"/>
    <x v="1"/>
    <x v="3"/>
    <x v="2"/>
    <x v="2"/>
    <s v=""/>
    <x v="2"/>
    <s v=""/>
    <x v="1"/>
    <x v="2"/>
    <x v="2"/>
    <x v="0"/>
    <s v=""/>
    <x v="1"/>
    <s v=""/>
    <s v="101447"/>
    <s v="Det Kgl. Danske Musikkonservatorium"/>
    <s v="Institution uden enheder"/>
    <x v="0"/>
    <x v="1"/>
    <s v="Frederiksberg Kommune"/>
    <s v="Region Hovedstaden"/>
    <s v="Bertel Krarup"/>
    <s v="dkdm@dkdm.dk"/>
    <n v="0"/>
    <x v="1"/>
    <x v="0"/>
    <x v="1"/>
    <n v="0"/>
  </r>
  <r>
    <x v="0"/>
    <x v="1"/>
    <x v="3"/>
    <x v="0"/>
    <x v="0"/>
    <x v="0"/>
    <x v="0"/>
    <x v="0"/>
    <x v="0"/>
    <x v="0"/>
    <x v="0"/>
    <x v="0"/>
    <x v="1"/>
    <x v="1"/>
    <x v="1"/>
    <x v="0"/>
    <x v="2"/>
    <x v="0"/>
    <s v="Vi arbejder løbende på at udvikle både det æstetiske og fysiske undervisningsmiljø."/>
    <x v="0"/>
    <x v="0"/>
    <x v="0"/>
    <x v="0"/>
    <x v="0"/>
    <x v="0"/>
    <x v="1"/>
    <x v="0"/>
    <x v="1"/>
    <x v="1"/>
    <x v="1"/>
    <x v="2"/>
    <x v="0"/>
    <s v="Vi har ugentligt på vores Afdelingsledermøde et fast punkt omkring både undervisere og studerendes psykiske tilstand."/>
    <x v="0"/>
    <x v="0"/>
    <x v="0"/>
    <x v="0"/>
    <x v="5"/>
    <x v="4"/>
    <x v="3"/>
    <s v=""/>
    <x v="1"/>
    <s v="Vi har dagligt fokus på både det fysiske og psykiske miljø på uddannelsen. Uden dette fokus kan vi ikke arbejde med personlig og faglig udvikling."/>
    <x v="2"/>
    <x v="2"/>
    <x v="1"/>
    <x v="4"/>
    <s v="Det er første gang vi har fået info om denne undersøgelse. Vi har i ledelsen talt om at tage det op og vælge en undervisningsmiljørepræsentant."/>
    <x v="1"/>
    <s v="Vi vil have et øget fokus på det i den kommende tid. Og det passer meget godt ind i den måde vi driver uddannelse på."/>
    <s v="101600"/>
    <s v="Paul Petersens Idrætsinstitut"/>
    <s v="Institution uden enheder"/>
    <x v="1"/>
    <x v="2"/>
    <s v="Københavns Kommune"/>
    <s v="Region Hovedstaden"/>
    <s v="Carl Emmanuel Larsen"/>
    <s v="mail@ppkbh.dk"/>
    <n v="0"/>
    <x v="0"/>
    <x v="0"/>
    <x v="0"/>
    <n v="0"/>
  </r>
  <r>
    <x v="0"/>
    <x v="0"/>
    <x v="3"/>
    <x v="0"/>
    <x v="0"/>
    <x v="0"/>
    <x v="0"/>
    <x v="0"/>
    <x v="0"/>
    <x v="0"/>
    <x v="0"/>
    <x v="0"/>
    <x v="0"/>
    <x v="0"/>
    <x v="0"/>
    <x v="0"/>
    <x v="0"/>
    <x v="0"/>
    <s v=""/>
    <x v="0"/>
    <x v="0"/>
    <x v="0"/>
    <x v="0"/>
    <x v="0"/>
    <x v="0"/>
    <x v="0"/>
    <x v="0"/>
    <x v="0"/>
    <x v="0"/>
    <x v="0"/>
    <x v="0"/>
    <x v="2"/>
    <s v=""/>
    <x v="0"/>
    <x v="0"/>
    <x v="0"/>
    <x v="0"/>
    <x v="1"/>
    <x v="0"/>
    <x v="0"/>
    <s v=""/>
    <x v="1"/>
    <s v="Ad spm. 2:_x000a__x000a_Ifølge Undervisningsmiljølovens §6 stk. 2. skal ”Undervisningsmiljøvurderingen være tilgængelig på uddannelsesstedet for elever og studerende og andre interesserede”. Når vi har svaret ja til at undervisningsmiljøvurdering er offentlig tilgængelig på uddannelsesinstitutionens hjemmeside, er det fordi vi opfylder lovkravet ved at lægge de væsentligste resultater af undervisningsmiljøvurderingen på Absalons Studienet, som alle vores studerende og øvrige interne interessenter har adgang til._x000a__x000a__x000a__x000a_Ad spm. 3: _x000a__x000a_Vi har valgt &quot;Ved ikke&quot; i spm. 3 fordi vi gennemfører den systematiske vurdering hvert tred-je år samtidig med at vi, efter behov, følger op med en målrettet indsats, når der opstår udfordringer."/>
    <x v="0"/>
    <x v="3"/>
    <x v="1"/>
    <x v="4"/>
    <s v="Opgaven, er placereret ved dialogfora, se kommentar i tekstboksen."/>
    <x v="1"/>
    <s v="Ad spm. 13, 14 og 15_x000a__x000a_Vi kan oplyse, at vi på alle uddannelser har et fast dialogforum (et udvalg på hver af uddannelsens lokationer) med repræsentation af både studerende, undervisere og uddannelsesledelsen. På de regelmæssige møder inddrager vi vores studerende i spørgsmål af både faglig og social karakter relateret til uddannelsen, herunder undervisningsmiljø,_x000a__x000a_trivsel, motivation, sociale og faglige kvalitetsspørgsmål relateret til den enkelte uddannelse. Dialoger inddrager desuden data fra de studerendes evaluering af undervisningen. Som udløb af dialogerne igangsætter uddannelsen konkrete initiativer og _x000a__x000a_de studerende er til enhver tid orienteret om kontaktperson, møder og proces ift. studenterinddragelsen på den enkelte uddannelse."/>
    <s v="340401"/>
    <s v="Professionshøjskolen Absalon"/>
    <s v="Hovedskole (institution med enheder)"/>
    <x v="4"/>
    <x v="0"/>
    <s v="Slagelse Kommune"/>
    <s v="Region Sjælland"/>
    <s v="Camilla Wang"/>
    <s v="absalon@pha.dk"/>
    <n v="0"/>
    <x v="0"/>
    <x v="0"/>
    <x v="0"/>
    <n v="0"/>
  </r>
  <r>
    <x v="0"/>
    <x v="1"/>
    <x v="1"/>
    <x v="3"/>
    <x v="0"/>
    <x v="0"/>
    <x v="0"/>
    <x v="0"/>
    <x v="1"/>
    <x v="0"/>
    <x v="0"/>
    <x v="1"/>
    <x v="1"/>
    <x v="1"/>
    <x v="1"/>
    <x v="0"/>
    <x v="0"/>
    <x v="0"/>
    <s v=""/>
    <x v="0"/>
    <x v="0"/>
    <x v="0"/>
    <x v="2"/>
    <x v="0"/>
    <x v="1"/>
    <x v="1"/>
    <x v="0"/>
    <x v="0"/>
    <x v="0"/>
    <x v="0"/>
    <x v="0"/>
    <x v="0"/>
    <s v=""/>
    <x v="0"/>
    <x v="0"/>
    <x v="0"/>
    <x v="3"/>
    <x v="0"/>
    <x v="0"/>
    <x v="4"/>
    <s v=""/>
    <x v="1"/>
    <s v="Hærens Officersskole arbejder ikke konkret med undervisningsmiljøvurderingen i rammen af DCUM. _x000a__x000a_Vore kadetter er ansatte og vi anvender derfor APV’er samt egne udviklede trivselsmålinger til at vurdere undervisningsmiljøet._x000a__x000a_Et særkende i øvrigt for officersuddannelsen til Hæren er, at vores skole er et 300 år gammelt totalt fredet slot. Det har i nogen grad betydning for det fysiske undervisningsmiljø (fx dårlig lyd i meget højloftede lokaler), men også en høj grad af kvalitet som studiemiljø (fx vedr. særegenhed, identitet mv.)."/>
    <x v="0"/>
    <x v="0"/>
    <x v="0"/>
    <x v="0"/>
    <s v=""/>
    <x v="0"/>
    <s v="Vores organisation anvender ikke de nævnte termer. _x000a__x000a_Vi arbejder med hvad vi benævner trivselsråd og studienævn m.fl. Jeg gætter på at vi rammen inden for skiven._x000a__x000a_Samtidigt er vi en militær organisation og kadetterne ansatte, hvor de ikke tages med på råd i alle sammenhænge."/>
    <s v="147411"/>
    <s v="Hærens Officersskole"/>
    <s v="Institution uden enheder"/>
    <x v="1"/>
    <x v="1"/>
    <s v="Frederiksberg Kommune"/>
    <s v="Region Hovedstaden"/>
    <s v="Chefen For Hærens Officersskole"/>
    <s v="ho@mil.dk"/>
    <n v="0"/>
    <x v="0"/>
    <x v="0"/>
    <x v="0"/>
    <n v="0"/>
  </r>
  <r>
    <x v="1"/>
    <x v="2"/>
    <x v="2"/>
    <x v="2"/>
    <x v="2"/>
    <x v="2"/>
    <x v="2"/>
    <x v="2"/>
    <x v="2"/>
    <x v="2"/>
    <x v="2"/>
    <x v="2"/>
    <x v="2"/>
    <x v="2"/>
    <x v="2"/>
    <x v="2"/>
    <x v="1"/>
    <x v="2"/>
    <s v=""/>
    <x v="1"/>
    <x v="2"/>
    <x v="1"/>
    <x v="1"/>
    <x v="2"/>
    <x v="2"/>
    <x v="2"/>
    <x v="2"/>
    <x v="2"/>
    <x v="2"/>
    <x v="2"/>
    <x v="1"/>
    <x v="1"/>
    <s v=""/>
    <x v="2"/>
    <x v="2"/>
    <x v="2"/>
    <x v="1"/>
    <x v="3"/>
    <x v="2"/>
    <x v="2"/>
    <s v=""/>
    <x v="2"/>
    <s v=""/>
    <x v="1"/>
    <x v="2"/>
    <x v="2"/>
    <x v="0"/>
    <s v=""/>
    <x v="1"/>
    <s v=""/>
    <s v="555401"/>
    <s v="Hærens Kampskole, Oksbøllejren"/>
    <s v="Institution uden enheder"/>
    <x v="1"/>
    <x v="1"/>
    <s v="Varde Kommune"/>
    <s v="Region Syddanmark"/>
    <s v="Chef for Hærens Kampskole"/>
    <s v="fko@mil.dk"/>
    <n v="0"/>
    <x v="1"/>
    <x v="0"/>
    <x v="1"/>
    <n v="0"/>
  </r>
  <r>
    <x v="0"/>
    <x v="1"/>
    <x v="0"/>
    <x v="0"/>
    <x v="0"/>
    <x v="0"/>
    <x v="0"/>
    <x v="0"/>
    <x v="0"/>
    <x v="0"/>
    <x v="0"/>
    <x v="1"/>
    <x v="0"/>
    <x v="0"/>
    <x v="0"/>
    <x v="1"/>
    <x v="0"/>
    <x v="0"/>
    <s v=""/>
    <x v="0"/>
    <x v="0"/>
    <x v="0"/>
    <x v="0"/>
    <x v="0"/>
    <x v="0"/>
    <x v="0"/>
    <x v="0"/>
    <x v="0"/>
    <x v="0"/>
    <x v="0"/>
    <x v="0"/>
    <x v="0"/>
    <s v=""/>
    <x v="0"/>
    <x v="0"/>
    <x v="0"/>
    <x v="0"/>
    <x v="0"/>
    <x v="0"/>
    <x v="1"/>
    <s v=""/>
    <x v="0"/>
    <s v="Vi er netop i gang med en ny indsamling og efterfølgende opfølgning samt handlingsplan."/>
    <x v="2"/>
    <x v="2"/>
    <x v="1"/>
    <x v="3"/>
    <s v=""/>
    <x v="1"/>
    <s v="Vi har ikke arbejdet med UMR men har inddraget de studerende igennem vores studieråd (akademirådet). På erhvervsakademiet har vi de korte og mellemlange videregående uddannelser med obligatoriske praktikophold, hvilket vi tror har medvirket til, at der ikke er en stærk kultur for de studerendes inddragelse."/>
    <s v="751470"/>
    <s v="Erhvervsakademi Aarhus"/>
    <s v="Hovedskole (institution med enheder)"/>
    <x v="3"/>
    <x v="0"/>
    <s v="Aarhus Kommune"/>
    <s v="Region Midtjylland"/>
    <s v="Christian Mathiasen"/>
    <s v="info@eaaa.dk"/>
    <n v="0"/>
    <x v="0"/>
    <x v="0"/>
    <x v="0"/>
    <n v="0"/>
  </r>
  <r>
    <x v="2"/>
    <x v="2"/>
    <x v="2"/>
    <x v="2"/>
    <x v="2"/>
    <x v="2"/>
    <x v="2"/>
    <x v="2"/>
    <x v="2"/>
    <x v="2"/>
    <x v="2"/>
    <x v="2"/>
    <x v="2"/>
    <x v="2"/>
    <x v="2"/>
    <x v="2"/>
    <x v="1"/>
    <x v="2"/>
    <s v=""/>
    <x v="1"/>
    <x v="2"/>
    <x v="1"/>
    <x v="1"/>
    <x v="2"/>
    <x v="2"/>
    <x v="2"/>
    <x v="2"/>
    <x v="2"/>
    <x v="2"/>
    <x v="2"/>
    <x v="1"/>
    <x v="1"/>
    <s v=""/>
    <x v="2"/>
    <x v="2"/>
    <x v="2"/>
    <x v="1"/>
    <x v="3"/>
    <x v="2"/>
    <x v="2"/>
    <s v="Vi har andre tilsvarende vurderinger"/>
    <x v="2"/>
    <s v=""/>
    <x v="1"/>
    <x v="2"/>
    <x v="2"/>
    <x v="0"/>
    <s v=""/>
    <x v="1"/>
    <s v=""/>
    <s v="751454"/>
    <s v="Kaospiloterne"/>
    <s v="Institution uden enheder"/>
    <x v="0"/>
    <x v="3"/>
    <s v="Aarhus Kommune"/>
    <s v="Region Midtjylland"/>
    <s v="Christer Windeløv-Lidzélius, rektor"/>
    <s v="kaos@kaospilot.dk"/>
    <n v="0"/>
    <x v="0"/>
    <x v="1"/>
    <x v="1"/>
    <n v="0"/>
  </r>
  <r>
    <x v="0"/>
    <x v="0"/>
    <x v="0"/>
    <x v="0"/>
    <x v="1"/>
    <x v="0"/>
    <x v="0"/>
    <x v="0"/>
    <x v="0"/>
    <x v="0"/>
    <x v="0"/>
    <x v="1"/>
    <x v="1"/>
    <x v="1"/>
    <x v="1"/>
    <x v="0"/>
    <x v="0"/>
    <x v="0"/>
    <s v=""/>
    <x v="0"/>
    <x v="1"/>
    <x v="0"/>
    <x v="2"/>
    <x v="0"/>
    <x v="0"/>
    <x v="1"/>
    <x v="0"/>
    <x v="0"/>
    <x v="0"/>
    <x v="0"/>
    <x v="2"/>
    <x v="0"/>
    <s v="omgangstone mellem de studerende"/>
    <x v="0"/>
    <x v="0"/>
    <x v="0"/>
    <x v="0"/>
    <x v="1"/>
    <x v="0"/>
    <x v="0"/>
    <s v=""/>
    <x v="1"/>
    <s v=""/>
    <x v="2"/>
    <x v="2"/>
    <x v="1"/>
    <x v="4"/>
    <s v="samarbejdet er med studenterrådene"/>
    <x v="1"/>
    <s v="vi er ikke bekendt med at der skal vælges separate undervisningsmiljørepræsentanter blandt de studerende"/>
    <s v="280852"/>
    <s v="Det Jyske Musikkonservatorium"/>
    <s v="Hovedskole (institution med enheder)"/>
    <x v="0"/>
    <x v="1"/>
    <s v="Aarhus Kommune"/>
    <s v="Region Midtjylland"/>
    <s v="Claus Olsen"/>
    <s v="mail@musikkons.dk"/>
    <n v="0"/>
    <x v="0"/>
    <x v="0"/>
    <x v="0"/>
    <n v="0"/>
  </r>
  <r>
    <x v="0"/>
    <x v="1"/>
    <x v="0"/>
    <x v="0"/>
    <x v="0"/>
    <x v="0"/>
    <x v="0"/>
    <x v="0"/>
    <x v="0"/>
    <x v="0"/>
    <x v="0"/>
    <x v="1"/>
    <x v="0"/>
    <x v="1"/>
    <x v="1"/>
    <x v="1"/>
    <x v="0"/>
    <x v="0"/>
    <s v=""/>
    <x v="0"/>
    <x v="0"/>
    <x v="0"/>
    <x v="0"/>
    <x v="0"/>
    <x v="0"/>
    <x v="0"/>
    <x v="0"/>
    <x v="0"/>
    <x v="0"/>
    <x v="0"/>
    <x v="0"/>
    <x v="0"/>
    <s v=""/>
    <x v="0"/>
    <x v="0"/>
    <x v="0"/>
    <x v="0"/>
    <x v="2"/>
    <x v="3"/>
    <x v="4"/>
    <s v=""/>
    <x v="1"/>
    <s v=""/>
    <x v="2"/>
    <x v="2"/>
    <x v="1"/>
    <x v="2"/>
    <s v=""/>
    <x v="1"/>
    <s v=""/>
    <s v="101602"/>
    <s v="Margrethe-skolen"/>
    <s v="Institution uden enheder"/>
    <x v="1"/>
    <x v="2"/>
    <s v="Københavns Kommune"/>
    <s v="Region Hovedstaden"/>
    <s v="Christina Beckman"/>
    <s v="info@margrethe-skolen.dk"/>
    <n v="0"/>
    <x v="0"/>
    <x v="0"/>
    <x v="0"/>
    <n v="0"/>
  </r>
  <r>
    <x v="0"/>
    <x v="1"/>
    <x v="0"/>
    <x v="0"/>
    <x v="0"/>
    <x v="0"/>
    <x v="0"/>
    <x v="0"/>
    <x v="1"/>
    <x v="0"/>
    <x v="0"/>
    <x v="1"/>
    <x v="1"/>
    <x v="1"/>
    <x v="0"/>
    <x v="1"/>
    <x v="0"/>
    <x v="1"/>
    <s v=""/>
    <x v="0"/>
    <x v="0"/>
    <x v="0"/>
    <x v="0"/>
    <x v="1"/>
    <x v="1"/>
    <x v="1"/>
    <x v="1"/>
    <x v="0"/>
    <x v="1"/>
    <x v="0"/>
    <x v="0"/>
    <x v="0"/>
    <s v=""/>
    <x v="0"/>
    <x v="0"/>
    <x v="3"/>
    <x v="1"/>
    <x v="2"/>
    <x v="0"/>
    <x v="0"/>
    <s v=""/>
    <x v="1"/>
    <s v=""/>
    <x v="3"/>
    <x v="1"/>
    <x v="3"/>
    <x v="0"/>
    <s v=""/>
    <x v="1"/>
    <s v=""/>
    <s v="281119"/>
    <s v="GATE Aviation Training IVS"/>
    <s v="Institution uden enheder"/>
    <x v="1"/>
    <x v="2"/>
    <s v="Tårnby Kommune"/>
    <s v="Region Hovedstaden"/>
    <s v="Dirch Jans"/>
    <s v="dirch.jans@gats-dk.aero"/>
    <n v="0"/>
    <x v="0"/>
    <x v="0"/>
    <x v="0"/>
    <n v="0"/>
  </r>
  <r>
    <x v="0"/>
    <x v="1"/>
    <x v="1"/>
    <x v="0"/>
    <x v="0"/>
    <x v="0"/>
    <x v="0"/>
    <x v="0"/>
    <x v="0"/>
    <x v="0"/>
    <x v="0"/>
    <x v="0"/>
    <x v="0"/>
    <x v="0"/>
    <x v="0"/>
    <x v="0"/>
    <x v="0"/>
    <x v="0"/>
    <s v=""/>
    <x v="0"/>
    <x v="0"/>
    <x v="0"/>
    <x v="0"/>
    <x v="0"/>
    <x v="0"/>
    <x v="0"/>
    <x v="0"/>
    <x v="0"/>
    <x v="0"/>
    <x v="0"/>
    <x v="0"/>
    <x v="0"/>
    <s v=""/>
    <x v="0"/>
    <x v="0"/>
    <x v="0"/>
    <x v="0"/>
    <x v="1"/>
    <x v="0"/>
    <x v="0"/>
    <s v=""/>
    <x v="1"/>
    <s v=""/>
    <x v="0"/>
    <x v="1"/>
    <x v="1"/>
    <x v="5"/>
    <s v=""/>
    <x v="1"/>
    <s v="Vi har ikke udpegede undervisningsmiljørepræsentanter, men ledelsen og De Studerendes Råd holder møde flere gange i semestret, hvor temaer og udfordringer inden for undervisningsmiljøet drøftes, der træffes beslutning om opfølgende handlinger og der følges op på disse._x000a__x000a_På næste møde vil rådets medlemmer blive oplyst om, at de formelt har ret til en undervisningsmiljørepræsentant."/>
    <s v="461414"/>
    <s v="Syddansk Musikkonservatorium"/>
    <s v="Hovedskole (institution med enheder)"/>
    <x v="0"/>
    <x v="1"/>
    <s v="Odense Kommune"/>
    <s v="Region Syddanmark"/>
    <s v="Claus Skjold Larsen"/>
    <s v="info@sdmk.dk"/>
    <n v="0"/>
    <x v="0"/>
    <x v="0"/>
    <x v="0"/>
    <n v="0"/>
  </r>
  <r>
    <x v="1"/>
    <x v="2"/>
    <x v="2"/>
    <x v="2"/>
    <x v="2"/>
    <x v="2"/>
    <x v="2"/>
    <x v="2"/>
    <x v="2"/>
    <x v="2"/>
    <x v="2"/>
    <x v="2"/>
    <x v="2"/>
    <x v="2"/>
    <x v="2"/>
    <x v="2"/>
    <x v="1"/>
    <x v="2"/>
    <s v=""/>
    <x v="1"/>
    <x v="2"/>
    <x v="1"/>
    <x v="1"/>
    <x v="2"/>
    <x v="2"/>
    <x v="2"/>
    <x v="2"/>
    <x v="2"/>
    <x v="2"/>
    <x v="2"/>
    <x v="1"/>
    <x v="1"/>
    <s v=""/>
    <x v="2"/>
    <x v="2"/>
    <x v="2"/>
    <x v="1"/>
    <x v="3"/>
    <x v="2"/>
    <x v="2"/>
    <s v=""/>
    <x v="2"/>
    <s v=""/>
    <x v="1"/>
    <x v="2"/>
    <x v="2"/>
    <x v="0"/>
    <s v=""/>
    <x v="1"/>
    <s v=""/>
    <s v="791414"/>
    <s v="Aeropole Denmark ApS"/>
    <s v="Institution uden enheder"/>
    <x v="1"/>
    <x v="2"/>
    <s v="Viborg Kommune"/>
    <s v="Region Midtjylland"/>
    <s v="Freddy Pedersen"/>
    <s v="info@aeropole.dk"/>
    <n v="0"/>
    <x v="1"/>
    <x v="0"/>
    <x v="1"/>
    <n v="0"/>
  </r>
  <r>
    <x v="0"/>
    <x v="1"/>
    <x v="1"/>
    <x v="5"/>
    <x v="1"/>
    <x v="1"/>
    <x v="1"/>
    <x v="1"/>
    <x v="1"/>
    <x v="1"/>
    <x v="1"/>
    <x v="1"/>
    <x v="1"/>
    <x v="1"/>
    <x v="1"/>
    <x v="1"/>
    <x v="0"/>
    <x v="1"/>
    <s v=""/>
    <x v="2"/>
    <x v="1"/>
    <x v="2"/>
    <x v="2"/>
    <x v="1"/>
    <x v="1"/>
    <x v="1"/>
    <x v="1"/>
    <x v="1"/>
    <x v="1"/>
    <x v="1"/>
    <x v="0"/>
    <x v="2"/>
    <s v=""/>
    <x v="2"/>
    <x v="2"/>
    <x v="1"/>
    <x v="1"/>
    <x v="0"/>
    <x v="5"/>
    <x v="5"/>
    <s v=""/>
    <x v="4"/>
    <s v="Vi er en lille uddannelsensinstitution - vi har INGEN ansatte underviser; men konsulenter. Vi er SU godkendte og hver anden år gokendes vi og SU styrelsen har samtaler med studerend eog undervisere - vi har ikke fået andet en positive tilkendegivelser"/>
    <x v="2"/>
    <x v="2"/>
    <x v="1"/>
    <x v="2"/>
    <s v=""/>
    <x v="1"/>
    <s v="De studerende har et &quot;studerendes råd&quot; hvor der holdes møder med skolen - vores undervisere får feedback efter undedrvisningen og vi aftaler indhold, forløb og andet."/>
    <s v="101596"/>
    <s v="DAC-uddannelsen"/>
    <s v="Institution uden enheder"/>
    <x v="1"/>
    <x v="2"/>
    <s v="Frederiksberg Kommune"/>
    <s v="Region Hovedstaden"/>
    <s v="Frank Edvard Hansen"/>
    <s v="kontakt@dac-uddannelsen.dk"/>
    <n v="0"/>
    <x v="0"/>
    <x v="0"/>
    <x v="0"/>
    <n v="0"/>
  </r>
  <r>
    <x v="0"/>
    <x v="0"/>
    <x v="1"/>
    <x v="4"/>
    <x v="0"/>
    <x v="0"/>
    <x v="0"/>
    <x v="0"/>
    <x v="0"/>
    <x v="0"/>
    <x v="0"/>
    <x v="1"/>
    <x v="0"/>
    <x v="1"/>
    <x v="1"/>
    <x v="0"/>
    <x v="0"/>
    <x v="0"/>
    <s v=""/>
    <x v="0"/>
    <x v="0"/>
    <x v="0"/>
    <x v="0"/>
    <x v="0"/>
    <x v="0"/>
    <x v="0"/>
    <x v="0"/>
    <x v="0"/>
    <x v="0"/>
    <x v="0"/>
    <x v="0"/>
    <x v="0"/>
    <s v=""/>
    <x v="0"/>
    <x v="0"/>
    <x v="0"/>
    <x v="0"/>
    <x v="2"/>
    <x v="1"/>
    <x v="1"/>
    <s v=""/>
    <x v="1"/>
    <s v=""/>
    <x v="0"/>
    <x v="0"/>
    <x v="1"/>
    <x v="1"/>
    <s v=""/>
    <x v="1"/>
    <s v=""/>
    <s v="265407"/>
    <s v="Roskilde Universitet"/>
    <s v="Hovedskole (institution med enheder)"/>
    <x v="2"/>
    <x v="0"/>
    <s v="Roskilde Kommune"/>
    <s v="Region Sjælland"/>
    <s v="Hanne Leth Andersen"/>
    <s v="ruc@ruc.dk"/>
    <n v="0"/>
    <x v="0"/>
    <x v="0"/>
    <x v="0"/>
    <n v="0"/>
  </r>
  <r>
    <x v="0"/>
    <x v="0"/>
    <x v="0"/>
    <x v="4"/>
    <x v="1"/>
    <x v="1"/>
    <x v="0"/>
    <x v="0"/>
    <x v="0"/>
    <x v="0"/>
    <x v="0"/>
    <x v="1"/>
    <x v="0"/>
    <x v="1"/>
    <x v="1"/>
    <x v="1"/>
    <x v="0"/>
    <x v="0"/>
    <s v=""/>
    <x v="0"/>
    <x v="0"/>
    <x v="0"/>
    <x v="0"/>
    <x v="0"/>
    <x v="0"/>
    <x v="0"/>
    <x v="0"/>
    <x v="0"/>
    <x v="0"/>
    <x v="0"/>
    <x v="0"/>
    <x v="0"/>
    <s v=""/>
    <x v="0"/>
    <x v="0"/>
    <x v="0"/>
    <x v="0"/>
    <x v="1"/>
    <x v="0"/>
    <x v="4"/>
    <s v=""/>
    <x v="0"/>
    <s v=""/>
    <x v="3"/>
    <x v="3"/>
    <x v="3"/>
    <x v="0"/>
    <s v=""/>
    <x v="1"/>
    <s v=""/>
    <s v="101452"/>
    <s v="Søværnets Officersskole"/>
    <s v="Institution uden enheder"/>
    <x v="1"/>
    <x v="1"/>
    <s v="Københavns Kommune"/>
    <s v="Region Hovedstaden"/>
    <s v="Gustav Lang"/>
    <s v="sos@mil.dk"/>
    <n v="0"/>
    <x v="0"/>
    <x v="0"/>
    <x v="0"/>
    <n v="0"/>
  </r>
  <r>
    <x v="1"/>
    <x v="2"/>
    <x v="2"/>
    <x v="2"/>
    <x v="2"/>
    <x v="2"/>
    <x v="2"/>
    <x v="2"/>
    <x v="2"/>
    <x v="2"/>
    <x v="2"/>
    <x v="2"/>
    <x v="2"/>
    <x v="2"/>
    <x v="2"/>
    <x v="2"/>
    <x v="1"/>
    <x v="2"/>
    <s v=""/>
    <x v="1"/>
    <x v="2"/>
    <x v="1"/>
    <x v="1"/>
    <x v="2"/>
    <x v="2"/>
    <x v="2"/>
    <x v="2"/>
    <x v="2"/>
    <x v="2"/>
    <x v="2"/>
    <x v="1"/>
    <x v="1"/>
    <s v=""/>
    <x v="2"/>
    <x v="2"/>
    <x v="2"/>
    <x v="1"/>
    <x v="3"/>
    <x v="2"/>
    <x v="2"/>
    <s v=""/>
    <x v="2"/>
    <s v=""/>
    <x v="1"/>
    <x v="2"/>
    <x v="2"/>
    <x v="0"/>
    <s v=""/>
    <x v="1"/>
    <s v=""/>
    <s v="851447"/>
    <s v="COK - Nordjylland"/>
    <s v="Institution uden enheder"/>
    <x v="1"/>
    <x v="0"/>
    <s v="Aalborg Kommune"/>
    <s v="Region Nordjylland"/>
    <s v="Hanne Sandahl"/>
    <s v="cok@cok.dk"/>
    <n v="0"/>
    <x v="1"/>
    <x v="0"/>
    <x v="1"/>
    <n v="0"/>
  </r>
  <r>
    <x v="1"/>
    <x v="2"/>
    <x v="2"/>
    <x v="2"/>
    <x v="2"/>
    <x v="2"/>
    <x v="2"/>
    <x v="2"/>
    <x v="2"/>
    <x v="2"/>
    <x v="2"/>
    <x v="2"/>
    <x v="2"/>
    <x v="2"/>
    <x v="2"/>
    <x v="2"/>
    <x v="1"/>
    <x v="2"/>
    <s v=""/>
    <x v="1"/>
    <x v="2"/>
    <x v="1"/>
    <x v="1"/>
    <x v="2"/>
    <x v="2"/>
    <x v="2"/>
    <x v="2"/>
    <x v="2"/>
    <x v="2"/>
    <x v="2"/>
    <x v="1"/>
    <x v="1"/>
    <s v=""/>
    <x v="2"/>
    <x v="2"/>
    <x v="2"/>
    <x v="1"/>
    <x v="3"/>
    <x v="2"/>
    <x v="2"/>
    <s v=""/>
    <x v="2"/>
    <s v=""/>
    <x v="1"/>
    <x v="2"/>
    <x v="2"/>
    <x v="0"/>
    <s v=""/>
    <x v="1"/>
    <s v=""/>
    <s v="280974"/>
    <s v="Folkekirkens Uddannelses- og Videnscenter"/>
    <s v="Hovedskole (institution med enheder)"/>
    <x v="1"/>
    <x v="1"/>
    <s v="Tønder Kommune"/>
    <s v="Region Syddanmark"/>
    <s v="Hans Vium Mikkelsen"/>
    <s v="fuv@km.dk"/>
    <n v="0"/>
    <x v="1"/>
    <x v="0"/>
    <x v="1"/>
    <n v="0"/>
  </r>
  <r>
    <x v="2"/>
    <x v="2"/>
    <x v="2"/>
    <x v="2"/>
    <x v="2"/>
    <x v="2"/>
    <x v="2"/>
    <x v="2"/>
    <x v="2"/>
    <x v="2"/>
    <x v="2"/>
    <x v="2"/>
    <x v="2"/>
    <x v="2"/>
    <x v="2"/>
    <x v="2"/>
    <x v="1"/>
    <x v="2"/>
    <s v=""/>
    <x v="1"/>
    <x v="2"/>
    <x v="1"/>
    <x v="1"/>
    <x v="2"/>
    <x v="2"/>
    <x v="2"/>
    <x v="2"/>
    <x v="2"/>
    <x v="2"/>
    <x v="2"/>
    <x v="1"/>
    <x v="1"/>
    <s v=""/>
    <x v="2"/>
    <x v="2"/>
    <x v="2"/>
    <x v="1"/>
    <x v="3"/>
    <x v="2"/>
    <x v="2"/>
    <s v="Vi har ikke været opmærksom på, at der skal foretages i undervisningsmiljøvurdering udover arbejdspladsvurderingen."/>
    <x v="1"/>
    <s v=""/>
    <x v="2"/>
    <x v="2"/>
    <x v="1"/>
    <x v="3"/>
    <s v=""/>
    <x v="1"/>
    <s v="De væsentlige punkter omkring undervisningsmiljøvurdering samt repræsentanter er rent faktisk en del af institutionens personalehåndbog og spørgsmål behandles bl.a. i APV sammenhæng._x000a__x000a_Studerende har til enhver tid mulighed og lejlighed til at klage over forhold, de måtte ønske at klage over."/>
    <s v="521401"/>
    <s v="Løgumkloster Kirkemusikskole"/>
    <s v="Institution uden enheder"/>
    <x v="0"/>
    <x v="0"/>
    <s v="Tønder Kommune"/>
    <s v="Region Syddanmark"/>
    <s v="Hans Christian Hein"/>
    <s v="lkms@km.dk"/>
    <n v="0"/>
    <x v="0"/>
    <x v="0"/>
    <x v="0"/>
    <n v="0"/>
  </r>
  <r>
    <x v="0"/>
    <x v="3"/>
    <x v="1"/>
    <x v="0"/>
    <x v="0"/>
    <x v="0"/>
    <x v="0"/>
    <x v="0"/>
    <x v="0"/>
    <x v="0"/>
    <x v="0"/>
    <x v="1"/>
    <x v="0"/>
    <x v="0"/>
    <x v="0"/>
    <x v="0"/>
    <x v="0"/>
    <x v="0"/>
    <s v=""/>
    <x v="0"/>
    <x v="0"/>
    <x v="0"/>
    <x v="0"/>
    <x v="0"/>
    <x v="0"/>
    <x v="0"/>
    <x v="0"/>
    <x v="0"/>
    <x v="0"/>
    <x v="0"/>
    <x v="0"/>
    <x v="0"/>
    <s v=""/>
    <x v="1"/>
    <x v="0"/>
    <x v="0"/>
    <x v="2"/>
    <x v="0"/>
    <x v="0"/>
    <x v="1"/>
    <s v=""/>
    <x v="1"/>
    <s v="Vi har anvendt spørgerammen fra Danmarks studieundersøgelse. Men spørgerammen er meget omfattende hvilket påvirker svarprocenten."/>
    <x v="0"/>
    <x v="1"/>
    <x v="1"/>
    <x v="5"/>
    <s v=""/>
    <x v="1"/>
    <s v="Vores studieråd er nyetablerede og det er der opgaven omkring undervisningsmiljø er placeret ift. de studerende."/>
    <s v="657418"/>
    <s v="Erhvervsakademi MidtVest"/>
    <s v="Hovedskole (institution med enheder)"/>
    <x v="3"/>
    <x v="0"/>
    <s v="Herning Kommune"/>
    <s v="Region Midtjylland"/>
    <s v="Henriette Hauge Slebsager"/>
    <s v="eamv@eamv.dk"/>
    <n v="0"/>
    <x v="0"/>
    <x v="0"/>
    <x v="0"/>
    <n v="0"/>
  </r>
  <r>
    <x v="1"/>
    <x v="2"/>
    <x v="2"/>
    <x v="2"/>
    <x v="2"/>
    <x v="2"/>
    <x v="2"/>
    <x v="2"/>
    <x v="2"/>
    <x v="2"/>
    <x v="2"/>
    <x v="2"/>
    <x v="2"/>
    <x v="2"/>
    <x v="2"/>
    <x v="2"/>
    <x v="1"/>
    <x v="2"/>
    <s v=""/>
    <x v="1"/>
    <x v="2"/>
    <x v="1"/>
    <x v="1"/>
    <x v="2"/>
    <x v="2"/>
    <x v="2"/>
    <x v="2"/>
    <x v="2"/>
    <x v="2"/>
    <x v="2"/>
    <x v="1"/>
    <x v="1"/>
    <s v=""/>
    <x v="2"/>
    <x v="2"/>
    <x v="2"/>
    <x v="1"/>
    <x v="3"/>
    <x v="2"/>
    <x v="2"/>
    <s v=""/>
    <x v="2"/>
    <s v=""/>
    <x v="1"/>
    <x v="2"/>
    <x v="2"/>
    <x v="0"/>
    <s v=""/>
    <x v="1"/>
    <s v=""/>
    <s v="791413"/>
    <s v="Professionshøjskolen VIA University College"/>
    <s v="Hovedskole (institution med enheder)"/>
    <x v="4"/>
    <x v="0"/>
    <s v="Aarhus Kommune"/>
    <s v="Region Midtjylland"/>
    <s v="Harald Mikkelsen"/>
    <s v="via@via.dk"/>
    <n v="0"/>
    <x v="1"/>
    <x v="0"/>
    <x v="1"/>
    <n v="0"/>
  </r>
  <r>
    <x v="0"/>
    <x v="0"/>
    <x v="3"/>
    <x v="4"/>
    <x v="0"/>
    <x v="1"/>
    <x v="1"/>
    <x v="1"/>
    <x v="1"/>
    <x v="1"/>
    <x v="1"/>
    <x v="0"/>
    <x v="0"/>
    <x v="1"/>
    <x v="1"/>
    <x v="0"/>
    <x v="2"/>
    <x v="0"/>
    <s v="De studerende har via fritekstfelter mulighed for at skrive bemærkninger til det fysiske og æstetiske miljø."/>
    <x v="2"/>
    <x v="1"/>
    <x v="0"/>
    <x v="2"/>
    <x v="0"/>
    <x v="0"/>
    <x v="0"/>
    <x v="0"/>
    <x v="0"/>
    <x v="0"/>
    <x v="0"/>
    <x v="2"/>
    <x v="0"/>
    <s v="De studerende har via fritekstfelter mulighed for at komme med bemærkninger til det psykiske miljø."/>
    <x v="0"/>
    <x v="0"/>
    <x v="0"/>
    <x v="0"/>
    <x v="4"/>
    <x v="3"/>
    <x v="4"/>
    <s v=""/>
    <x v="1"/>
    <s v=""/>
    <x v="0"/>
    <x v="0"/>
    <x v="0"/>
    <x v="0"/>
    <s v=""/>
    <x v="0"/>
    <s v="På universiteterne er vi udfordret af, at undervisningsmiljørepræsentanterne er studerende, som ikke nødvendigvis er tilknyttet ét institut og dermed én arbejdsmiljøgruppe. Derfor kan det være en udfordring for de studerende at facilitere en valgproces til den rette arbejdsmiljøgruppe. Det er samtidig en udfordring for de enkelte arbejdsmiljøgrupper at understøtte valgt af UMR til arbejdsmiljøgruppen._x000a__x000a_Derudover afhænger interessen for rollen som undervisningsmiljørepræsentant af den enkelte studerende. Ofte kræver det, at den enkelte studerende har en særlig interesse i at være den del af arbejdsmiljøarbejdet/undervisningsmiljøet, da valgprocessen skal drives af de studerende selv."/>
    <s v="461437"/>
    <s v="Syddansk Universitet"/>
    <s v="Hovedskole (institution med enheder)"/>
    <x v="2"/>
    <x v="0"/>
    <s v="Odense Kommune"/>
    <s v="Region Syddanmark"/>
    <s v="Henrik Dam"/>
    <s v="sdu@sdu.dk"/>
    <n v="0"/>
    <x v="0"/>
    <x v="0"/>
    <x v="0"/>
    <n v="0"/>
  </r>
  <r>
    <x v="1"/>
    <x v="2"/>
    <x v="2"/>
    <x v="2"/>
    <x v="2"/>
    <x v="2"/>
    <x v="2"/>
    <x v="2"/>
    <x v="2"/>
    <x v="2"/>
    <x v="2"/>
    <x v="2"/>
    <x v="2"/>
    <x v="2"/>
    <x v="2"/>
    <x v="2"/>
    <x v="1"/>
    <x v="2"/>
    <s v=""/>
    <x v="1"/>
    <x v="2"/>
    <x v="1"/>
    <x v="1"/>
    <x v="2"/>
    <x v="2"/>
    <x v="2"/>
    <x v="2"/>
    <x v="2"/>
    <x v="2"/>
    <x v="2"/>
    <x v="1"/>
    <x v="1"/>
    <s v=""/>
    <x v="2"/>
    <x v="2"/>
    <x v="2"/>
    <x v="1"/>
    <x v="3"/>
    <x v="2"/>
    <x v="2"/>
    <s v=""/>
    <x v="2"/>
    <s v=""/>
    <x v="1"/>
    <x v="2"/>
    <x v="2"/>
    <x v="0"/>
    <s v=""/>
    <x v="1"/>
    <s v=""/>
    <s v="101582"/>
    <s v="Københavns Universitet"/>
    <s v="Hovedskole (institution med enheder)"/>
    <x v="2"/>
    <x v="0"/>
    <s v="Københavns Kommune"/>
    <s v="Region Hovedstaden"/>
    <s v="Henrik Caspar Wegener"/>
    <s v="ku@ku.dk"/>
    <n v="0"/>
    <x v="1"/>
    <x v="0"/>
    <x v="1"/>
    <n v="0"/>
  </r>
  <r>
    <x v="0"/>
    <x v="0"/>
    <x v="0"/>
    <x v="4"/>
    <x v="0"/>
    <x v="0"/>
    <x v="0"/>
    <x v="0"/>
    <x v="0"/>
    <x v="0"/>
    <x v="1"/>
    <x v="1"/>
    <x v="0"/>
    <x v="1"/>
    <x v="0"/>
    <x v="0"/>
    <x v="2"/>
    <x v="0"/>
    <s v="Det digitale undervisningsmiljø"/>
    <x v="0"/>
    <x v="0"/>
    <x v="0"/>
    <x v="0"/>
    <x v="0"/>
    <x v="0"/>
    <x v="0"/>
    <x v="0"/>
    <x v="0"/>
    <x v="0"/>
    <x v="0"/>
    <x v="2"/>
    <x v="0"/>
    <s v="Præstation (oplevelse af stress-symptomer og forventninger til egen præstation), Koncentration, Self-efficacy"/>
    <x v="0"/>
    <x v="0"/>
    <x v="0"/>
    <x v="0"/>
    <x v="0"/>
    <x v="0"/>
    <x v="0"/>
    <s v=""/>
    <x v="0"/>
    <s v="Vi har inddraget de studerende i planlægning og tilrettelæggelse af undervisningsmiljøundersøgelsen, da den er gennemført som en del af Danmarks Studieundersøgelse 2021. Gennemførelse og opfølgning er på baggrund af de studerendes besvarelser."/>
    <x v="2"/>
    <x v="2"/>
    <x v="1"/>
    <x v="3"/>
    <s v=""/>
    <x v="1"/>
    <s v="Vi har ikke været opmærksomme på at oplyse de studerende om deres ret til at vælge undervisningsmiljørepræsentanter. Vi er i forvejen udfordrede med, at de studerende ikke ønsker at være aktive i ex. studerendes råd og andre udvalg."/>
    <s v="561427"/>
    <s v="Erhvervsakademi SydVest"/>
    <s v="Hovedskole (institution med enheder)"/>
    <x v="3"/>
    <x v="0"/>
    <s v="Esbjerg Kommune"/>
    <s v="Region Syddanmark"/>
    <s v="Henrik Larsen"/>
    <s v="vest@easv.dk"/>
    <n v="0"/>
    <x v="0"/>
    <x v="0"/>
    <x v="0"/>
    <n v="0"/>
  </r>
  <r>
    <x v="2"/>
    <x v="2"/>
    <x v="2"/>
    <x v="2"/>
    <x v="2"/>
    <x v="2"/>
    <x v="2"/>
    <x v="2"/>
    <x v="2"/>
    <x v="2"/>
    <x v="2"/>
    <x v="2"/>
    <x v="2"/>
    <x v="2"/>
    <x v="2"/>
    <x v="2"/>
    <x v="1"/>
    <x v="2"/>
    <s v=""/>
    <x v="1"/>
    <x v="2"/>
    <x v="1"/>
    <x v="1"/>
    <x v="2"/>
    <x v="2"/>
    <x v="2"/>
    <x v="2"/>
    <x v="2"/>
    <x v="2"/>
    <x v="2"/>
    <x v="1"/>
    <x v="1"/>
    <s v=""/>
    <x v="2"/>
    <x v="2"/>
    <x v="2"/>
    <x v="1"/>
    <x v="3"/>
    <x v="2"/>
    <x v="2"/>
    <s v=""/>
    <x v="2"/>
    <s v=""/>
    <x v="1"/>
    <x v="2"/>
    <x v="2"/>
    <x v="0"/>
    <s v=""/>
    <x v="1"/>
    <s v=""/>
    <s v="101599"/>
    <s v="Københavns Mode- og Designskole"/>
    <s v="Institution uden enheder"/>
    <x v="1"/>
    <x v="2"/>
    <s v="Københavns Kommune"/>
    <s v="Region Hovedstaden"/>
    <s v="Henrik G. Folden"/>
    <s v="hgf@modeogdesignskolen.dk"/>
    <n v="0"/>
    <x v="0"/>
    <x v="1"/>
    <x v="1"/>
    <n v="0"/>
  </r>
  <r>
    <x v="0"/>
    <x v="0"/>
    <x v="1"/>
    <x v="0"/>
    <x v="0"/>
    <x v="0"/>
    <x v="0"/>
    <x v="0"/>
    <x v="0"/>
    <x v="0"/>
    <x v="0"/>
    <x v="1"/>
    <x v="1"/>
    <x v="1"/>
    <x v="1"/>
    <x v="1"/>
    <x v="2"/>
    <x v="0"/>
    <s v="Musikudstyr, adgang, IT"/>
    <x v="0"/>
    <x v="0"/>
    <x v="0"/>
    <x v="0"/>
    <x v="0"/>
    <x v="0"/>
    <x v="1"/>
    <x v="0"/>
    <x v="0"/>
    <x v="1"/>
    <x v="0"/>
    <x v="2"/>
    <x v="0"/>
    <s v="Fravær"/>
    <x v="0"/>
    <x v="1"/>
    <x v="1"/>
    <x v="1"/>
    <x v="1"/>
    <x v="0"/>
    <x v="0"/>
    <s v=""/>
    <x v="1"/>
    <s v=""/>
    <x v="0"/>
    <x v="0"/>
    <x v="0"/>
    <x v="0"/>
    <s v=""/>
    <x v="0"/>
    <s v=""/>
    <s v="101514"/>
    <s v="Rytmisk Musikkonservatorium"/>
    <s v="Institution uden enheder"/>
    <x v="0"/>
    <x v="1"/>
    <s v="Københavns Kommune"/>
    <s v="Region Hovedstaden"/>
    <s v="Henrik Sveidahl"/>
    <s v="rmc@rmc.dk"/>
    <n v="0"/>
    <x v="0"/>
    <x v="0"/>
    <x v="0"/>
    <n v="0"/>
  </r>
  <r>
    <x v="1"/>
    <x v="2"/>
    <x v="2"/>
    <x v="2"/>
    <x v="2"/>
    <x v="2"/>
    <x v="2"/>
    <x v="2"/>
    <x v="2"/>
    <x v="2"/>
    <x v="2"/>
    <x v="2"/>
    <x v="2"/>
    <x v="2"/>
    <x v="2"/>
    <x v="2"/>
    <x v="1"/>
    <x v="2"/>
    <s v=""/>
    <x v="1"/>
    <x v="2"/>
    <x v="1"/>
    <x v="1"/>
    <x v="2"/>
    <x v="2"/>
    <x v="2"/>
    <x v="2"/>
    <x v="2"/>
    <x v="2"/>
    <x v="2"/>
    <x v="1"/>
    <x v="1"/>
    <s v=""/>
    <x v="2"/>
    <x v="2"/>
    <x v="2"/>
    <x v="1"/>
    <x v="3"/>
    <x v="2"/>
    <x v="2"/>
    <s v=""/>
    <x v="2"/>
    <s v=""/>
    <x v="1"/>
    <x v="2"/>
    <x v="2"/>
    <x v="0"/>
    <s v=""/>
    <x v="1"/>
    <s v=""/>
    <s v="101512"/>
    <s v="Forsvarsakademiet"/>
    <s v="Institution uden enheder"/>
    <x v="1"/>
    <x v="1"/>
    <s v="Københavns Kommune"/>
    <s v="Region Hovedstaden"/>
    <s v="Henrik Ryberg kontreadmiral"/>
    <s v="fak@fak.dk"/>
    <n v="0"/>
    <x v="1"/>
    <x v="0"/>
    <x v="1"/>
    <n v="0"/>
  </r>
  <r>
    <x v="0"/>
    <x v="1"/>
    <x v="0"/>
    <x v="5"/>
    <x v="0"/>
    <x v="0"/>
    <x v="0"/>
    <x v="0"/>
    <x v="0"/>
    <x v="0"/>
    <x v="0"/>
    <x v="1"/>
    <x v="0"/>
    <x v="1"/>
    <x v="1"/>
    <x v="1"/>
    <x v="0"/>
    <x v="0"/>
    <s v=""/>
    <x v="0"/>
    <x v="1"/>
    <x v="2"/>
    <x v="0"/>
    <x v="0"/>
    <x v="1"/>
    <x v="1"/>
    <x v="0"/>
    <x v="0"/>
    <x v="1"/>
    <x v="1"/>
    <x v="0"/>
    <x v="0"/>
    <s v=""/>
    <x v="1"/>
    <x v="0"/>
    <x v="0"/>
    <x v="0"/>
    <x v="4"/>
    <x v="3"/>
    <x v="4"/>
    <s v=""/>
    <x v="1"/>
    <s v=""/>
    <x v="2"/>
    <x v="2"/>
    <x v="1"/>
    <x v="1"/>
    <s v=""/>
    <x v="1"/>
    <s v=""/>
    <s v="479403"/>
    <s v="Svendborg Søfartsskole"/>
    <s v="Institution uden enheder"/>
    <x v="5"/>
    <x v="3"/>
    <s v="Svendborg Kommune"/>
    <s v="Region Syddanmark"/>
    <s v="Jens Frederiksen"/>
    <s v="info@svesoef.dk"/>
    <n v="0"/>
    <x v="0"/>
    <x v="0"/>
    <x v="0"/>
    <n v="0"/>
  </r>
  <r>
    <x v="1"/>
    <x v="2"/>
    <x v="2"/>
    <x v="2"/>
    <x v="2"/>
    <x v="2"/>
    <x v="2"/>
    <x v="2"/>
    <x v="2"/>
    <x v="2"/>
    <x v="2"/>
    <x v="2"/>
    <x v="2"/>
    <x v="2"/>
    <x v="2"/>
    <x v="2"/>
    <x v="1"/>
    <x v="2"/>
    <s v=""/>
    <x v="1"/>
    <x v="2"/>
    <x v="1"/>
    <x v="1"/>
    <x v="2"/>
    <x v="2"/>
    <x v="2"/>
    <x v="2"/>
    <x v="2"/>
    <x v="2"/>
    <x v="2"/>
    <x v="1"/>
    <x v="1"/>
    <s v=""/>
    <x v="2"/>
    <x v="2"/>
    <x v="2"/>
    <x v="1"/>
    <x v="3"/>
    <x v="2"/>
    <x v="2"/>
    <s v=""/>
    <x v="2"/>
    <s v=""/>
    <x v="1"/>
    <x v="2"/>
    <x v="2"/>
    <x v="0"/>
    <s v=""/>
    <x v="1"/>
    <s v=""/>
    <s v="785401"/>
    <s v="Vestervig Kirkemusikskole"/>
    <s v="Institution uden enheder"/>
    <x v="0"/>
    <x v="0"/>
    <s v="Thisted Kommune"/>
    <s v="Region Nordjylland"/>
    <s v="Ivar Mæland"/>
    <s v="vvkms@km.dk"/>
    <n v="0"/>
    <x v="1"/>
    <x v="0"/>
    <x v="1"/>
    <n v="0"/>
  </r>
  <r>
    <x v="1"/>
    <x v="2"/>
    <x v="2"/>
    <x v="2"/>
    <x v="2"/>
    <x v="2"/>
    <x v="2"/>
    <x v="2"/>
    <x v="2"/>
    <x v="2"/>
    <x v="2"/>
    <x v="2"/>
    <x v="2"/>
    <x v="2"/>
    <x v="2"/>
    <x v="2"/>
    <x v="1"/>
    <x v="2"/>
    <s v=""/>
    <x v="1"/>
    <x v="2"/>
    <x v="1"/>
    <x v="1"/>
    <x v="2"/>
    <x v="2"/>
    <x v="2"/>
    <x v="2"/>
    <x v="2"/>
    <x v="2"/>
    <x v="2"/>
    <x v="1"/>
    <x v="1"/>
    <s v=""/>
    <x v="2"/>
    <x v="2"/>
    <x v="2"/>
    <x v="1"/>
    <x v="3"/>
    <x v="2"/>
    <x v="2"/>
    <s v=""/>
    <x v="2"/>
    <s v=""/>
    <x v="1"/>
    <x v="2"/>
    <x v="2"/>
    <x v="0"/>
    <s v=""/>
    <x v="1"/>
    <s v=""/>
    <s v="751302"/>
    <s v="Diakonhøjskolen"/>
    <s v="Institution uden enheder"/>
    <x v="1"/>
    <x v="3"/>
    <s v="Aarhus Kommune"/>
    <s v="Region Midtjylland"/>
    <s v="Jens Maibom Pedersen"/>
    <s v="info@diakonhojskolen.dk"/>
    <n v="0"/>
    <x v="1"/>
    <x v="0"/>
    <x v="1"/>
    <n v="0"/>
  </r>
  <r>
    <x v="0"/>
    <x v="1"/>
    <x v="1"/>
    <x v="4"/>
    <x v="1"/>
    <x v="1"/>
    <x v="1"/>
    <x v="1"/>
    <x v="1"/>
    <x v="1"/>
    <x v="1"/>
    <x v="1"/>
    <x v="1"/>
    <x v="1"/>
    <x v="1"/>
    <x v="1"/>
    <x v="2"/>
    <x v="0"/>
    <s v="Vi bruger Danmarks studieundersøgelse"/>
    <x v="2"/>
    <x v="1"/>
    <x v="2"/>
    <x v="2"/>
    <x v="1"/>
    <x v="1"/>
    <x v="1"/>
    <x v="1"/>
    <x v="1"/>
    <x v="1"/>
    <x v="1"/>
    <x v="2"/>
    <x v="0"/>
    <s v="Vi bruger Danmarks studieundersøgelse"/>
    <x v="0"/>
    <x v="0"/>
    <x v="0"/>
    <x v="3"/>
    <x v="0"/>
    <x v="0"/>
    <x v="4"/>
    <s v=""/>
    <x v="3"/>
    <s v="Til kortlægning bruger vi Danmarks studieundersøgelse. Da vi er en lille institution er vi tæt på de studerende og drøfter udfordringer i studierådene. Vores løbende dialog med de studerende er derfor vigtige og rykker mere end undervisningsmiljøvurderingen"/>
    <x v="3"/>
    <x v="1"/>
    <x v="1"/>
    <x v="4"/>
    <s v="Ledelsen deltager i starten på studierådsmøderne og drøfter udfordringer"/>
    <x v="1"/>
    <s v="Ledelsen er i løbende dialog med de studerende og løser de udfordringer, der opstår løbende"/>
    <s v="607403"/>
    <s v="Fredericia Maskinmesterskole"/>
    <s v="Hovedskole (institution med enheder)"/>
    <x v="5"/>
    <x v="0"/>
    <s v="Fredericia Kommune"/>
    <s v="Region Syddanmark"/>
    <s v="Jens Færgemand Mikkelsen"/>
    <s v="fms@fms.dk"/>
    <n v="0"/>
    <x v="0"/>
    <x v="0"/>
    <x v="0"/>
    <n v="0"/>
  </r>
  <r>
    <x v="0"/>
    <x v="3"/>
    <x v="0"/>
    <x v="3"/>
    <x v="1"/>
    <x v="0"/>
    <x v="1"/>
    <x v="1"/>
    <x v="0"/>
    <x v="0"/>
    <x v="0"/>
    <x v="1"/>
    <x v="1"/>
    <x v="1"/>
    <x v="1"/>
    <x v="1"/>
    <x v="2"/>
    <x v="0"/>
    <s v="forholdet til de ansatte og andre studerende"/>
    <x v="0"/>
    <x v="1"/>
    <x v="0"/>
    <x v="0"/>
    <x v="0"/>
    <x v="0"/>
    <x v="1"/>
    <x v="0"/>
    <x v="1"/>
    <x v="1"/>
    <x v="1"/>
    <x v="2"/>
    <x v="0"/>
    <s v="vi er meget opmærksomme på de studerende indbyrdes forhold i klasserne, trivsel er på dagsordenen i klassens time, hvor klassen kan tale med ledelsen om alt, vi er en lille institution"/>
    <x v="0"/>
    <x v="0"/>
    <x v="0"/>
    <x v="0"/>
    <x v="4"/>
    <x v="0"/>
    <x v="0"/>
    <s v=""/>
    <x v="1"/>
    <s v=""/>
    <x v="2"/>
    <x v="2"/>
    <x v="1"/>
    <x v="4"/>
    <s v="lille institution med tæt kontakt til studerende"/>
    <x v="1"/>
    <s v=""/>
    <s v="443401"/>
    <s v="Maritime uddannelsesinstitutioner"/>
    <s v="Institution uden enheder"/>
    <x v="5"/>
    <x v="0"/>
    <s v="Ærø Kommune"/>
    <s v="Region Syddanmark"/>
    <s v="Jeppe Carstensen"/>
    <s v="marnav@marnav.dk"/>
    <n v="0"/>
    <x v="0"/>
    <x v="0"/>
    <x v="0"/>
    <n v="0"/>
  </r>
  <r>
    <x v="0"/>
    <x v="0"/>
    <x v="1"/>
    <x v="4"/>
    <x v="0"/>
    <x v="0"/>
    <x v="0"/>
    <x v="0"/>
    <x v="0"/>
    <x v="0"/>
    <x v="0"/>
    <x v="0"/>
    <x v="0"/>
    <x v="0"/>
    <x v="0"/>
    <x v="0"/>
    <x v="0"/>
    <x v="0"/>
    <s v=""/>
    <x v="0"/>
    <x v="0"/>
    <x v="0"/>
    <x v="0"/>
    <x v="0"/>
    <x v="0"/>
    <x v="0"/>
    <x v="0"/>
    <x v="0"/>
    <x v="0"/>
    <x v="0"/>
    <x v="0"/>
    <x v="0"/>
    <s v=""/>
    <x v="0"/>
    <x v="0"/>
    <x v="0"/>
    <x v="0"/>
    <x v="4"/>
    <x v="3"/>
    <x v="4"/>
    <s v=""/>
    <x v="3"/>
    <s v="Har svaret delvist enig ift. undervisningsmiljøvurderingen værdi som redskab, da vi vurderer, at det er det konstante arbejde med undervisningsmiljøet og ikke afdækningen af de mange (og i nogle tilfælde lidt arbitrære) spørgsmål, som skaber en udvikling."/>
    <x v="0"/>
    <x v="0"/>
    <x v="0"/>
    <x v="0"/>
    <s v=""/>
    <x v="0"/>
    <s v=""/>
    <s v="630401"/>
    <s v="UCL Erhvervsakademi og Professionshøjskole"/>
    <s v="Hovedskole (institution med enheder)"/>
    <x v="4"/>
    <x v="0"/>
    <s v="Odense Kommune"/>
    <s v="Region Syddanmark"/>
    <s v="Jens Mejer Pedersen"/>
    <s v="ucl@ucl.dk"/>
    <n v="0"/>
    <x v="0"/>
    <x v="0"/>
    <x v="0"/>
    <n v="0"/>
  </r>
  <r>
    <x v="1"/>
    <x v="2"/>
    <x v="2"/>
    <x v="2"/>
    <x v="2"/>
    <x v="2"/>
    <x v="2"/>
    <x v="2"/>
    <x v="2"/>
    <x v="2"/>
    <x v="2"/>
    <x v="2"/>
    <x v="2"/>
    <x v="2"/>
    <x v="2"/>
    <x v="2"/>
    <x v="1"/>
    <x v="2"/>
    <s v=""/>
    <x v="1"/>
    <x v="2"/>
    <x v="1"/>
    <x v="1"/>
    <x v="2"/>
    <x v="2"/>
    <x v="2"/>
    <x v="2"/>
    <x v="2"/>
    <x v="2"/>
    <x v="2"/>
    <x v="1"/>
    <x v="1"/>
    <s v=""/>
    <x v="2"/>
    <x v="2"/>
    <x v="2"/>
    <x v="1"/>
    <x v="3"/>
    <x v="2"/>
    <x v="2"/>
    <s v=""/>
    <x v="2"/>
    <s v=""/>
    <x v="1"/>
    <x v="2"/>
    <x v="2"/>
    <x v="0"/>
    <s v=""/>
    <x v="1"/>
    <s v=""/>
    <s v="751449"/>
    <s v="Det Jyske Kunstakademi"/>
    <s v="Institution uden enheder"/>
    <x v="0"/>
    <x v="0"/>
    <s v="Aarhus Kommune"/>
    <s v="Region Midtjylland"/>
    <s v="Jesper Rasmussen"/>
    <s v="djk@djk.nu"/>
    <n v="0"/>
    <x v="1"/>
    <x v="0"/>
    <x v="1"/>
    <n v="0"/>
  </r>
  <r>
    <x v="0"/>
    <x v="0"/>
    <x v="0"/>
    <x v="4"/>
    <x v="0"/>
    <x v="0"/>
    <x v="0"/>
    <x v="0"/>
    <x v="0"/>
    <x v="0"/>
    <x v="0"/>
    <x v="1"/>
    <x v="0"/>
    <x v="1"/>
    <x v="0"/>
    <x v="0"/>
    <x v="0"/>
    <x v="0"/>
    <s v=""/>
    <x v="0"/>
    <x v="0"/>
    <x v="0"/>
    <x v="0"/>
    <x v="0"/>
    <x v="0"/>
    <x v="0"/>
    <x v="0"/>
    <x v="0"/>
    <x v="0"/>
    <x v="0"/>
    <x v="2"/>
    <x v="0"/>
    <s v="Præstation, motivation, koncentration samt self-efficacy"/>
    <x v="0"/>
    <x v="0"/>
    <x v="0"/>
    <x v="0"/>
    <x v="2"/>
    <x v="0"/>
    <x v="0"/>
    <s v=""/>
    <x v="1"/>
    <s v=""/>
    <x v="0"/>
    <x v="0"/>
    <x v="0"/>
    <x v="0"/>
    <s v=""/>
    <x v="2"/>
    <s v="Alle hold har en studerende repræsenteret i Maritime Studerendes Udvalg, hvor de bl.a. drøfter undervisningsmiljøet med uddannelsesledelsen. Udvalget samt øvrige studerende er desuden blevet inddraget i behandling af resultaterne fra studiemiljøvurderinger, som lever op til DCUMs krav hertil."/>
    <s v="479412"/>
    <s v="Svendborg International Maritime Academy, SIMAC"/>
    <s v="Institution uden enheder"/>
    <x v="5"/>
    <x v="0"/>
    <s v="Svendborg Kommune"/>
    <s v="Region Syddanmark"/>
    <s v="Jesper Bernhardt"/>
    <s v="mail@simac.dk"/>
    <n v="0"/>
    <x v="0"/>
    <x v="0"/>
    <x v="0"/>
    <n v="0"/>
  </r>
  <r>
    <x v="2"/>
    <x v="2"/>
    <x v="2"/>
    <x v="2"/>
    <x v="2"/>
    <x v="2"/>
    <x v="2"/>
    <x v="2"/>
    <x v="2"/>
    <x v="2"/>
    <x v="2"/>
    <x v="2"/>
    <x v="2"/>
    <x v="2"/>
    <x v="2"/>
    <x v="2"/>
    <x v="1"/>
    <x v="2"/>
    <s v=""/>
    <x v="1"/>
    <x v="2"/>
    <x v="1"/>
    <x v="1"/>
    <x v="2"/>
    <x v="2"/>
    <x v="2"/>
    <x v="2"/>
    <x v="2"/>
    <x v="2"/>
    <x v="2"/>
    <x v="1"/>
    <x v="1"/>
    <s v=""/>
    <x v="2"/>
    <x v="2"/>
    <x v="2"/>
    <x v="1"/>
    <x v="3"/>
    <x v="2"/>
    <x v="2"/>
    <s v="Vi evaluerer vores elever efter hvert skoleophold og på mange af de fysiske elementer, som I nævner i undersøgelsen. Vi afvikler også skolerådsmøder hvert kvartal hvor vi har fokus på både de fysiske og psykiske undervisningsrammer. _x000a__x000a_Vi har haft en del ledelsesskift, hvilket kan forklare hvorfor vi ikke har lavet en konkret undervisningsmiljøvurderingen. Dette vil vi tage til efterretning og få igangsat hurtigst muligt._x000a__x000a_Med venlig hilsen_x000a__x000a_Gitte Holmen Møller_x000a__x000a_Uddannelsesleder"/>
    <x v="1"/>
    <s v=""/>
    <x v="2"/>
    <x v="2"/>
    <x v="1"/>
    <x v="4"/>
    <s v="Vi er en vekseluddannelse hvor eleverne skifter mellem at være på skole og i praktik. Derfor arbejder vi med skoleråd i hvert kvartal."/>
    <x v="1"/>
    <s v=""/>
    <s v="205404"/>
    <s v="Kriminalforsorgens Uddannelsescenter"/>
    <s v="Institution uden enheder"/>
    <x v="1"/>
    <x v="1"/>
    <s v="Rudersdal Kommune"/>
    <s v="Region Hovedstaden"/>
    <s v="Jørgen Balder"/>
    <s v="kriminalforsorgens.Uddannelsescenter@krfo.dk"/>
    <n v="0"/>
    <x v="0"/>
    <x v="0"/>
    <x v="0"/>
    <n v="0"/>
  </r>
  <r>
    <x v="2"/>
    <x v="2"/>
    <x v="2"/>
    <x v="2"/>
    <x v="2"/>
    <x v="2"/>
    <x v="2"/>
    <x v="2"/>
    <x v="2"/>
    <x v="2"/>
    <x v="2"/>
    <x v="2"/>
    <x v="2"/>
    <x v="2"/>
    <x v="2"/>
    <x v="2"/>
    <x v="1"/>
    <x v="2"/>
    <s v=""/>
    <x v="1"/>
    <x v="2"/>
    <x v="1"/>
    <x v="1"/>
    <x v="2"/>
    <x v="2"/>
    <x v="2"/>
    <x v="2"/>
    <x v="2"/>
    <x v="2"/>
    <x v="2"/>
    <x v="1"/>
    <x v="1"/>
    <s v=""/>
    <x v="2"/>
    <x v="2"/>
    <x v="2"/>
    <x v="1"/>
    <x v="3"/>
    <x v="2"/>
    <x v="2"/>
    <s v="De studerende på Politiskolen er ansatte i dansk politi fra optagelsen på uddannelsen. Det overvejes derfor, om de skal indgå i politiets Arbejdspladsvurdering (APV) i stedet. Politiskolen inddrager de studerende i skolen sikkerhedsarbejde gennem deres deltagelse i De Politistuderende Råd (PSR), hvortil der er valgt af de studerende."/>
    <x v="3"/>
    <s v=""/>
    <x v="2"/>
    <x v="2"/>
    <x v="1"/>
    <x v="4"/>
    <s v="De studerende er ansatte i dansk politi, hvorfor det overvejes, om de i stedet skal omfattes af politiets Arbejdspladsvurdering (APV). De politistuderende vælger repræsentanter til de Politistuderendes Råd (PSR), der behandler spørgsmål om undervisningsmiljøet"/>
    <x v="1"/>
    <s v=""/>
    <s v="153404"/>
    <s v="Politiskolen"/>
    <s v="Institution uden enheder"/>
    <x v="1"/>
    <x v="1"/>
    <s v="Brøndby Kommune"/>
    <s v="Region Hovedstaden"/>
    <s v="Klaus Munk Nielsen"/>
    <s v="politiskolen@politi.dk"/>
    <n v="0"/>
    <x v="0"/>
    <x v="0"/>
    <x v="0"/>
    <n v="0"/>
  </r>
  <r>
    <x v="0"/>
    <x v="1"/>
    <x v="0"/>
    <x v="3"/>
    <x v="0"/>
    <x v="0"/>
    <x v="0"/>
    <x v="0"/>
    <x v="0"/>
    <x v="0"/>
    <x v="0"/>
    <x v="1"/>
    <x v="1"/>
    <x v="1"/>
    <x v="1"/>
    <x v="1"/>
    <x v="0"/>
    <x v="0"/>
    <s v=""/>
    <x v="0"/>
    <x v="1"/>
    <x v="0"/>
    <x v="0"/>
    <x v="1"/>
    <x v="0"/>
    <x v="1"/>
    <x v="0"/>
    <x v="0"/>
    <x v="1"/>
    <x v="1"/>
    <x v="0"/>
    <x v="0"/>
    <s v=""/>
    <x v="0"/>
    <x v="0"/>
    <x v="0"/>
    <x v="0"/>
    <x v="4"/>
    <x v="3"/>
    <x v="1"/>
    <s v=""/>
    <x v="0"/>
    <s v=""/>
    <x v="0"/>
    <x v="0"/>
    <x v="1"/>
    <x v="1"/>
    <s v=""/>
    <x v="1"/>
    <s v=""/>
    <s v="265418"/>
    <s v="Copenhagen AirTaxi A/S"/>
    <s v="Institution uden enheder"/>
    <x v="1"/>
    <x v="2"/>
    <s v="Roskilde Kommune"/>
    <s v="Region Sjælland"/>
    <s v="Kenneth Arly Larsen"/>
    <s v="cat@aircat.dk"/>
    <n v="0"/>
    <x v="0"/>
    <x v="0"/>
    <x v="0"/>
    <n v="0"/>
  </r>
  <r>
    <x v="0"/>
    <x v="0"/>
    <x v="0"/>
    <x v="4"/>
    <x v="0"/>
    <x v="0"/>
    <x v="0"/>
    <x v="0"/>
    <x v="0"/>
    <x v="0"/>
    <x v="0"/>
    <x v="1"/>
    <x v="1"/>
    <x v="1"/>
    <x v="1"/>
    <x v="1"/>
    <x v="2"/>
    <x v="0"/>
    <s v="Vedr. sikkerhed: om de fysiske rammer er sikre at færdes i. Vedr. udsmykning spørger vi ind til: om de fysiske rammer er indbydende og behagelige at opholde sig i"/>
    <x v="0"/>
    <x v="0"/>
    <x v="0"/>
    <x v="0"/>
    <x v="0"/>
    <x v="0"/>
    <x v="0"/>
    <x v="0"/>
    <x v="0"/>
    <x v="0"/>
    <x v="0"/>
    <x v="0"/>
    <x v="0"/>
    <s v=""/>
    <x v="0"/>
    <x v="0"/>
    <x v="0"/>
    <x v="0"/>
    <x v="2"/>
    <x v="0"/>
    <x v="0"/>
    <s v=""/>
    <x v="1"/>
    <s v="I forbindelse med gennemførsel af Danmarks studieundersøgelse (hvert andet år), tilkøber vi de spørgsmål som DCUM har anbefalet vedr. det fysiske og det psykiske undervisningsmiljø."/>
    <x v="0"/>
    <x v="3"/>
    <x v="0"/>
    <x v="0"/>
    <s v=""/>
    <x v="0"/>
    <s v="Arbejdet med opfølgning på undervisningsmiljøet foregår i studierådene. Der er ikke eksplicit 1 studerende der er UMR, det er en del af studierådets arbejdet."/>
    <s v="851454"/>
    <s v="Professionshøjskolen University College Nordjylland"/>
    <s v="Hovedskole (institution med enheder)"/>
    <x v="4"/>
    <x v="0"/>
    <s v="Aalborg Kommune"/>
    <s v="Region Nordjylland"/>
    <s v="Lene Augusta Jørgensen"/>
    <s v="ucn@ucn.dk"/>
    <n v="0"/>
    <x v="0"/>
    <x v="0"/>
    <x v="0"/>
    <n v="0"/>
  </r>
  <r>
    <x v="3"/>
    <x v="2"/>
    <x v="2"/>
    <x v="2"/>
    <x v="2"/>
    <x v="2"/>
    <x v="2"/>
    <x v="2"/>
    <x v="2"/>
    <x v="2"/>
    <x v="2"/>
    <x v="2"/>
    <x v="2"/>
    <x v="2"/>
    <x v="2"/>
    <x v="2"/>
    <x v="1"/>
    <x v="2"/>
    <s v=""/>
    <x v="1"/>
    <x v="2"/>
    <x v="1"/>
    <x v="1"/>
    <x v="2"/>
    <x v="2"/>
    <x v="2"/>
    <x v="2"/>
    <x v="2"/>
    <x v="2"/>
    <x v="2"/>
    <x v="1"/>
    <x v="1"/>
    <s v=""/>
    <x v="2"/>
    <x v="2"/>
    <x v="2"/>
    <x v="1"/>
    <x v="3"/>
    <x v="2"/>
    <x v="2"/>
    <s v=""/>
    <x v="1"/>
    <s v="Vi holder løbende møder, hvor vi bl.a., italesætter undervisningsmiljøet. Vi har også lavet en stor trivselsundersøgelse i 202."/>
    <x v="0"/>
    <x v="0"/>
    <x v="1"/>
    <x v="4"/>
    <s v="Vi er en meget lille institution, så jeg tror ikke de studerende har følt det store behov. Men vil spørge dem igen,"/>
    <x v="1"/>
    <s v="Vi vil fremadrettet være mere opmærksomme på, løbende at italesætte muligheden overfor de studerende."/>
    <s v="461428"/>
    <s v="Det Fynske Kunstakademi"/>
    <s v="Institution uden enheder"/>
    <x v="0"/>
    <x v="0"/>
    <s v="Odense Kommune"/>
    <s v="Region Syddanmark"/>
    <s v="Lars Bent Petersen"/>
    <s v="info@detfynskekunstakademi.dk"/>
    <n v="0"/>
    <x v="0"/>
    <x v="0"/>
    <x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CA48481-C705-4291-A45D-9A29CBF2E59E}" name="Pivottabel14"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27:B30" firstHeaderRow="1" firstDataRow="1" firstDataCol="1"/>
  <pivotFields count="64">
    <pivotField showAll="0"/>
    <pivotField showAll="0"/>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0"/>
  </rowFields>
  <rowItems count="3">
    <i>
      <x/>
    </i>
    <i>
      <x v="1"/>
    </i>
    <i t="grand">
      <x/>
    </i>
  </rowItems>
  <colItems count="1">
    <i/>
  </colItems>
  <dataFields count="1">
    <dataField name="Antal af Hvilke forhold af jeres fysiske og æstetiske undervisningsmiljø har I kortlagt i jeres undervisningsmiljøvurdering? - Pladsforhold" fld="10"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69A15DFA-1C93-425C-887B-346759D12091}" name="Pivottabel28"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55:B58"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1"/>
        <item x="0"/>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7"/>
  </rowFields>
  <rowItems count="3">
    <i>
      <x/>
    </i>
    <i>
      <x v="1"/>
    </i>
    <i t="grand">
      <x/>
    </i>
  </rowItems>
  <colItems count="1">
    <i/>
  </colItems>
  <dataFields count="1">
    <dataField name="Antal af Hvilke forhold af jeres fysiske og æstetiske undervisningsmiljø har I kortlagt i jeres undervisningsmiljøvurdering? - Vi har ikke kortlagt det fysiske og æstetiske undervisningsmiljø" fld="17"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7904BB30-A994-439E-A47B-4072D9468D78}" name="Pivottabel9"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15:B18" firstHeaderRow="1" firstDataRow="1" firstDataCol="1"/>
  <pivotFields count="64">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7"/>
  </rowFields>
  <rowItems count="3">
    <i>
      <x/>
    </i>
    <i>
      <x v="1"/>
    </i>
    <i t="grand">
      <x/>
    </i>
  </rowItems>
  <colItems count="1">
    <i/>
  </colItems>
  <dataFields count="1">
    <dataField name="Antal af Hvilke forhold af jeres fysiske og æstetiske undervisningsmiljø har I kortlagt i jeres undervisningsmiljøvurdering? - Lysforhold" fld="7"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1D0A7B42-4066-49EB-9E07-FF05A159C598}" name="Pivottabel24"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47:B50"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5"/>
  </rowFields>
  <rowItems count="3">
    <i>
      <x/>
    </i>
    <i>
      <x v="1"/>
    </i>
    <i t="grand">
      <x/>
    </i>
  </rowItems>
  <colItems count="1">
    <i/>
  </colItems>
  <dataFields count="1">
    <dataField name="Antal af Hvilke forhold af jeres fysiske og æstetiske undervisningsmiljø har I kortlagt i jeres undervisningsmiljøvurdering? - Udsmykning" fld="15"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2646CA63-EE2C-4685-9599-2379EF9D4A3C}" name="Pivottabel12"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23:B26" firstHeaderRow="1" firstDataRow="1" firstDataCol="1"/>
  <pivotFields count="64">
    <pivotField showAll="0"/>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9"/>
  </rowFields>
  <rowItems count="3">
    <i>
      <x/>
    </i>
    <i>
      <x v="1"/>
    </i>
    <i t="grand">
      <x/>
    </i>
  </rowItems>
  <colItems count="1">
    <i/>
  </colItems>
  <dataFields count="1">
    <dataField name="Antal af Hvilke forhold af jeres fysiske og æstetiske undervisningsmiljø har I kortlagt i jeres undervisningsmiljøvurdering? - Temperaturforhold" fld="9"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3BC3386D-7BAD-4B86-BFB3-415421FCE1EF}" name="Pivottabel18"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5:B38"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2"/>
  </rowFields>
  <rowItems count="3">
    <i>
      <x/>
    </i>
    <i>
      <x v="1"/>
    </i>
    <i t="grand">
      <x/>
    </i>
  </rowItems>
  <colItems count="1">
    <i/>
  </colItems>
  <dataFields count="1">
    <dataField name="Antal af Hvilke forhold af jeres fysiske og æstetiske undervisningsmiljø har I kortlagt i jeres undervisningsmiljøvurdering? - Sikkerhed i forhold til maskiner, kemikalier, etc." fld="12"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DEE7578C-B19F-41A2-B472-5FA2ECEE85ED}" name="Pivottabel7"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8"/>
  </rowFields>
  <rowItems count="3">
    <i>
      <x/>
    </i>
    <i>
      <x v="1"/>
    </i>
    <i t="grand">
      <x/>
    </i>
  </rowItems>
  <colItems count="1">
    <i/>
  </colItems>
  <dataFields count="1">
    <dataField name="Antal af Hvilke forhold af jeres fysiske og æstetiske undervisningsmiljø har I kortlagt i jeres undervisningsmiljøvurdering? - Luftkvalitet" fld="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5CBD3B34-777C-4F13-A4A6-262D6E9BABBA}" name="Pivottabel8"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7"/>
  </rowFields>
  <rowItems count="3">
    <i>
      <x/>
    </i>
    <i>
      <x v="1"/>
    </i>
    <i t="grand">
      <x/>
    </i>
  </rowItems>
  <colItems count="1">
    <i/>
  </colItems>
  <dataFields count="1">
    <dataField name="Antal af Hvilke forhold af jeres fysiske og æstetiske undervisningsmiljø har I kortlagt i jeres undervisningsmiljøvurdering? - Lysforhold"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C5612CBC-4CC8-47D8-89FC-50F1A30B76CA}" name="Pivottabel11"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9"/>
  </rowFields>
  <rowItems count="3">
    <i>
      <x/>
    </i>
    <i>
      <x v="1"/>
    </i>
    <i t="grand">
      <x/>
    </i>
  </rowItems>
  <colItems count="1">
    <i/>
  </colItems>
  <dataFields count="1">
    <dataField name="Antal af Hvilke forhold af jeres fysiske og æstetiske undervisningsmiljø har I kortlagt i jeres undervisningsmiljøvurdering? - Temperaturforhold"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B7FF557B-E388-4142-8D82-2D87B5297460}" name="Pivottabel13"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0"/>
  </rowFields>
  <rowItems count="3">
    <i>
      <x/>
    </i>
    <i>
      <x v="1"/>
    </i>
    <i t="grand">
      <x/>
    </i>
  </rowItems>
  <colItems count="1">
    <i/>
  </colItems>
  <dataFields count="1">
    <dataField name="Antal af Hvilke forhold af jeres fysiske og æstetiske undervisningsmiljø har I kortlagt i jeres undervisningsmiljøvurdering? - Pladsforhold" fld="1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2C04E443-C2DA-4A50-A073-9EF6FDB0E6C0}" name="Pivottabel15"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1"/>
  </rowFields>
  <rowItems count="3">
    <i>
      <x/>
    </i>
    <i>
      <x v="1"/>
    </i>
    <i t="grand">
      <x/>
    </i>
  </rowItems>
  <colItems count="1">
    <i/>
  </colItems>
  <dataFields count="1">
    <dataField name="Antal af Hvilke forhold af jeres fysiske og æstetiske undervisningsmiljø har I kortlagt i jeres undervisningsmiljøvurdering? - Udearealer" fld="1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5EF9209-8278-481D-A114-55246F6E578C}" name="Pivottabel6"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11:B14" firstHeaderRow="1" firstDataRow="1" firstDataCol="1"/>
  <pivotFields count="64">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6"/>
  </rowFields>
  <rowItems count="3">
    <i>
      <x/>
    </i>
    <i>
      <x v="1"/>
    </i>
    <i t="grand">
      <x/>
    </i>
  </rowItems>
  <colItems count="1">
    <i/>
  </colItems>
  <dataFields count="1">
    <dataField name="Antal af Hvilke forhold af jeres fysiske og æstetiske undervisningsmiljø har I kortlagt i jeres undervisningsmiljøvurdering? - Lydforhold" fld="6"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ED289EEC-AF26-4A13-91DC-ECBD17E70317}" name="Pivottabel17"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2"/>
  </rowFields>
  <rowItems count="3">
    <i>
      <x/>
    </i>
    <i>
      <x v="1"/>
    </i>
    <i t="grand">
      <x/>
    </i>
  </rowItems>
  <colItems count="1">
    <i/>
  </colItems>
  <dataFields count="1">
    <dataField name="Antal af Hvilke forhold af jeres fysiske og æstetiske undervisningsmiljø har I kortlagt i jeres undervisningsmiljøvurdering? - Sikkerhed i forhold til maskiner, kemikalier, etc." fld="1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DFABDA98-BAEA-48B1-9C47-4FCE18A8A245}" name="Pivottabel19"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3"/>
  </rowFields>
  <rowItems count="3">
    <i>
      <x/>
    </i>
    <i>
      <x v="1"/>
    </i>
    <i t="grand">
      <x/>
    </i>
  </rowItems>
  <colItems count="1">
    <i/>
  </colItems>
  <dataFields count="1">
    <dataField name="Antal af Hvilke forhold af jeres fysiske og æstetiske undervisningsmiljø har I kortlagt i jeres undervisningsmiljøvurdering? - Sikkerhed i forhold til trapper" fld="1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12504EA0-4E94-473A-83AE-64E1CC1E0C42}" name="Pivottabel21"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4"/>
  </rowFields>
  <rowItems count="3">
    <i>
      <x/>
    </i>
    <i>
      <x v="1"/>
    </i>
    <i t="grand">
      <x/>
    </i>
  </rowItems>
  <colItems count="1">
    <i/>
  </colItems>
  <dataFields count="1">
    <dataField name="Antal af Hvilke forhold af jeres fysiske og æstetiske undervisningsmiljø har I kortlagt i jeres undervisningsmiljøvurdering? - Sikkerhed i forhold til løst liggende ledninger"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F2DE34B1-EB5A-4DDA-9CC5-6E9115822039}" name="Pivottabel23"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5"/>
  </rowFields>
  <rowItems count="3">
    <i>
      <x/>
    </i>
    <i>
      <x v="1"/>
    </i>
    <i t="grand">
      <x/>
    </i>
  </rowItems>
  <colItems count="1">
    <i/>
  </colItems>
  <dataFields count="1">
    <dataField name="Antal af Hvilke forhold af jeres fysiske og æstetiske undervisningsmiljø har I kortlagt i jeres undervisningsmiljøvurdering? - Udsmykning" fld="1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FC9A60A8-4150-42EC-B70D-E757B5D7BF94}" name="Pivottabel25"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2"/>
        <item x="0"/>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6"/>
  </rowFields>
  <rowItems count="3">
    <i>
      <x/>
    </i>
    <i>
      <x v="1"/>
    </i>
    <i t="grand">
      <x/>
    </i>
  </rowItems>
  <colItems count="1">
    <i/>
  </colItems>
  <dataFields count="1">
    <dataField name="Antal af Hvilke forhold af jeres fysiske og æstetiske undervisningsmiljø har I kortlagt i jeres undervisningsmiljøvurdering? - Andet, skriv venligst her:"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2A7339FD-71AB-4C5F-A8DA-BED0FED51491}" name="Pivottabel27"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1"/>
        <item x="0"/>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7"/>
  </rowFields>
  <rowItems count="3">
    <i>
      <x/>
    </i>
    <i>
      <x v="1"/>
    </i>
    <i t="grand">
      <x/>
    </i>
  </rowItems>
  <colItems count="1">
    <i/>
  </colItems>
  <dataFields count="1">
    <dataField name="Antal af Hvilke forhold af jeres fysiske og æstetiske undervisningsmiljø har I kortlagt i jeres undervisningsmiljøvurdering? - Vi har ikke kortlagt det fysiske og æstetiske undervisningsmiljø" fld="1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A5271718-205A-4939-ABF7-D27924BCF89A}" name="Pivottabel15"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1:B34"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6"/>
  </rowFields>
  <rowItems count="3">
    <i>
      <x/>
    </i>
    <i>
      <x v="1"/>
    </i>
    <i t="grand">
      <x/>
    </i>
  </rowItems>
  <colItems count="1">
    <i/>
  </colItems>
  <dataFields count="1">
    <dataField name="Antal af Hvilke forhold af jeres psykiske undervisningsmiljø har I kortlagt i jeres undervisningsmiljøvurdering? - Mobning" fld="26"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39D714DA-B0CC-46A3-BF52-9A1924F28373}" name="Pivottabel25"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51:B54"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2"/>
        <item x="0"/>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1"/>
  </rowFields>
  <rowItems count="3">
    <i>
      <x/>
    </i>
    <i>
      <x v="1"/>
    </i>
    <i t="grand">
      <x/>
    </i>
  </rowItems>
  <colItems count="1">
    <i/>
  </colItems>
  <dataFields count="1">
    <dataField name="Antal af Hvilke forhold af jeres psykiske undervisningsmiljø har I kortlagt i jeres undervisningsmiljøvurdering? - Vi har ikke kortlagt vores psykiske undervisningsmiljø" fld="31"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7DD70EE1-5651-4F8C-87BA-8D28F6A062BD}" name="Pivottabel5"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11:B14"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2"/>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1"/>
  </rowFields>
  <rowItems count="3">
    <i>
      <x/>
    </i>
    <i>
      <x v="1"/>
    </i>
    <i t="grand">
      <x/>
    </i>
  </rowItems>
  <colItems count="1">
    <i/>
  </colItems>
  <dataFields count="1">
    <dataField name="Antal af Hvilke forhold af jeres psykiske undervisningsmiljø har I kortlagt i jeres undervisningsmiljøvurdering? - Relationer mellem undervisere og studerende" fld="21"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975232F2-6E4B-4296-A3BF-44FB6B6A2E45}" name="Pivottabel3"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7:B10"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0"/>
  </rowFields>
  <rowItems count="3">
    <i>
      <x/>
    </i>
    <i>
      <x v="1"/>
    </i>
    <i t="grand">
      <x/>
    </i>
  </rowItems>
  <colItems count="1">
    <i/>
  </colItems>
  <dataFields count="1">
    <dataField name="Antal af Hvilke forhold af jeres psykiske undervisningsmiljø har I kortlagt i jeres undervisningsmiljøvurdering? - Medbestemmelse" fld="20"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6EB5210-5F35-47A8-B779-0DB7645C5251}" name="Pivottabel10"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19:B22" firstHeaderRow="1" firstDataRow="1" firstDataCol="1"/>
  <pivotFields count="64">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8"/>
  </rowFields>
  <rowItems count="3">
    <i>
      <x/>
    </i>
    <i>
      <x v="1"/>
    </i>
    <i t="grand">
      <x/>
    </i>
  </rowItems>
  <colItems count="1">
    <i/>
  </colItems>
  <dataFields count="1">
    <dataField name="Antal af Hvilke forhold af jeres fysiske og æstetiske undervisningsmiljø har I kortlagt i jeres undervisningsmiljøvurdering? - Luftkvalitet" fld="8"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0.xml><?xml version="1.0" encoding="utf-8"?>
<pivotTableDefinition xmlns="http://schemas.openxmlformats.org/spreadsheetml/2006/main" xmlns:mc="http://schemas.openxmlformats.org/markup-compatibility/2006" xmlns:xr="http://schemas.microsoft.com/office/spreadsheetml/2014/revision" mc:Ignorable="xr" xr:uid="{3134C39D-4F4B-43D0-9129-DE7D7A63FEA2}" name="Pivottabel1"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2"/>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9"/>
  </rowFields>
  <rowItems count="3">
    <i>
      <x/>
    </i>
    <i>
      <x v="1"/>
    </i>
    <i t="grand">
      <x/>
    </i>
  </rowItems>
  <colItems count="1">
    <i/>
  </colItems>
  <dataFields count="1">
    <dataField name="Antal af Hvilke forhold af jeres psykiske undervisningsmiljø har I kortlagt i jeres undervisningsmiljøvurdering? - Motivation" fld="19"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1.xml><?xml version="1.0" encoding="utf-8"?>
<pivotTableDefinition xmlns="http://schemas.openxmlformats.org/spreadsheetml/2006/main" xmlns:mc="http://schemas.openxmlformats.org/markup-compatibility/2006" xmlns:xr="http://schemas.microsoft.com/office/spreadsheetml/2014/revision" mc:Ignorable="xr" xr:uid="{2FC37979-7A35-42F1-93CE-78C8860B1DA4}" name="Pivottabel13"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27:B30"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5"/>
  </rowFields>
  <rowItems count="3">
    <i>
      <x/>
    </i>
    <i>
      <x v="1"/>
    </i>
    <i t="grand">
      <x/>
    </i>
  </rowItems>
  <colItems count="1">
    <i/>
  </colItems>
  <dataFields count="1">
    <dataField name="Antal af Hvilke forhold af jeres psykiske undervisningsmiljø har I kortlagt i jeres undervisningsmiljøvurdering? - Tilhørsforhold" fld="25"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2.xml><?xml version="1.0" encoding="utf-8"?>
<pivotTableDefinition xmlns="http://schemas.openxmlformats.org/spreadsheetml/2006/main" xmlns:mc="http://schemas.openxmlformats.org/markup-compatibility/2006" xmlns:xr="http://schemas.microsoft.com/office/spreadsheetml/2014/revision" mc:Ignorable="xr" xr:uid="{FDFAA877-AE8D-4DB4-9DFB-0237D6A955A2}" name="Pivottabel9"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19:B22"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3"/>
  </rowFields>
  <rowItems count="3">
    <i>
      <x/>
    </i>
    <i>
      <x v="1"/>
    </i>
    <i t="grand">
      <x/>
    </i>
  </rowItems>
  <colItems count="1">
    <i/>
  </colItems>
  <dataFields count="1">
    <dataField name="Antal af Hvilke forhold af jeres psykiske undervisningsmiljø har I kortlagt i jeres undervisningsmiljøvurdering? - Psykisk trivsel" fld="23"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3.xml><?xml version="1.0" encoding="utf-8"?>
<pivotTableDefinition xmlns="http://schemas.openxmlformats.org/spreadsheetml/2006/main" xmlns:mc="http://schemas.openxmlformats.org/markup-compatibility/2006" xmlns:xr="http://schemas.microsoft.com/office/spreadsheetml/2014/revision" mc:Ignorable="xr" xr:uid="{6456187E-F706-46BD-B9CF-26DD3BCC9101}" name="Pivottabel23"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47:B50"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2"/>
        <item x="0"/>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0"/>
  </rowFields>
  <rowItems count="3">
    <i>
      <x/>
    </i>
    <i>
      <x v="1"/>
    </i>
    <i t="grand">
      <x/>
    </i>
  </rowItems>
  <colItems count="1">
    <i/>
  </colItems>
  <dataFields count="1">
    <dataField name="Antal af Hvilke forhold af jeres psykiske undervisningsmiljø har I kortlagt i jeres undervisningsmiljøvurdering? - Andet, skriv venligst her:" fld="30"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4.xml><?xml version="1.0" encoding="utf-8"?>
<pivotTableDefinition xmlns="http://schemas.openxmlformats.org/spreadsheetml/2006/main" xmlns:mc="http://schemas.openxmlformats.org/markup-compatibility/2006" xmlns:xr="http://schemas.microsoft.com/office/spreadsheetml/2014/revision" mc:Ignorable="xr" xr:uid="{6B1D8519-34D0-4F02-9F72-9786139B2622}" name="Pivottabel7"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15:B18"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2"/>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2"/>
  </rowFields>
  <rowItems count="3">
    <i>
      <x/>
    </i>
    <i>
      <x v="1"/>
    </i>
    <i t="grand">
      <x/>
    </i>
  </rowItems>
  <colItems count="1">
    <i/>
  </colItems>
  <dataFields count="1">
    <dataField name="Antal af Hvilke forhold af jeres psykiske undervisningsmiljø har I kortlagt i jeres undervisningsmiljøvurdering? - Faglig feedback og vejledning" fld="22"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5.xml><?xml version="1.0" encoding="utf-8"?>
<pivotTableDefinition xmlns="http://schemas.openxmlformats.org/spreadsheetml/2006/main" xmlns:mc="http://schemas.openxmlformats.org/markup-compatibility/2006" xmlns:xr="http://schemas.microsoft.com/office/spreadsheetml/2014/revision" mc:Ignorable="xr" xr:uid="{F8E47B86-8C01-48CD-BD62-8C42FAE130FD}" name="Pivottabel11"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23:B2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4"/>
  </rowFields>
  <rowItems count="3">
    <i>
      <x/>
    </i>
    <i>
      <x v="1"/>
    </i>
    <i t="grand">
      <x/>
    </i>
  </rowItems>
  <colItems count="1">
    <i/>
  </colItems>
  <dataFields count="1">
    <dataField name="Antal af Hvilke forhold af jeres psykiske undervisningsmiljø har I kortlagt i jeres undervisningsmiljøvurdering? - Sociale fællesskaber blandt de studerende" fld="24"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6.xml><?xml version="1.0" encoding="utf-8"?>
<pivotTableDefinition xmlns="http://schemas.openxmlformats.org/spreadsheetml/2006/main" xmlns:mc="http://schemas.openxmlformats.org/markup-compatibility/2006" xmlns:xr="http://schemas.microsoft.com/office/spreadsheetml/2014/revision" mc:Ignorable="xr" xr:uid="{216E6ABB-A839-4503-A476-226C74C73693}" name="Pivottabel17"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5:B38"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7"/>
  </rowFields>
  <rowItems count="3">
    <i>
      <x/>
    </i>
    <i>
      <x v="1"/>
    </i>
    <i t="grand">
      <x/>
    </i>
  </rowItems>
  <colItems count="1">
    <i/>
  </colItems>
  <dataFields count="1">
    <dataField name="Antal af Hvilke forhold af jeres psykiske undervisningsmiljø har I kortlagt i jeres undervisningsmiljøvurdering? - Krænkelser" fld="27"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7.xml><?xml version="1.0" encoding="utf-8"?>
<pivotTableDefinition xmlns="http://schemas.openxmlformats.org/spreadsheetml/2006/main" xmlns:mc="http://schemas.openxmlformats.org/markup-compatibility/2006" xmlns:xr="http://schemas.microsoft.com/office/spreadsheetml/2014/revision" mc:Ignorable="xr" xr:uid="{6FAD4958-BF2B-4785-8FC2-B8F041943AD4}" name="Pivottabel21"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43:B4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9"/>
  </rowFields>
  <rowItems count="3">
    <i>
      <x/>
    </i>
    <i>
      <x v="1"/>
    </i>
    <i t="grand">
      <x/>
    </i>
  </rowItems>
  <colItems count="1">
    <i/>
  </colItems>
  <dataFields count="1">
    <dataField name="Antal af Hvilke forhold af jeres psykiske undervisningsmiljø har I kortlagt i jeres undervisningsmiljøvurdering? - Diskrimination" fld="29"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8.xml><?xml version="1.0" encoding="utf-8"?>
<pivotTableDefinition xmlns="http://schemas.openxmlformats.org/spreadsheetml/2006/main" xmlns:mc="http://schemas.openxmlformats.org/markup-compatibility/2006" xmlns:xr="http://schemas.microsoft.com/office/spreadsheetml/2014/revision" mc:Ignorable="xr" xr:uid="{2FDEC008-37AB-4F5E-BADD-6A948D33269A}" name="Pivottabel19"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9:B42"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8"/>
  </rowFields>
  <rowItems count="3">
    <i>
      <x/>
    </i>
    <i>
      <x v="1"/>
    </i>
    <i t="grand">
      <x/>
    </i>
  </rowItems>
  <colItems count="1">
    <i/>
  </colItems>
  <dataFields count="1">
    <dataField name="Antal af Hvilke forhold af jeres psykiske undervisningsmiljø har I kortlagt i jeres undervisningsmiljøvurdering? - Vold" fld="28"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9.xml><?xml version="1.0" encoding="utf-8"?>
<pivotTableDefinition xmlns="http://schemas.openxmlformats.org/spreadsheetml/2006/main" xmlns:mc="http://schemas.openxmlformats.org/markup-compatibility/2006" xmlns:xr="http://schemas.microsoft.com/office/spreadsheetml/2014/revision" mc:Ignorable="xr" xr:uid="{CC137A1F-215B-4691-9E4D-B43861A1E723}" name="Pivottabel2"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0"/>
  </rowFields>
  <rowItems count="3">
    <i>
      <x/>
    </i>
    <i>
      <x v="1"/>
    </i>
    <i t="grand">
      <x/>
    </i>
  </rowItems>
  <colItems count="1">
    <i/>
  </colItems>
  <dataFields count="1">
    <dataField name="Antal af Hvilke forhold af jeres psykiske undervisningsmiljø har I kortlagt i jeres undervisningsmiljøvurdering? - Medbestemmelse" fld="20"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D0406A0-EBFB-4B73-A23F-717682745EF7}" name="Pivottabel16"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1:B34"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1"/>
  </rowFields>
  <rowItems count="3">
    <i>
      <x/>
    </i>
    <i>
      <x v="1"/>
    </i>
    <i t="grand">
      <x/>
    </i>
  </rowItems>
  <colItems count="1">
    <i/>
  </colItems>
  <dataFields count="1">
    <dataField name="Antal af Hvilke forhold af jeres fysiske og æstetiske undervisningsmiljø har I kortlagt i jeres undervisningsmiljøvurdering? - Udearealer" fld="11"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0.xml><?xml version="1.0" encoding="utf-8"?>
<pivotTableDefinition xmlns="http://schemas.openxmlformats.org/spreadsheetml/2006/main" xmlns:mc="http://schemas.openxmlformats.org/markup-compatibility/2006" xmlns:xr="http://schemas.microsoft.com/office/spreadsheetml/2014/revision" mc:Ignorable="xr" xr:uid="{6F7A29DE-E8FF-49FC-B5EB-3CB9B14767C3}" name="Pivottabel4"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2"/>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1"/>
  </rowFields>
  <rowItems count="3">
    <i>
      <x/>
    </i>
    <i>
      <x v="1"/>
    </i>
    <i t="grand">
      <x/>
    </i>
  </rowItems>
  <colItems count="1">
    <i/>
  </colItems>
  <dataFields count="1">
    <dataField name="Antal af Hvilke forhold af jeres psykiske undervisningsmiljø har I kortlagt i jeres undervisningsmiljøvurdering? - Relationer mellem undervisere og studerende" fld="21"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1.xml><?xml version="1.0" encoding="utf-8"?>
<pivotTableDefinition xmlns="http://schemas.openxmlformats.org/spreadsheetml/2006/main" xmlns:mc="http://schemas.openxmlformats.org/markup-compatibility/2006" xmlns:xr="http://schemas.microsoft.com/office/spreadsheetml/2014/revision" mc:Ignorable="xr" xr:uid="{D8D01DC1-5F81-413F-BD66-36C8342283C7}" name="Pivottabel6"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2"/>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2"/>
  </rowFields>
  <rowItems count="3">
    <i>
      <x/>
    </i>
    <i>
      <x v="1"/>
    </i>
    <i t="grand">
      <x/>
    </i>
  </rowItems>
  <colItems count="1">
    <i/>
  </colItems>
  <dataFields count="1">
    <dataField name="Antal af Hvilke forhold af jeres psykiske undervisningsmiljø har I kortlagt i jeres undervisningsmiljøvurdering? - Faglig feedback og vejledning" fld="2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2.xml><?xml version="1.0" encoding="utf-8"?>
<pivotTableDefinition xmlns="http://schemas.openxmlformats.org/spreadsheetml/2006/main" xmlns:mc="http://schemas.openxmlformats.org/markup-compatibility/2006" xmlns:xr="http://schemas.microsoft.com/office/spreadsheetml/2014/revision" mc:Ignorable="xr" xr:uid="{6A809C32-A1CC-4F8B-A7D2-797075B6050E}" name="Pivottabel8"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3"/>
  </rowFields>
  <rowItems count="3">
    <i>
      <x/>
    </i>
    <i>
      <x v="1"/>
    </i>
    <i t="grand">
      <x/>
    </i>
  </rowItems>
  <colItems count="1">
    <i/>
  </colItems>
  <dataFields count="1">
    <dataField name="Antal af Hvilke forhold af jeres psykiske undervisningsmiljø har I kortlagt i jeres undervisningsmiljøvurdering? - Psykisk trivsel" fld="23"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3.xml><?xml version="1.0" encoding="utf-8"?>
<pivotTableDefinition xmlns="http://schemas.openxmlformats.org/spreadsheetml/2006/main" xmlns:mc="http://schemas.openxmlformats.org/markup-compatibility/2006" xmlns:xr="http://schemas.microsoft.com/office/spreadsheetml/2014/revision" mc:Ignorable="xr" xr:uid="{1E17A41B-EBD5-45C9-BCB4-BF0674378B46}" name="Pivottabel10"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4"/>
  </rowFields>
  <rowItems count="3">
    <i>
      <x/>
    </i>
    <i>
      <x v="1"/>
    </i>
    <i t="grand">
      <x/>
    </i>
  </rowItems>
  <colItems count="1">
    <i/>
  </colItems>
  <dataFields count="1">
    <dataField name="Antal af Hvilke forhold af jeres psykiske undervisningsmiljø har I kortlagt i jeres undervisningsmiljøvurdering? - Sociale fællesskaber blandt de studerende" fld="24"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4.xml><?xml version="1.0" encoding="utf-8"?>
<pivotTableDefinition xmlns="http://schemas.openxmlformats.org/spreadsheetml/2006/main" xmlns:mc="http://schemas.openxmlformats.org/markup-compatibility/2006" xmlns:xr="http://schemas.microsoft.com/office/spreadsheetml/2014/revision" mc:Ignorable="xr" xr:uid="{513BF7B3-8C12-4F9E-A60E-D5D54E2474D3}" name="Pivottabel12"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5"/>
  </rowFields>
  <rowItems count="3">
    <i>
      <x/>
    </i>
    <i>
      <x v="1"/>
    </i>
    <i t="grand">
      <x/>
    </i>
  </rowItems>
  <colItems count="1">
    <i/>
  </colItems>
  <dataFields count="1">
    <dataField name="Antal af Hvilke forhold af jeres psykiske undervisningsmiljø har I kortlagt i jeres undervisningsmiljøvurdering? - Tilhørsforhold" fld="25"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5.xml><?xml version="1.0" encoding="utf-8"?>
<pivotTableDefinition xmlns="http://schemas.openxmlformats.org/spreadsheetml/2006/main" xmlns:mc="http://schemas.openxmlformats.org/markup-compatibility/2006" xmlns:xr="http://schemas.microsoft.com/office/spreadsheetml/2014/revision" mc:Ignorable="xr" xr:uid="{2549C669-3820-4DDD-97EE-142F3938FCF4}" name="Pivottabel14"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6"/>
  </rowFields>
  <rowItems count="3">
    <i>
      <x/>
    </i>
    <i>
      <x v="1"/>
    </i>
    <i t="grand">
      <x/>
    </i>
  </rowItems>
  <colItems count="1">
    <i/>
  </colItems>
  <dataFields count="1">
    <dataField name="Antal af Hvilke forhold af jeres psykiske undervisningsmiljø har I kortlagt i jeres undervisningsmiljøvurdering? - Mobning" fld="26"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6.xml><?xml version="1.0" encoding="utf-8"?>
<pivotTableDefinition xmlns="http://schemas.openxmlformats.org/spreadsheetml/2006/main" xmlns:mc="http://schemas.openxmlformats.org/markup-compatibility/2006" xmlns:xr="http://schemas.microsoft.com/office/spreadsheetml/2014/revision" mc:Ignorable="xr" xr:uid="{CBBD66D9-50E2-424F-A281-C112C6EA1C02}" name="Pivottabel16"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7"/>
  </rowFields>
  <rowItems count="3">
    <i>
      <x/>
    </i>
    <i>
      <x v="1"/>
    </i>
    <i t="grand">
      <x/>
    </i>
  </rowItems>
  <colItems count="1">
    <i/>
  </colItems>
  <dataFields count="1">
    <dataField name="Antal af Hvilke forhold af jeres psykiske undervisningsmiljø har I kortlagt i jeres undervisningsmiljøvurdering? - Krænkelser" fld="27"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7.xml><?xml version="1.0" encoding="utf-8"?>
<pivotTableDefinition xmlns="http://schemas.openxmlformats.org/spreadsheetml/2006/main" xmlns:mc="http://schemas.openxmlformats.org/markup-compatibility/2006" xmlns:xr="http://schemas.microsoft.com/office/spreadsheetml/2014/revision" mc:Ignorable="xr" xr:uid="{33058535-F636-4447-8557-07F319E45726}" name="Pivottabel18"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8"/>
  </rowFields>
  <rowItems count="3">
    <i>
      <x/>
    </i>
    <i>
      <x v="1"/>
    </i>
    <i t="grand">
      <x/>
    </i>
  </rowItems>
  <colItems count="1">
    <i/>
  </colItems>
  <dataFields count="1">
    <dataField name="Antal af Hvilke forhold af jeres psykiske undervisningsmiljø har I kortlagt i jeres undervisningsmiljøvurdering? - Vold" fld="28"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8.xml><?xml version="1.0" encoding="utf-8"?>
<pivotTableDefinition xmlns="http://schemas.openxmlformats.org/spreadsheetml/2006/main" xmlns:mc="http://schemas.openxmlformats.org/markup-compatibility/2006" xmlns:xr="http://schemas.microsoft.com/office/spreadsheetml/2014/revision" mc:Ignorable="xr" xr:uid="{D03A9364-51C8-4A03-998D-0167D966EF74}" name="Pivottabel20"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9"/>
  </rowFields>
  <rowItems count="3">
    <i>
      <x/>
    </i>
    <i>
      <x v="1"/>
    </i>
    <i t="grand">
      <x/>
    </i>
  </rowItems>
  <colItems count="1">
    <i/>
  </colItems>
  <dataFields count="1">
    <dataField name="Antal af Hvilke forhold af jeres psykiske undervisningsmiljø har I kortlagt i jeres undervisningsmiljøvurdering? - Diskrimination" fld="29"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9.xml><?xml version="1.0" encoding="utf-8"?>
<pivotTableDefinition xmlns="http://schemas.openxmlformats.org/spreadsheetml/2006/main" xmlns:mc="http://schemas.openxmlformats.org/markup-compatibility/2006" xmlns:xr="http://schemas.microsoft.com/office/spreadsheetml/2014/revision" mc:Ignorable="xr" xr:uid="{604CAAB8-169D-4016-A12B-20310F84D142}" name="Pivottabel22"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2"/>
        <item x="0"/>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0"/>
  </rowFields>
  <rowItems count="3">
    <i>
      <x/>
    </i>
    <i>
      <x v="1"/>
    </i>
    <i t="grand">
      <x/>
    </i>
  </rowItems>
  <colItems count="1">
    <i/>
  </colItems>
  <dataFields count="1">
    <dataField name="Antal af Hvilke forhold af jeres psykiske undervisningsmiljø har I kortlagt i jeres undervisningsmiljøvurdering? - Andet, skriv venligst her:" fld="30"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5B77EC4-B646-4AD4-ACDB-40A0CFCCDD8E}" name="Pivottabel22"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43:B4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4"/>
  </rowFields>
  <rowItems count="3">
    <i>
      <x/>
    </i>
    <i>
      <x v="1"/>
    </i>
    <i t="grand">
      <x/>
    </i>
  </rowItems>
  <colItems count="1">
    <i/>
  </colItems>
  <dataFields count="1">
    <dataField name="Antal af Hvilke forhold af jeres fysiske og æstetiske undervisningsmiljø har I kortlagt i jeres undervisningsmiljøvurdering? - Sikkerhed i forhold til løst liggende ledninger" fld="14"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0.xml><?xml version="1.0" encoding="utf-8"?>
<pivotTableDefinition xmlns="http://schemas.openxmlformats.org/spreadsheetml/2006/main" xmlns:mc="http://schemas.openxmlformats.org/markup-compatibility/2006" xmlns:xr="http://schemas.microsoft.com/office/spreadsheetml/2014/revision" mc:Ignorable="xr" xr:uid="{04917527-D35A-49DB-A806-71F9A6B933DA}" name="Pivottabel24"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2"/>
        <item x="0"/>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1"/>
  </rowFields>
  <rowItems count="3">
    <i>
      <x/>
    </i>
    <i>
      <x v="1"/>
    </i>
    <i t="grand">
      <x/>
    </i>
  </rowItems>
  <colItems count="1">
    <i/>
  </colItems>
  <dataFields count="1">
    <dataField name="Antal af Hvilke forhold af jeres psykiske undervisningsmiljø har I kortlagt i jeres undervisningsmiljøvurdering? - Vi har ikke kortlagt vores psykiske undervisningsmiljø" fld="31"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1.xml><?xml version="1.0" encoding="utf-8"?>
<pivotTableDefinition xmlns="http://schemas.openxmlformats.org/spreadsheetml/2006/main" xmlns:mc="http://schemas.openxmlformats.org/markup-compatibility/2006" xmlns:xr="http://schemas.microsoft.com/office/spreadsheetml/2014/revision" mc:Ignorable="xr" xr:uid="{99748217-D856-4891-AB1F-5233CA088198}" name="Pivottabel26"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chartFormat="4">
  <location ref="A3:B7" firstHeaderRow="1" firstDataRow="1" firstDataCol="1"/>
  <pivotFields count="64">
    <pivotField axis="axisRow" dataField="1">
      <items count="5">
        <item h="1" x="1"/>
        <item x="0"/>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0"/>
  </rowFields>
  <rowItems count="4">
    <i>
      <x v="1"/>
    </i>
    <i>
      <x v="2"/>
    </i>
    <i>
      <x v="3"/>
    </i>
    <i t="grand">
      <x/>
    </i>
  </rowItems>
  <colItems count="1">
    <i/>
  </colItems>
  <dataFields count="1">
    <dataField name="Antal af Har I en skriftlig undervisningsmiljøvurdering (UMV)?" fld="0" subtotal="count" showDataAs="percentOfTotal" baseField="0" baseItem="0" numFmtId="10"/>
  </dataFields>
  <formats count="1">
    <format dxfId="55">
      <pivotArea collapsedLevelsAreSubtotals="1" fieldPosition="0">
        <references count="1">
          <reference field="0" count="0"/>
        </references>
      </pivotArea>
    </format>
  </formats>
  <chartFormats count="8">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1"/>
          </reference>
        </references>
      </pivotArea>
    </chartFormat>
    <chartFormat chart="0" format="2">
      <pivotArea type="data" outline="0" fieldPosition="0">
        <references count="2">
          <reference field="4294967294" count="1" selected="0">
            <x v="0"/>
          </reference>
          <reference field="0" count="1" selected="0">
            <x v="2"/>
          </reference>
        </references>
      </pivotArea>
    </chartFormat>
    <chartFormat chart="0" format="3">
      <pivotArea type="data" outline="0" fieldPosition="0">
        <references count="2">
          <reference field="4294967294" count="1" selected="0">
            <x v="0"/>
          </reference>
          <reference field="0" count="1" selected="0">
            <x v="3"/>
          </reference>
        </references>
      </pivotArea>
    </chartFormat>
    <chartFormat chart="3" format="8" series="1">
      <pivotArea type="data" outline="0" fieldPosition="0">
        <references count="1">
          <reference field="4294967294" count="1" selected="0">
            <x v="0"/>
          </reference>
        </references>
      </pivotArea>
    </chartFormat>
    <chartFormat chart="3" format="9">
      <pivotArea type="data" outline="0" fieldPosition="0">
        <references count="2">
          <reference field="4294967294" count="1" selected="0">
            <x v="0"/>
          </reference>
          <reference field="0" count="1" selected="0">
            <x v="1"/>
          </reference>
        </references>
      </pivotArea>
    </chartFormat>
    <chartFormat chart="3" format="10">
      <pivotArea type="data" outline="0" fieldPosition="0">
        <references count="2">
          <reference field="4294967294" count="1" selected="0">
            <x v="0"/>
          </reference>
          <reference field="0" count="1" selected="0">
            <x v="2"/>
          </reference>
        </references>
      </pivotArea>
    </chartFormat>
    <chartFormat chart="3" format="11">
      <pivotArea type="data" outline="0" fieldPosition="0">
        <references count="2">
          <reference field="4294967294" count="1" selected="0">
            <x v="0"/>
          </reference>
          <reference field="0"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2.xml><?xml version="1.0" encoding="utf-8"?>
<pivotTableDefinition xmlns="http://schemas.openxmlformats.org/spreadsheetml/2006/main" xmlns:mc="http://schemas.openxmlformats.org/markup-compatibility/2006" xmlns:xr="http://schemas.microsoft.com/office/spreadsheetml/2014/revision" mc:Ignorable="xr" xr:uid="{E4271405-25CA-4EDA-AE07-570F74883AE5}" name="Pivottabel27"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chartFormat="3">
  <location ref="A3:B7" firstHeaderRow="1" firstDataRow="1" firstDataCol="1"/>
  <pivotFields count="64">
    <pivotField showAll="0"/>
    <pivotField axis="axisRow" dataField="1">
      <items count="5">
        <item h="1" x="2"/>
        <item x="0"/>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
  </rowFields>
  <rowItems count="4">
    <i>
      <x v="1"/>
    </i>
    <i>
      <x v="2"/>
    </i>
    <i>
      <x v="3"/>
    </i>
    <i t="grand">
      <x/>
    </i>
  </rowItems>
  <colItems count="1">
    <i/>
  </colItems>
  <dataFields count="1">
    <dataField name="Antal af Ligger jeres undervisningsmiljøvurdering offentlig tilgængelig på uddannelsesinstitutionens hjemmeside?" fld="1" subtotal="count" showDataAs="percentOfTotal" baseField="0" baseItem="0" numFmtId="10"/>
  </dataFields>
  <formats count="1">
    <format dxfId="54">
      <pivotArea collapsedLevelsAreSubtotals="1" fieldPosition="0">
        <references count="1">
          <reference field="1" count="0"/>
        </references>
      </pivotArea>
    </format>
  </formats>
  <chartFormats count="8">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1" count="1" selected="0">
            <x v="1"/>
          </reference>
        </references>
      </pivotArea>
    </chartFormat>
    <chartFormat chart="0" format="2">
      <pivotArea type="data" outline="0" fieldPosition="0">
        <references count="2">
          <reference field="4294967294" count="1" selected="0">
            <x v="0"/>
          </reference>
          <reference field="1" count="1" selected="0">
            <x v="2"/>
          </reference>
        </references>
      </pivotArea>
    </chartFormat>
    <chartFormat chart="0" format="3">
      <pivotArea type="data" outline="0" fieldPosition="0">
        <references count="2">
          <reference field="4294967294" count="1" selected="0">
            <x v="0"/>
          </reference>
          <reference field="1" count="1" selected="0">
            <x v="3"/>
          </reference>
        </references>
      </pivotArea>
    </chartFormat>
    <chartFormat chart="2" format="8" series="1">
      <pivotArea type="data" outline="0" fieldPosition="0">
        <references count="1">
          <reference field="4294967294" count="1" selected="0">
            <x v="0"/>
          </reference>
        </references>
      </pivotArea>
    </chartFormat>
    <chartFormat chart="2" format="9">
      <pivotArea type="data" outline="0" fieldPosition="0">
        <references count="2">
          <reference field="4294967294" count="1" selected="0">
            <x v="0"/>
          </reference>
          <reference field="1" count="1" selected="0">
            <x v="1"/>
          </reference>
        </references>
      </pivotArea>
    </chartFormat>
    <chartFormat chart="2" format="10">
      <pivotArea type="data" outline="0" fieldPosition="0">
        <references count="2">
          <reference field="4294967294" count="1" selected="0">
            <x v="0"/>
          </reference>
          <reference field="1" count="1" selected="0">
            <x v="2"/>
          </reference>
        </references>
      </pivotArea>
    </chartFormat>
    <chartFormat chart="2" format="11">
      <pivotArea type="data" outline="0" fieldPosition="0">
        <references count="2">
          <reference field="4294967294" count="1" selected="0">
            <x v="0"/>
          </reference>
          <reference field="1"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3.xml><?xml version="1.0" encoding="utf-8"?>
<pivotTableDefinition xmlns="http://schemas.openxmlformats.org/spreadsheetml/2006/main" xmlns:mc="http://schemas.openxmlformats.org/markup-compatibility/2006" xmlns:xr="http://schemas.microsoft.com/office/spreadsheetml/2014/revision" mc:Ignorable="xr" xr:uid="{63CB2B5F-D6A7-4255-8B28-CDB2331B2A5D}" name="Pivottabel28"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chartFormat="3">
  <location ref="A3:B7" firstHeaderRow="1" firstDataRow="1" firstDataCol="1"/>
  <pivotFields count="64">
    <pivotField showAll="0"/>
    <pivotField showAll="0"/>
    <pivotField axis="axisRow" dataField="1">
      <items count="5">
        <item h="1" x="2"/>
        <item x="0"/>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2"/>
  </rowFields>
  <rowItems count="4">
    <i>
      <x v="1"/>
    </i>
    <i>
      <x v="2"/>
    </i>
    <i>
      <x v="3"/>
    </i>
    <i t="grand">
      <x/>
    </i>
  </rowItems>
  <colItems count="1">
    <i/>
  </colItems>
  <dataFields count="1">
    <dataField name="Antal af Har I på jeres uddannelsesinstitution forholdt jer til, hvad en ændring, der har betydning for undervisningsmiljøet, er?" fld="2" subtotal="count" showDataAs="percentOfTotal" baseField="0" baseItem="0" numFmtId="10"/>
  </dataFields>
  <formats count="1">
    <format dxfId="53">
      <pivotArea collapsedLevelsAreSubtotals="1" fieldPosition="0">
        <references count="1">
          <reference field="2" count="0"/>
        </references>
      </pivotArea>
    </format>
  </format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2"/>
          </reference>
        </references>
      </pivotArea>
    </chartFormat>
    <chartFormat chart="0" format="2">
      <pivotArea type="data" outline="0" fieldPosition="0">
        <references count="2">
          <reference field="4294967294" count="1" selected="0">
            <x v="0"/>
          </reference>
          <reference field="2" count="1" selected="0">
            <x v="3"/>
          </reference>
        </references>
      </pivotArea>
    </chartFormat>
    <chartFormat chart="2" format="6" series="1">
      <pivotArea type="data" outline="0" fieldPosition="0">
        <references count="1">
          <reference field="4294967294" count="1" selected="0">
            <x v="0"/>
          </reference>
        </references>
      </pivotArea>
    </chartFormat>
    <chartFormat chart="2" format="7">
      <pivotArea type="data" outline="0" fieldPosition="0">
        <references count="2">
          <reference field="4294967294" count="1" selected="0">
            <x v="0"/>
          </reference>
          <reference field="2" count="1" selected="0">
            <x v="2"/>
          </reference>
        </references>
      </pivotArea>
    </chartFormat>
    <chartFormat chart="2" format="8">
      <pivotArea type="data" outline="0" fieldPosition="0">
        <references count="2">
          <reference field="4294967294" count="1" selected="0">
            <x v="0"/>
          </reference>
          <reference field="2"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4.xml><?xml version="1.0" encoding="utf-8"?>
<pivotTableDefinition xmlns="http://schemas.openxmlformats.org/spreadsheetml/2006/main" xmlns:mc="http://schemas.openxmlformats.org/markup-compatibility/2006" xmlns:xr="http://schemas.microsoft.com/office/spreadsheetml/2014/revision" mc:Ignorable="xr" xr:uid="{4E626490-BEB5-41F1-ADF1-40DD65853A5F}" name="Pivottabel29"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chartFormat="4">
  <location ref="A3:B9" firstHeaderRow="1" firstDataRow="1" firstDataCol="1"/>
  <pivotFields count="64">
    <pivotField showAll="0"/>
    <pivotField showAll="0"/>
    <pivotField showAll="0"/>
    <pivotField axis="axisRow" dataField="1">
      <items count="7">
        <item h="1" x="2"/>
        <item x="3"/>
        <item x="4"/>
        <item x="0"/>
        <item x="5"/>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
  </rowFields>
  <rowItems count="6">
    <i>
      <x v="1"/>
    </i>
    <i>
      <x v="2"/>
    </i>
    <i>
      <x v="3"/>
    </i>
    <i>
      <x v="4"/>
    </i>
    <i>
      <x v="5"/>
    </i>
    <i t="grand">
      <x/>
    </i>
  </rowItems>
  <colItems count="1">
    <i/>
  </colItems>
  <dataFields count="1">
    <dataField name="Antal af Hvor ofte laver I en undervisningsmiljøvurdering?" fld="3" subtotal="count" showDataAs="percentOfTotal" baseField="0" baseItem="0" numFmtId="10"/>
  </dataFields>
  <formats count="1">
    <format dxfId="52">
      <pivotArea collapsedLevelsAreSubtotals="1" fieldPosition="0">
        <references count="1">
          <reference field="3" count="0"/>
        </references>
      </pivotArea>
    </format>
  </formats>
  <chartFormats count="2">
    <chartFormat chart="0" format="0" series="1">
      <pivotArea type="data" outline="0" fieldPosition="0">
        <references count="1">
          <reference field="4294967294" count="1" selected="0">
            <x v="0"/>
          </reference>
        </references>
      </pivotArea>
    </chartFormat>
    <chartFormat chart="3"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5.xml><?xml version="1.0" encoding="utf-8"?>
<pivotTableDefinition xmlns="http://schemas.openxmlformats.org/spreadsheetml/2006/main" xmlns:mc="http://schemas.openxmlformats.org/markup-compatibility/2006" xmlns:xr="http://schemas.microsoft.com/office/spreadsheetml/2014/revision" mc:Ignorable="xr" xr:uid="{B09FA27E-0BAB-40A9-A043-88DE0785A6DA}" name="Pivottabel2"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18:B22"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5">
        <item h="1" x="1"/>
        <item x="0"/>
        <item x="3"/>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6"/>
  </rowFields>
  <rowItems count="4">
    <i>
      <x v="1"/>
    </i>
    <i>
      <x v="2"/>
    </i>
    <i>
      <x v="3"/>
    </i>
    <i t="grand">
      <x/>
    </i>
  </rowItems>
  <colItems count="1">
    <i/>
  </colItems>
  <dataFields count="1">
    <dataField name="Antal af Indeholder jeres undervisningsmiljøvurdering retningslinjer for, hvornår I følger op på handlingsplanen?" fld="36"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6.xml><?xml version="1.0" encoding="utf-8"?>
<pivotTableDefinition xmlns="http://schemas.openxmlformats.org/spreadsheetml/2006/main" xmlns:mc="http://schemas.openxmlformats.org/markup-compatibility/2006" xmlns:xr="http://schemas.microsoft.com/office/spreadsheetml/2014/revision" mc:Ignorable="xr" xr:uid="{9CCFADA4-2A74-4B44-9707-BE9C407EF266}" name="Pivottabel32"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8:B12"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5">
        <item h="1" x="2"/>
        <item x="0"/>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4"/>
  </rowFields>
  <rowItems count="4">
    <i>
      <x v="1"/>
    </i>
    <i>
      <x v="2"/>
    </i>
    <i>
      <x v="3"/>
    </i>
    <i t="grand">
      <x/>
    </i>
  </rowItems>
  <colItems count="1">
    <i/>
  </colItems>
  <dataFields count="1">
    <dataField name="Antal af Indeholder jeres undervisningsmiljøvurdering... - ... en beskrivelse af, hvilke problemer med undervisningsmiljøet I vil arbejde på at løse?" fld="34"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7.xml><?xml version="1.0" encoding="utf-8"?>
<pivotTableDefinition xmlns="http://schemas.openxmlformats.org/spreadsheetml/2006/main" xmlns:mc="http://schemas.openxmlformats.org/markup-compatibility/2006" xmlns:xr="http://schemas.microsoft.com/office/spreadsheetml/2014/revision" mc:Ignorable="xr" xr:uid="{21550028-03FC-4F27-AF99-AD1CB8AC599B}" name="Pivottabel30"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chartFormat="1">
  <location ref="A3:B7"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5">
        <item h="1" x="2"/>
        <item x="0"/>
        <item x="3"/>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3"/>
  </rowFields>
  <rowItems count="4">
    <i>
      <x v="1"/>
    </i>
    <i>
      <x v="2"/>
    </i>
    <i>
      <x v="3"/>
    </i>
    <i t="grand">
      <x/>
    </i>
  </rowItems>
  <colItems count="1">
    <i/>
  </colItems>
  <dataFields count="1">
    <dataField name="Antal af Indeholder jeres undervisningsmiljøvurdering... - ... en beskrivelse af, hvad jeres kortlægning viste?" fld="33" subtotal="count" showDataAs="percentOfTotal" baseField="0" baseItem="0" numFmtId="1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8.xml><?xml version="1.0" encoding="utf-8"?>
<pivotTableDefinition xmlns="http://schemas.openxmlformats.org/spreadsheetml/2006/main" xmlns:mc="http://schemas.openxmlformats.org/markup-compatibility/2006" xmlns:xr="http://schemas.microsoft.com/office/spreadsheetml/2014/revision" mc:Ignorable="xr" xr:uid="{5DE86DB8-168B-4DF0-9FD2-1CDA364010E9}" name="Pivottabel34"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13:B17"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5">
        <item h="1" x="2"/>
        <item x="0"/>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5"/>
  </rowFields>
  <rowItems count="4">
    <i>
      <x v="1"/>
    </i>
    <i>
      <x v="2"/>
    </i>
    <i>
      <x v="3"/>
    </i>
    <i t="grand">
      <x/>
    </i>
  </rowItems>
  <colItems count="1">
    <i/>
  </colItems>
  <dataFields count="1">
    <dataField name="Antal af Indeholder jeres undervisningsmiljøvurdering en handlingsplan for at løse udfordringer med undervisningsmiljøet?" fld="35"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9.xml><?xml version="1.0" encoding="utf-8"?>
<pivotTableDefinition xmlns="http://schemas.openxmlformats.org/spreadsheetml/2006/main" xmlns:mc="http://schemas.openxmlformats.org/markup-compatibility/2006" xmlns:xr="http://schemas.microsoft.com/office/spreadsheetml/2014/revision" mc:Ignorable="xr" xr:uid="{6A4FF728-53D8-4AA6-BC14-F9341E859D30}" name="Pivottabel31"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7"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h="1" x="2"/>
        <item x="0"/>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4"/>
  </rowFields>
  <rowItems count="4">
    <i>
      <x v="1"/>
    </i>
    <i>
      <x v="2"/>
    </i>
    <i>
      <x v="3"/>
    </i>
    <i t="grand">
      <x/>
    </i>
  </rowItems>
  <colItems count="1">
    <i/>
  </colItems>
  <dataFields count="1">
    <dataField name="Antal af Indeholder jeres undervisningsmiljøvurdering... - ... en beskrivelse af, hvilke problemer med undervisningsmiljøet I vil arbejde på at løse?" fld="34"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108FF07-95BB-4731-937A-4A9776AB2A5D}" name="Pivottabel26"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51:B54"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2"/>
        <item x="0"/>
        <item h="1"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6"/>
  </rowFields>
  <rowItems count="3">
    <i>
      <x/>
    </i>
    <i>
      <x v="1"/>
    </i>
    <i t="grand">
      <x/>
    </i>
  </rowItems>
  <colItems count="1">
    <i/>
  </colItems>
  <dataFields count="1">
    <dataField name="Antal af Hvilke forhold af jeres fysiske og æstetiske undervisningsmiljø har I kortlagt i jeres undervisningsmiljøvurdering? - Andet, skriv venligst her:" fld="16"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0.xml><?xml version="1.0" encoding="utf-8"?>
<pivotTableDefinition xmlns="http://schemas.openxmlformats.org/spreadsheetml/2006/main" xmlns:mc="http://schemas.openxmlformats.org/markup-compatibility/2006" xmlns:xr="http://schemas.microsoft.com/office/spreadsheetml/2014/revision" mc:Ignorable="xr" xr:uid="{E0DAE04D-8FE0-47FE-A116-B30798EB6730}" name="Pivottabel33"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7"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h="1" x="2"/>
        <item x="0"/>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5"/>
  </rowFields>
  <rowItems count="4">
    <i>
      <x v="1"/>
    </i>
    <i>
      <x v="2"/>
    </i>
    <i>
      <x v="3"/>
    </i>
    <i t="grand">
      <x/>
    </i>
  </rowItems>
  <colItems count="1">
    <i/>
  </colItems>
  <dataFields count="1">
    <dataField name="Antal af Indeholder jeres undervisningsmiljøvurdering en handlingsplan for at løse udfordringer med undervisningsmiljøet?" fld="3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1.xml><?xml version="1.0" encoding="utf-8"?>
<pivotTableDefinition xmlns="http://schemas.openxmlformats.org/spreadsheetml/2006/main" xmlns:mc="http://schemas.openxmlformats.org/markup-compatibility/2006" xmlns:xr="http://schemas.microsoft.com/office/spreadsheetml/2014/revision" mc:Ignorable="xr" xr:uid="{E5162BCB-0D41-4686-8851-5004665C4A7E}" name="Pivottabel1"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7"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h="1" x="1"/>
        <item x="0"/>
        <item x="3"/>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6"/>
  </rowFields>
  <rowItems count="4">
    <i>
      <x v="1"/>
    </i>
    <i>
      <x v="2"/>
    </i>
    <i>
      <x v="3"/>
    </i>
    <i t="grand">
      <x/>
    </i>
  </rowItems>
  <colItems count="1">
    <i/>
  </colItems>
  <dataFields count="1">
    <dataField name="Antal af Indeholder jeres undervisningsmiljøvurdering retningslinjer for, hvornår I følger op på handlingsplanen?" fld="36"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2.xml><?xml version="1.0" encoding="utf-8"?>
<pivotTableDefinition xmlns="http://schemas.openxmlformats.org/spreadsheetml/2006/main" xmlns:mc="http://schemas.openxmlformats.org/markup-compatibility/2006" xmlns:xr="http://schemas.microsoft.com/office/spreadsheetml/2014/revision" mc:Ignorable="xr" xr:uid="{5D9961CB-6158-46CC-BC9C-9C5768D4853A}" name="Pivottabel3"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9"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7">
        <item h="1" x="3"/>
        <item x="1"/>
        <item x="2"/>
        <item x="4"/>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7"/>
  </rowFields>
  <rowItems count="6">
    <i>
      <x v="1"/>
    </i>
    <i>
      <x v="2"/>
    </i>
    <i>
      <x v="3"/>
    </i>
    <i>
      <x v="4"/>
    </i>
    <i>
      <x v="5"/>
    </i>
    <i t="grand">
      <x/>
    </i>
  </rowItems>
  <colItems count="1">
    <i/>
  </colItems>
  <dataFields count="1">
    <dataField name="Antal af I hvilken grad har I inddraget de studerende i jeres arbejde med undervisningsmiljøvurderingen i forbindelse med... - ... planlægningen og tilrettelæggelsen af undersøgelsen?" fld="37"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3.xml><?xml version="1.0" encoding="utf-8"?>
<pivotTableDefinition xmlns="http://schemas.openxmlformats.org/spreadsheetml/2006/main" xmlns:mc="http://schemas.openxmlformats.org/markup-compatibility/2006" xmlns:xr="http://schemas.microsoft.com/office/spreadsheetml/2014/revision" mc:Ignorable="xr" xr:uid="{9D77FB76-B119-4EDF-ACAD-E28547CAD743}" name="Pivottabel7"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17:B23"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7">
        <item h="1" x="2"/>
        <item x="0"/>
        <item x="1"/>
        <item x="4"/>
        <item x="5"/>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9"/>
  </rowFields>
  <rowItems count="6">
    <i>
      <x v="1"/>
    </i>
    <i>
      <x v="2"/>
    </i>
    <i>
      <x v="3"/>
    </i>
    <i>
      <x v="4"/>
    </i>
    <i>
      <x v="5"/>
    </i>
    <i t="grand">
      <x/>
    </i>
  </rowItems>
  <colItems count="1">
    <i/>
  </colItems>
  <dataFields count="1">
    <dataField name="Antal af I hvilken grad har I inddraget de studerende i jeres arbejde med undervisningsmiljøvurderingen i forbindelse med... - ... opfølgningen af undersøgelsen?" fld="39"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4.xml><?xml version="1.0" encoding="utf-8"?>
<pivotTableDefinition xmlns="http://schemas.openxmlformats.org/spreadsheetml/2006/main" xmlns:mc="http://schemas.openxmlformats.org/markup-compatibility/2006" xmlns:xr="http://schemas.microsoft.com/office/spreadsheetml/2014/revision" mc:Ignorable="xr" xr:uid="{2FEDC8A1-F901-4819-A0A2-49F89CB9AAFC}" name="Pivottabel5"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10:B1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7">
        <item h="1" x="2"/>
        <item x="0"/>
        <item x="1"/>
        <item x="3"/>
        <item x="5"/>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8"/>
  </rowFields>
  <rowItems count="6">
    <i>
      <x v="1"/>
    </i>
    <i>
      <x v="2"/>
    </i>
    <i>
      <x v="3"/>
    </i>
    <i>
      <x v="4"/>
    </i>
    <i>
      <x v="5"/>
    </i>
    <i t="grand">
      <x/>
    </i>
  </rowItems>
  <colItems count="1">
    <i/>
  </colItems>
  <dataFields count="1">
    <dataField name="Antal af I hvilken grad har I inddraget de studerende i jeres arbejde med undervisningsmiljøvurderingen i forbindelse med... - ... gennemførelsen af undersøgelsen?" fld="38"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5.xml><?xml version="1.0" encoding="utf-8"?>
<pivotTableDefinition xmlns="http://schemas.openxmlformats.org/spreadsheetml/2006/main" xmlns:mc="http://schemas.openxmlformats.org/markup-compatibility/2006" xmlns:xr="http://schemas.microsoft.com/office/spreadsheetml/2014/revision" mc:Ignorable="xr" xr:uid="{BCAA97C3-2EE8-45FF-9E5E-6A019BCFD08F}" name="Pivottabel4"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9"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h="1" x="2"/>
        <item x="0"/>
        <item x="1"/>
        <item x="3"/>
        <item x="5"/>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8"/>
  </rowFields>
  <rowItems count="6">
    <i>
      <x v="1"/>
    </i>
    <i>
      <x v="2"/>
    </i>
    <i>
      <x v="3"/>
    </i>
    <i>
      <x v="4"/>
    </i>
    <i>
      <x v="5"/>
    </i>
    <i t="grand">
      <x/>
    </i>
  </rowItems>
  <colItems count="1">
    <i/>
  </colItems>
  <dataFields count="1">
    <dataField name="Antal af I hvilken grad har I inddraget de studerende i jeres arbejde med undervisningsmiljøvurderingen i forbindelse med... - ... gennemførelsen af undersøgelsen?" fld="3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6.xml><?xml version="1.0" encoding="utf-8"?>
<pivotTableDefinition xmlns="http://schemas.openxmlformats.org/spreadsheetml/2006/main" xmlns:mc="http://schemas.openxmlformats.org/markup-compatibility/2006" xmlns:xr="http://schemas.microsoft.com/office/spreadsheetml/2014/revision" mc:Ignorable="xr" xr:uid="{ABC98401-5E15-469A-908F-048A3F4634CB}" name="Pivottabel6"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9"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h="1" x="2"/>
        <item x="0"/>
        <item x="1"/>
        <item x="4"/>
        <item x="5"/>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39"/>
  </rowFields>
  <rowItems count="6">
    <i>
      <x v="1"/>
    </i>
    <i>
      <x v="2"/>
    </i>
    <i>
      <x v="3"/>
    </i>
    <i>
      <x v="4"/>
    </i>
    <i>
      <x v="5"/>
    </i>
    <i t="grand">
      <x/>
    </i>
  </rowItems>
  <colItems count="1">
    <i/>
  </colItems>
  <dataFields count="1">
    <dataField name="Antal af I hvilken grad har I inddraget de studerende i jeres arbejde med undervisningsmiljøvurderingen i forbindelse med... - ... opfølgningen af undersøgelsen?" fld="3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7.xml><?xml version="1.0" encoding="utf-8"?>
<pivotTableDefinition xmlns="http://schemas.openxmlformats.org/spreadsheetml/2006/main" xmlns:mc="http://schemas.openxmlformats.org/markup-compatibility/2006" xmlns:xr="http://schemas.microsoft.com/office/spreadsheetml/2014/revision" mc:Ignorable="xr" xr:uid="{72BBE73F-EA06-47CC-BFF2-DB5CBE8A7C9A}" name="Pivottabel8"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8"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6">
        <item h="1" x="2"/>
        <item x="1"/>
        <item x="0"/>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41"/>
  </rowFields>
  <rowItems count="5">
    <i>
      <x v="1"/>
    </i>
    <i>
      <x v="2"/>
    </i>
    <i>
      <x v="3"/>
    </i>
    <i>
      <x v="4"/>
    </i>
    <i t="grand">
      <x/>
    </i>
  </rowItems>
  <colItems count="1">
    <i/>
  </colItems>
  <dataFields count="1">
    <dataField name="Antal af Hvor enig eller uenig er I som uddannelsesinstitution i, at undervisningsmiljøvurderingen er et godt redskab til at sikre et godt undervisningsmiljø på jeres uddannelsesinstitution?" fld="41" subtotal="count" showDataAs="percentOfTotal" baseField="0" baseItem="0" numFmtId="10"/>
  </dataFields>
  <formats count="1">
    <format dxfId="39">
      <pivotArea collapsedLevelsAreSubtotals="1" fieldPosition="0">
        <references count="1">
          <reference field="4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8.xml><?xml version="1.0" encoding="utf-8"?>
<pivotTableDefinition xmlns="http://schemas.openxmlformats.org/spreadsheetml/2006/main" xmlns:mc="http://schemas.openxmlformats.org/markup-compatibility/2006" xmlns:xr="http://schemas.microsoft.com/office/spreadsheetml/2014/revision" mc:Ignorable="xr" xr:uid="{B1B566EF-9767-4BEE-AAA6-062EB68AD4E0}" name="Pivottabel9"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chartFormat="3">
  <location ref="A3:B7"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5">
        <item h="1" x="1"/>
        <item x="0"/>
        <item x="2"/>
        <item x="3"/>
        <item t="default"/>
      </items>
    </pivotField>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43"/>
  </rowFields>
  <rowItems count="4">
    <i>
      <x v="1"/>
    </i>
    <i>
      <x v="2"/>
    </i>
    <i>
      <x v="3"/>
    </i>
    <i t="grand">
      <x/>
    </i>
  </rowItems>
  <colItems count="1">
    <i/>
  </colItems>
  <dataFields count="1">
    <dataField name="Antal af Kender I som uddannelsesinstitution betegnelsen undervisningsmiljørepræsentanter (UMR)?" fld="43" subtotal="count" showDataAs="percentOfTotal" baseField="0" baseItem="0" numFmtId="10"/>
  </dataFields>
  <formats count="1">
    <format dxfId="38">
      <pivotArea collapsedLevelsAreSubtotals="1" fieldPosition="0">
        <references count="1">
          <reference field="43" count="0"/>
        </references>
      </pivotArea>
    </format>
  </formats>
  <chartFormats count="8">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43" count="1" selected="0">
            <x v="1"/>
          </reference>
        </references>
      </pivotArea>
    </chartFormat>
    <chartFormat chart="0" format="2">
      <pivotArea type="data" outline="0" fieldPosition="0">
        <references count="2">
          <reference field="4294967294" count="1" selected="0">
            <x v="0"/>
          </reference>
          <reference field="43" count="1" selected="0">
            <x v="2"/>
          </reference>
        </references>
      </pivotArea>
    </chartFormat>
    <chartFormat chart="0" format="3">
      <pivotArea type="data" outline="0" fieldPosition="0">
        <references count="2">
          <reference field="4294967294" count="1" selected="0">
            <x v="0"/>
          </reference>
          <reference field="43" count="1" selected="0">
            <x v="3"/>
          </reference>
        </references>
      </pivotArea>
    </chartFormat>
    <chartFormat chart="2" format="8" series="1">
      <pivotArea type="data" outline="0" fieldPosition="0">
        <references count="1">
          <reference field="4294967294" count="1" selected="0">
            <x v="0"/>
          </reference>
        </references>
      </pivotArea>
    </chartFormat>
    <chartFormat chart="2" format="9">
      <pivotArea type="data" outline="0" fieldPosition="0">
        <references count="2">
          <reference field="4294967294" count="1" selected="0">
            <x v="0"/>
          </reference>
          <reference field="43" count="1" selected="0">
            <x v="1"/>
          </reference>
        </references>
      </pivotArea>
    </chartFormat>
    <chartFormat chart="2" format="10">
      <pivotArea type="data" outline="0" fieldPosition="0">
        <references count="2">
          <reference field="4294967294" count="1" selected="0">
            <x v="0"/>
          </reference>
          <reference field="43" count="1" selected="0">
            <x v="2"/>
          </reference>
        </references>
      </pivotArea>
    </chartFormat>
    <chartFormat chart="2" format="11">
      <pivotArea type="data" outline="0" fieldPosition="0">
        <references count="2">
          <reference field="4294967294" count="1" selected="0">
            <x v="0"/>
          </reference>
          <reference field="43"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9.xml><?xml version="1.0" encoding="utf-8"?>
<pivotTableDefinition xmlns="http://schemas.openxmlformats.org/spreadsheetml/2006/main" xmlns:mc="http://schemas.openxmlformats.org/markup-compatibility/2006" xmlns:xr="http://schemas.microsoft.com/office/spreadsheetml/2014/revision" mc:Ignorable="xr" xr:uid="{3D69BE2C-371A-4AAD-B2A2-35E4CAEACDC1}" name="Pivottabel10"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chartFormat="3">
  <location ref="A3:B7"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5">
        <item h="1" x="2"/>
        <item x="0"/>
        <item x="1"/>
        <item x="3"/>
        <item t="default"/>
      </items>
    </pivotField>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44"/>
  </rowFields>
  <rowItems count="4">
    <i>
      <x v="1"/>
    </i>
    <i>
      <x v="2"/>
    </i>
    <i>
      <x v="3"/>
    </i>
    <i t="grand">
      <x/>
    </i>
  </rowItems>
  <colItems count="1">
    <i/>
  </colItems>
  <dataFields count="1">
    <dataField name="Antal af Har I oplyst de studerende om deres ret til at vælge undervisningsmiljørepræsentanter?" fld="44" subtotal="count" showDataAs="percentOfTotal" baseField="0" baseItem="0" numFmtId="10"/>
  </dataFields>
  <formats count="1">
    <format dxfId="37">
      <pivotArea collapsedLevelsAreSubtotals="1" fieldPosition="0">
        <references count="1">
          <reference field="44" count="0"/>
        </references>
      </pivotArea>
    </format>
  </formats>
  <chartFormats count="8">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44" count="1" selected="0">
            <x v="1"/>
          </reference>
        </references>
      </pivotArea>
    </chartFormat>
    <chartFormat chart="0" format="2">
      <pivotArea type="data" outline="0" fieldPosition="0">
        <references count="2">
          <reference field="4294967294" count="1" selected="0">
            <x v="0"/>
          </reference>
          <reference field="44" count="1" selected="0">
            <x v="2"/>
          </reference>
        </references>
      </pivotArea>
    </chartFormat>
    <chartFormat chart="0" format="3">
      <pivotArea type="data" outline="0" fieldPosition="0">
        <references count="2">
          <reference field="4294967294" count="1" selected="0">
            <x v="0"/>
          </reference>
          <reference field="44" count="1" selected="0">
            <x v="3"/>
          </reference>
        </references>
      </pivotArea>
    </chartFormat>
    <chartFormat chart="2" format="8" series="1">
      <pivotArea type="data" outline="0" fieldPosition="0">
        <references count="1">
          <reference field="4294967294" count="1" selected="0">
            <x v="0"/>
          </reference>
        </references>
      </pivotArea>
    </chartFormat>
    <chartFormat chart="2" format="9">
      <pivotArea type="data" outline="0" fieldPosition="0">
        <references count="2">
          <reference field="4294967294" count="1" selected="0">
            <x v="0"/>
          </reference>
          <reference field="44" count="1" selected="0">
            <x v="1"/>
          </reference>
        </references>
      </pivotArea>
    </chartFormat>
    <chartFormat chart="2" format="10">
      <pivotArea type="data" outline="0" fieldPosition="0">
        <references count="2">
          <reference field="4294967294" count="1" selected="0">
            <x v="0"/>
          </reference>
          <reference field="44" count="1" selected="0">
            <x v="2"/>
          </reference>
        </references>
      </pivotArea>
    </chartFormat>
    <chartFormat chart="2" format="11">
      <pivotArea type="data" outline="0" fieldPosition="0">
        <references count="2">
          <reference field="4294967294" count="1" selected="0">
            <x v="0"/>
          </reference>
          <reference field="4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57B6702-B9EE-42D2-A912-78463E08B842}" name="Pivottabel2"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4"/>
  </rowFields>
  <rowItems count="3">
    <i>
      <x/>
    </i>
    <i>
      <x v="1"/>
    </i>
    <i t="grand">
      <x/>
    </i>
  </rowItems>
  <colItems count="1">
    <i/>
  </colItems>
  <dataFields count="1">
    <dataField name="Antal af Hvilke forhold af jeres fysiske og æstetiske undervisningsmiljø har I kortlagt i jeres undervisningsmiljøvurdering? - Toilet og sanitære forhold" fld="4"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0.xml><?xml version="1.0" encoding="utf-8"?>
<pivotTableDefinition xmlns="http://schemas.openxmlformats.org/spreadsheetml/2006/main" xmlns:mc="http://schemas.openxmlformats.org/markup-compatibility/2006" xmlns:xr="http://schemas.microsoft.com/office/spreadsheetml/2014/revision" mc:Ignorable="xr" xr:uid="{FFB2C984-645B-40A5-8426-7A90CD4EA6D6}" name="Pivottabel11"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chartFormat="3">
  <location ref="A3:B7"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5">
        <item h="1" x="2"/>
        <item x="0"/>
        <item x="1"/>
        <item x="3"/>
        <item t="default"/>
      </items>
    </pivotField>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45"/>
  </rowFields>
  <rowItems count="4">
    <i>
      <x v="1"/>
    </i>
    <i>
      <x v="2"/>
    </i>
    <i>
      <x v="3"/>
    </i>
    <i t="grand">
      <x/>
    </i>
  </rowItems>
  <colItems count="1">
    <i/>
  </colItems>
  <dataFields count="1">
    <dataField name="Antal af Har I undervisningsmiljørepræsentanter på jeres uddannelseinstitution?" fld="45" subtotal="count" showDataAs="percentOfTotal" baseField="0" baseItem="0" numFmtId="10"/>
  </dataFields>
  <formats count="2">
    <format dxfId="36">
      <pivotArea outline="0" fieldPosition="0">
        <references count="1">
          <reference field="4294967294" count="1">
            <x v="0"/>
          </reference>
        </references>
      </pivotArea>
    </format>
    <format dxfId="35">
      <pivotArea collapsedLevelsAreSubtotals="1" fieldPosition="0">
        <references count="1">
          <reference field="45" count="0"/>
        </references>
      </pivotArea>
    </format>
  </formats>
  <chartFormats count="8">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45" count="1" selected="0">
            <x v="1"/>
          </reference>
        </references>
      </pivotArea>
    </chartFormat>
    <chartFormat chart="0" format="2">
      <pivotArea type="data" outline="0" fieldPosition="0">
        <references count="2">
          <reference field="4294967294" count="1" selected="0">
            <x v="0"/>
          </reference>
          <reference field="45" count="1" selected="0">
            <x v="2"/>
          </reference>
        </references>
      </pivotArea>
    </chartFormat>
    <chartFormat chart="0" format="3">
      <pivotArea type="data" outline="0" fieldPosition="0">
        <references count="2">
          <reference field="4294967294" count="1" selected="0">
            <x v="0"/>
          </reference>
          <reference field="45" count="1" selected="0">
            <x v="3"/>
          </reference>
        </references>
      </pivotArea>
    </chartFormat>
    <chartFormat chart="2" format="8" series="1">
      <pivotArea type="data" outline="0" fieldPosition="0">
        <references count="1">
          <reference field="4294967294" count="1" selected="0">
            <x v="0"/>
          </reference>
        </references>
      </pivotArea>
    </chartFormat>
    <chartFormat chart="2" format="9">
      <pivotArea type="data" outline="0" fieldPosition="0">
        <references count="2">
          <reference field="4294967294" count="1" selected="0">
            <x v="0"/>
          </reference>
          <reference field="45" count="1" selected="0">
            <x v="1"/>
          </reference>
        </references>
      </pivotArea>
    </chartFormat>
    <chartFormat chart="2" format="10">
      <pivotArea type="data" outline="0" fieldPosition="0">
        <references count="2">
          <reference field="4294967294" count="1" selected="0">
            <x v="0"/>
          </reference>
          <reference field="45" count="1" selected="0">
            <x v="2"/>
          </reference>
        </references>
      </pivotArea>
    </chartFormat>
    <chartFormat chart="2" format="11">
      <pivotArea type="data" outline="0" fieldPosition="0">
        <references count="2">
          <reference field="4294967294" count="1" selected="0">
            <x v="0"/>
          </reference>
          <reference field="45"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1.xml><?xml version="1.0" encoding="utf-8"?>
<pivotTableDefinition xmlns="http://schemas.openxmlformats.org/spreadsheetml/2006/main" xmlns:mc="http://schemas.openxmlformats.org/markup-compatibility/2006" xmlns:xr="http://schemas.microsoft.com/office/spreadsheetml/2014/revision" mc:Ignorable="xr" xr:uid="{8CFE27C8-C715-4256-BBD1-5B0D9D9DEEE0}" name="Pivottabel12"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chartFormat="3">
  <location ref="A3:B9"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7">
        <item h="1" x="0"/>
        <item x="1"/>
        <item x="5"/>
        <item x="2"/>
        <item x="3"/>
        <item x="4"/>
        <item t="default"/>
      </items>
    </pivotField>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46"/>
  </rowFields>
  <rowItems count="6">
    <i>
      <x v="1"/>
    </i>
    <i>
      <x v="2"/>
    </i>
    <i>
      <x v="3"/>
    </i>
    <i>
      <x v="4"/>
    </i>
    <i>
      <x v="5"/>
    </i>
    <i t="grand">
      <x/>
    </i>
  </rowItems>
  <colItems count="1">
    <i/>
  </colItems>
  <dataFields count="1">
    <dataField name="Antal af Hvorfor har I ikke undervisningsmiljørepræsentanter på jeres uddannelsesinstitution?" fld="46" subtotal="count" showDataAs="percentOfTotal" baseField="0" baseItem="0" numFmtId="10"/>
  </dataFields>
  <formats count="1">
    <format dxfId="34">
      <pivotArea collapsedLevelsAreSubtotals="1" fieldPosition="0">
        <references count="1">
          <reference field="46" count="0"/>
        </references>
      </pivotArea>
    </format>
  </formats>
  <chartFormats count="2">
    <chartFormat chart="0" format="0"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2.xml><?xml version="1.0" encoding="utf-8"?>
<pivotTableDefinition xmlns="http://schemas.openxmlformats.org/spreadsheetml/2006/main" xmlns:mc="http://schemas.openxmlformats.org/markup-compatibility/2006" xmlns:xr="http://schemas.microsoft.com/office/spreadsheetml/2014/revision" mc:Ignorable="xr" xr:uid="{1FE6C656-E1D9-41BE-9F5A-BB1605866751}" name="Pivottabel13"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6"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h="1" x="1"/>
        <item x="2"/>
        <item x="0"/>
        <item t="default"/>
      </items>
    </pivotField>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48"/>
  </rowFields>
  <rowItems count="3">
    <i>
      <x v="1"/>
    </i>
    <i>
      <x v="2"/>
    </i>
    <i t="grand">
      <x/>
    </i>
  </rowItems>
  <colItems count="1">
    <i/>
  </colItems>
  <dataFields count="1">
    <dataField name="Antal af Inviterer I undervisningsmiljørepræsentanterne til at deltage i uddannelsesinstitutionens arbejdsmiljøgrupper, når I drøfter forhold, der har betydning for undervisningsmiljøet?" fld="48"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3.xml><?xml version="1.0" encoding="utf-8"?>
<pivotTableDefinition xmlns="http://schemas.openxmlformats.org/spreadsheetml/2006/main" xmlns:mc="http://schemas.openxmlformats.org/markup-compatibility/2006" xmlns:xr="http://schemas.microsoft.com/office/spreadsheetml/2014/revision" mc:Ignorable="xr" xr:uid="{1930D977-1081-403F-857A-F2FDA55F68D1}" name="Pivottabel14" cacheId="0" applyNumberFormats="0" applyBorderFormats="0" applyFontFormats="0" applyPatternFormats="0" applyAlignmentFormats="0" applyWidthHeightFormats="1" dataCaption="Værdier" updatedVersion="8" minRefreshableVersion="3" useAutoFormatting="1" itemPrintTitles="1" createdVersion="8" indent="0" outline="1" outlineData="1" chartFormat="5">
  <location ref="A3:B10"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53"/>
  </rowFields>
  <rowItems count="7">
    <i>
      <x v="1"/>
    </i>
    <i>
      <x v="4"/>
    </i>
    <i>
      <x v="5"/>
    </i>
    <i>
      <x v="6"/>
    </i>
    <i>
      <x v="7"/>
    </i>
    <i>
      <x v="10"/>
    </i>
    <i t="grand">
      <x/>
    </i>
  </rowItems>
  <colItems count="1">
    <i/>
  </colItems>
  <dataFields count="1">
    <dataField name="Antal af Inst. type" fld="53" subtotal="count" showDataAs="percentOfTotal" baseField="0" baseItem="0" numFmtId="10"/>
  </dataFields>
  <formats count="1">
    <format dxfId="33">
      <pivotArea collapsedLevelsAreSubtotals="1" fieldPosition="0">
        <references count="1">
          <reference field="53" count="0"/>
        </references>
      </pivotArea>
    </format>
  </formats>
  <chartFormats count="1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53" count="1" selected="0">
            <x v="1"/>
          </reference>
        </references>
      </pivotArea>
    </chartFormat>
    <chartFormat chart="0" format="2">
      <pivotArea type="data" outline="0" fieldPosition="0">
        <references count="2">
          <reference field="4294967294" count="1" selected="0">
            <x v="0"/>
          </reference>
          <reference field="53" count="1" selected="0">
            <x v="4"/>
          </reference>
        </references>
      </pivotArea>
    </chartFormat>
    <chartFormat chart="0" format="3">
      <pivotArea type="data" outline="0" fieldPosition="0">
        <references count="2">
          <reference field="4294967294" count="1" selected="0">
            <x v="0"/>
          </reference>
          <reference field="53" count="1" selected="0">
            <x v="5"/>
          </reference>
        </references>
      </pivotArea>
    </chartFormat>
    <chartFormat chart="0" format="4">
      <pivotArea type="data" outline="0" fieldPosition="0">
        <references count="2">
          <reference field="4294967294" count="1" selected="0">
            <x v="0"/>
          </reference>
          <reference field="53" count="1" selected="0">
            <x v="6"/>
          </reference>
        </references>
      </pivotArea>
    </chartFormat>
    <chartFormat chart="0" format="5">
      <pivotArea type="data" outline="0" fieldPosition="0">
        <references count="2">
          <reference field="4294967294" count="1" selected="0">
            <x v="0"/>
          </reference>
          <reference field="53" count="1" selected="0">
            <x v="7"/>
          </reference>
        </references>
      </pivotArea>
    </chartFormat>
    <chartFormat chart="0" format="6">
      <pivotArea type="data" outline="0" fieldPosition="0">
        <references count="2">
          <reference field="4294967294" count="1" selected="0">
            <x v="0"/>
          </reference>
          <reference field="53" count="1" selected="0">
            <x v="10"/>
          </reference>
        </references>
      </pivotArea>
    </chartFormat>
    <chartFormat chart="4" format="14" series="1">
      <pivotArea type="data" outline="0" fieldPosition="0">
        <references count="1">
          <reference field="4294967294" count="1" selected="0">
            <x v="0"/>
          </reference>
        </references>
      </pivotArea>
    </chartFormat>
    <chartFormat chart="4" format="15">
      <pivotArea type="data" outline="0" fieldPosition="0">
        <references count="2">
          <reference field="4294967294" count="1" selected="0">
            <x v="0"/>
          </reference>
          <reference field="53" count="1" selected="0">
            <x v="1"/>
          </reference>
        </references>
      </pivotArea>
    </chartFormat>
    <chartFormat chart="4" format="16">
      <pivotArea type="data" outline="0" fieldPosition="0">
        <references count="2">
          <reference field="4294967294" count="1" selected="0">
            <x v="0"/>
          </reference>
          <reference field="53" count="1" selected="0">
            <x v="4"/>
          </reference>
        </references>
      </pivotArea>
    </chartFormat>
    <chartFormat chart="4" format="17">
      <pivotArea type="data" outline="0" fieldPosition="0">
        <references count="2">
          <reference field="4294967294" count="1" selected="0">
            <x v="0"/>
          </reference>
          <reference field="53" count="1" selected="0">
            <x v="5"/>
          </reference>
        </references>
      </pivotArea>
    </chartFormat>
    <chartFormat chart="4" format="18">
      <pivotArea type="data" outline="0" fieldPosition="0">
        <references count="2">
          <reference field="4294967294" count="1" selected="0">
            <x v="0"/>
          </reference>
          <reference field="53" count="1" selected="0">
            <x v="6"/>
          </reference>
        </references>
      </pivotArea>
    </chartFormat>
    <chartFormat chart="4" format="19">
      <pivotArea type="data" outline="0" fieldPosition="0">
        <references count="2">
          <reference field="4294967294" count="1" selected="0">
            <x v="0"/>
          </reference>
          <reference field="53" count="1" selected="0">
            <x v="7"/>
          </reference>
        </references>
      </pivotArea>
    </chartFormat>
    <chartFormat chart="4" format="20">
      <pivotArea type="data" outline="0" fieldPosition="0">
        <references count="2">
          <reference field="4294967294" count="1" selected="0">
            <x v="0"/>
          </reference>
          <reference field="53" count="1" selected="0">
            <x v="1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4.xml><?xml version="1.0" encoding="utf-8"?>
<pivotTableDefinition xmlns="http://schemas.openxmlformats.org/spreadsheetml/2006/main" xmlns:mc="http://schemas.openxmlformats.org/markup-compatibility/2006" xmlns:xr="http://schemas.microsoft.com/office/spreadsheetml/2014/revision" mc:Ignorable="xr" xr:uid="{20D3927D-3F24-4024-8B4D-C1C77948A044}" name="Pivottabel15"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chartFormat="3">
  <location ref="A3:B8"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axis="axisRow" dataField="1"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54"/>
  </rowFields>
  <rowItems count="5">
    <i>
      <x/>
    </i>
    <i>
      <x v="1"/>
    </i>
    <i>
      <x v="2"/>
    </i>
    <i>
      <x v="3"/>
    </i>
    <i t="grand">
      <x/>
    </i>
  </rowItems>
  <colItems count="1">
    <i/>
  </colItems>
  <dataFields count="1">
    <dataField name="Antal af Ejerkode navn" fld="54" subtotal="count" showDataAs="percentOfTotal" baseField="0" baseItem="0" numFmtId="10"/>
  </dataFields>
  <formats count="1">
    <format dxfId="32">
      <pivotArea collapsedLevelsAreSubtotals="1" fieldPosition="0">
        <references count="1">
          <reference field="54" count="0"/>
        </references>
      </pivotArea>
    </format>
  </formats>
  <chartFormats count="10">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54" count="1" selected="0">
            <x v="0"/>
          </reference>
        </references>
      </pivotArea>
    </chartFormat>
    <chartFormat chart="0" format="2">
      <pivotArea type="data" outline="0" fieldPosition="0">
        <references count="2">
          <reference field="4294967294" count="1" selected="0">
            <x v="0"/>
          </reference>
          <reference field="54" count="1" selected="0">
            <x v="1"/>
          </reference>
        </references>
      </pivotArea>
    </chartFormat>
    <chartFormat chart="0" format="3">
      <pivotArea type="data" outline="0" fieldPosition="0">
        <references count="2">
          <reference field="4294967294" count="1" selected="0">
            <x v="0"/>
          </reference>
          <reference field="54" count="1" selected="0">
            <x v="2"/>
          </reference>
        </references>
      </pivotArea>
    </chartFormat>
    <chartFormat chart="0" format="4">
      <pivotArea type="data" outline="0" fieldPosition="0">
        <references count="2">
          <reference field="4294967294" count="1" selected="0">
            <x v="0"/>
          </reference>
          <reference field="54" count="1" selected="0">
            <x v="3"/>
          </reference>
        </references>
      </pivotArea>
    </chartFormat>
    <chartFormat chart="2" format="10" series="1">
      <pivotArea type="data" outline="0" fieldPosition="0">
        <references count="1">
          <reference field="4294967294" count="1" selected="0">
            <x v="0"/>
          </reference>
        </references>
      </pivotArea>
    </chartFormat>
    <chartFormat chart="2" format="11">
      <pivotArea type="data" outline="0" fieldPosition="0">
        <references count="2">
          <reference field="4294967294" count="1" selected="0">
            <x v="0"/>
          </reference>
          <reference field="54" count="1" selected="0">
            <x v="0"/>
          </reference>
        </references>
      </pivotArea>
    </chartFormat>
    <chartFormat chart="2" format="12">
      <pivotArea type="data" outline="0" fieldPosition="0">
        <references count="2">
          <reference field="4294967294" count="1" selected="0">
            <x v="0"/>
          </reference>
          <reference field="54" count="1" selected="0">
            <x v="1"/>
          </reference>
        </references>
      </pivotArea>
    </chartFormat>
    <chartFormat chart="2" format="13">
      <pivotArea type="data" outline="0" fieldPosition="0">
        <references count="2">
          <reference field="4294967294" count="1" selected="0">
            <x v="0"/>
          </reference>
          <reference field="54" count="1" selected="0">
            <x v="2"/>
          </reference>
        </references>
      </pivotArea>
    </chartFormat>
    <chartFormat chart="2" format="14">
      <pivotArea type="data" outline="0" fieldPosition="0">
        <references count="2">
          <reference field="4294967294" count="1" selected="0">
            <x v="0"/>
          </reference>
          <reference field="5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5.xml><?xml version="1.0" encoding="utf-8"?>
<pivotTableDefinition xmlns="http://schemas.openxmlformats.org/spreadsheetml/2006/main" xmlns:mc="http://schemas.openxmlformats.org/markup-compatibility/2006" xmlns:xr="http://schemas.microsoft.com/office/spreadsheetml/2014/revision" mc:Ignorable="xr" xr:uid="{9499DDC6-0968-48E7-9FC3-1F5316111D88}" name="Pivottabel16"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5"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axis="axisRow" dataField="1" numFmtId="1">
      <items count="3">
        <item h="1" x="1"/>
        <item x="0"/>
        <item t="default"/>
      </items>
    </pivotField>
    <pivotField numFmtId="1" showAll="0"/>
  </pivotFields>
  <rowFields count="1">
    <field x="62"/>
  </rowFields>
  <rowItems count="2">
    <i>
      <x v="1"/>
    </i>
    <i t="grand">
      <x/>
    </i>
  </rowItems>
  <colItems count="1">
    <i/>
  </colItems>
  <dataFields count="1">
    <dataField name="Sum af Samlet status - Gennemført" fld="6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6.xml><?xml version="1.0" encoding="utf-8"?>
<pivotTableDefinition xmlns="http://schemas.openxmlformats.org/spreadsheetml/2006/main" xmlns:mc="http://schemas.openxmlformats.org/markup-compatibility/2006" xmlns:xr="http://schemas.microsoft.com/office/spreadsheetml/2014/revision" mc:Ignorable="xr" xr:uid="{9FE8CB19-A4D0-4FDD-B3EF-5A93C51653D5}" name="Pivottabel6"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5"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axis="axisRow" dataField="1" numFmtId="1">
      <items count="3">
        <item h="1" x="0"/>
        <item x="1"/>
        <item t="default"/>
      </items>
    </pivotField>
    <pivotField numFmtId="1" showAll="0"/>
    <pivotField numFmtId="1" showAll="0"/>
    <pivotField numFmtId="1" showAll="0"/>
  </pivotFields>
  <rowFields count="1">
    <field x="60"/>
  </rowFields>
  <rowItems count="2">
    <i>
      <x v="1"/>
    </i>
    <i t="grand">
      <x/>
    </i>
  </rowItems>
  <colItems count="1">
    <i/>
  </colItems>
  <dataFields count="1">
    <dataField name="Sum af Samlet status - Distribueret" fld="6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7.xml><?xml version="1.0" encoding="utf-8"?>
<pivotTableDefinition xmlns="http://schemas.openxmlformats.org/spreadsheetml/2006/main" xmlns:mc="http://schemas.openxmlformats.org/markup-compatibility/2006" xmlns:xr="http://schemas.microsoft.com/office/spreadsheetml/2014/revision" mc:Ignorable="xr" xr:uid="{7E32CBE1-3F34-4A11-A42D-D5A49EE8B8EC}" name="Pivottabel10"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13:B15"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axis="axisRow" dataField="1" numFmtId="1">
      <items count="3">
        <item h="1" x="1"/>
        <item x="0"/>
        <item t="default"/>
      </items>
    </pivotField>
    <pivotField numFmtId="1" showAll="0"/>
  </pivotFields>
  <rowFields count="1">
    <field x="62"/>
  </rowFields>
  <rowItems count="2">
    <i>
      <x v="1"/>
    </i>
    <i t="grand">
      <x/>
    </i>
  </rowItems>
  <colItems count="1">
    <i/>
  </colItems>
  <dataFields count="1">
    <dataField name="Sum af Samlet status - Gennemført" fld="6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8.xml><?xml version="1.0" encoding="utf-8"?>
<pivotTableDefinition xmlns="http://schemas.openxmlformats.org/spreadsheetml/2006/main" xmlns:mc="http://schemas.openxmlformats.org/markup-compatibility/2006" xmlns:xr="http://schemas.microsoft.com/office/spreadsheetml/2014/revision" mc:Ignorable="xr" xr:uid="{8D693CFE-57B7-4B6F-9BBB-54BA0E5A9645}" name="Pivottabel8"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8:B10"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axis="axisRow" dataField="1" numFmtId="1">
      <items count="3">
        <item h="1" x="0"/>
        <item x="1"/>
        <item t="default"/>
      </items>
    </pivotField>
    <pivotField numFmtId="1" showAll="0"/>
    <pivotField numFmtId="1" showAll="0"/>
  </pivotFields>
  <rowFields count="1">
    <field x="61"/>
  </rowFields>
  <rowItems count="2">
    <i>
      <x v="1"/>
    </i>
    <i t="grand">
      <x/>
    </i>
  </rowItems>
  <colItems count="1">
    <i/>
  </colItems>
  <dataFields count="1">
    <dataField name="Sum af Samlet status - Nogen svar" fld="6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9.xml><?xml version="1.0" encoding="utf-8"?>
<pivotTableDefinition xmlns="http://schemas.openxmlformats.org/spreadsheetml/2006/main" xmlns:mc="http://schemas.openxmlformats.org/markup-compatibility/2006" xmlns:xr="http://schemas.microsoft.com/office/spreadsheetml/2014/revision" mc:Ignorable="xr" xr:uid="{84218BF8-B198-40F3-B815-B59ADD1058C8}" name="Pivottabel7"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5"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axis="axisRow" dataField="1" numFmtId="1" showAll="0">
      <items count="3">
        <item h="1" x="0"/>
        <item x="1"/>
        <item t="default"/>
      </items>
    </pivotField>
    <pivotField numFmtId="1" showAll="0"/>
    <pivotField numFmtId="1" showAll="0"/>
  </pivotFields>
  <rowFields count="1">
    <field x="61"/>
  </rowFields>
  <rowItems count="2">
    <i>
      <x v="1"/>
    </i>
    <i t="grand">
      <x/>
    </i>
  </rowItems>
  <colItems count="1">
    <i/>
  </colItems>
  <dataFields count="1">
    <dataField name="Sum af Samlet status - Nogen svar" fld="6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9FA9B6F4-124E-4D68-B9C0-A44B8EB47FA5}" name="Pivottabel4"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7:B10" firstHeaderRow="1" firstDataRow="1" firstDataCol="1"/>
  <pivotFields count="64">
    <pivotField showAll="0"/>
    <pivotField showAll="0"/>
    <pivotField showAll="0"/>
    <pivotField showAll="0"/>
    <pivotField showAll="0"/>
    <pivotField axis="axisRow" dataField="1" showAll="0">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5"/>
  </rowFields>
  <rowItems count="3">
    <i>
      <x/>
    </i>
    <i>
      <x v="1"/>
    </i>
    <i t="grand">
      <x/>
    </i>
  </rowItems>
  <colItems count="1">
    <i/>
  </colItems>
  <dataFields count="1">
    <dataField name="Antal af Hvilke forhold af jeres fysiske og æstetiske undervisningsmiljø har I kortlagt i jeres undervisningsmiljøvurdering? - Rengøring" fld="5"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0.xml><?xml version="1.0" encoding="utf-8"?>
<pivotTableDefinition xmlns="http://schemas.openxmlformats.org/spreadsheetml/2006/main" xmlns:mc="http://schemas.openxmlformats.org/markup-compatibility/2006" xmlns:xr="http://schemas.microsoft.com/office/spreadsheetml/2014/revision" mc:Ignorable="xr" xr:uid="{CABEED61-F95D-4C28-B5F4-1B158BB615D6}" name="Pivottabel9"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B5"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axis="axisRow" dataField="1" numFmtId="1" showAll="0">
      <items count="3">
        <item h="1" x="1"/>
        <item x="0"/>
        <item t="default"/>
      </items>
    </pivotField>
    <pivotField numFmtId="1" showAll="0"/>
  </pivotFields>
  <rowFields count="1">
    <field x="62"/>
  </rowFields>
  <rowItems count="2">
    <i>
      <x v="1"/>
    </i>
    <i t="grand">
      <x/>
    </i>
  </rowItems>
  <colItems count="1">
    <i/>
  </colItems>
  <dataFields count="1">
    <dataField name="Sum af Samlet status - Gennemført" fld="6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CBDA51DC-936A-4C70-B211-720C17884052}" name="Pivottabel20" cacheId="0" applyNumberFormats="0" applyBorderFormats="0" applyFontFormats="0" applyPatternFormats="0" applyAlignmentFormats="0" applyWidthHeightFormats="1" dataCaption="Værdier" updatedVersion="8" minRefreshableVersion="3" useAutoFormatting="1" itemPrintTitles="1" createdVersion="8" indent="0" outline="1" outlineData="1" multipleFieldFilters="0">
  <location ref="A39:B42" firstHeaderRow="1" firstDataRow="1" firstDataCol="1"/>
  <pivotFields count="64">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items count="4">
        <item x="0"/>
        <item x="1"/>
        <item h="1"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m="1" x="9"/>
        <item x="3"/>
        <item m="1" x="7"/>
        <item m="1" x="6"/>
        <item x="0"/>
        <item x="5"/>
        <item x="4"/>
        <item x="2"/>
        <item m="1" x="8"/>
        <item m="1" x="10"/>
        <item x="1"/>
        <item t="default"/>
      </items>
    </pivotField>
    <pivotField showAll="0">
      <items count="5">
        <item x="2"/>
        <item x="3"/>
        <item x="0"/>
        <item x="1"/>
        <item t="default"/>
      </items>
    </pivotField>
    <pivotField showAll="0"/>
    <pivotField showAll="0"/>
    <pivotField showAll="0"/>
    <pivotField showAll="0"/>
    <pivotField numFmtId="1" showAll="0"/>
    <pivotField numFmtId="1" showAll="0"/>
    <pivotField numFmtId="1" showAll="0"/>
    <pivotField numFmtId="1" showAll="0"/>
    <pivotField numFmtId="1" showAll="0"/>
  </pivotFields>
  <rowFields count="1">
    <field x="13"/>
  </rowFields>
  <rowItems count="3">
    <i>
      <x/>
    </i>
    <i>
      <x v="1"/>
    </i>
    <i t="grand">
      <x/>
    </i>
  </rowItems>
  <colItems count="1">
    <i/>
  </colItems>
  <dataFields count="1">
    <dataField name="Antal af Hvilke forhold af jeres fysiske og æstetiske undervisningsmiljø har I kortlagt i jeres undervisningsmiljøvurdering? - Sikkerhed i forhold til trapper" fld="13"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dsnit_Inst._type" xr10:uid="{6A1689E7-BAD0-43C2-85F8-D12E574EBCE0}" sourceName="Inst. type">
  <pivotTables>
    <pivotTable tabId="45" name="Pivottabel12"/>
    <pivotTable tabId="37" name="Pivottabel1"/>
    <pivotTable tabId="10" name="Pivottabel17"/>
    <pivotTable tabId="11" name="Pivottabel19"/>
    <pivotTable tabId="12" name="Pivottabel21"/>
    <pivotTable tabId="13" name="Pivottabel23"/>
    <pivotTable tabId="14" name="Pivottabel25"/>
    <pivotTable tabId="15" name="Pivottabel27"/>
    <pivotTable tabId="19" name="Pivottabel4"/>
    <pivotTable tabId="20" name="Pivottabel6"/>
    <pivotTable tabId="21" name="Pivottabel8"/>
    <pivotTable tabId="22" name="Pivottabel10"/>
    <pivotTable tabId="23" name="Pivottabel12"/>
    <pivotTable tabId="24" name="Pivottabel14"/>
    <pivotTable tabId="25" name="Pivottabel16"/>
    <pivotTable tabId="26" name="Pivottabel18"/>
    <pivotTable tabId="27" name="Pivottabel20"/>
    <pivotTable tabId="28" name="Pivottabel22"/>
    <pivotTable tabId="29" name="Pivottabel24"/>
    <pivotTable tabId="40" name="Pivottabel6"/>
    <pivotTable tabId="39" name="Pivottabel4"/>
    <pivotTable tabId="35" name="Pivottabel31"/>
    <pivotTable tabId="36" name="Pivottabel33"/>
    <pivotTable tabId="18" name="Pivottabel2"/>
    <pivotTable tabId="5" name="Pivottabel7"/>
    <pivotTable tabId="6" name="Pivottabel8"/>
    <pivotTable tabId="7" name="Pivottabel11"/>
    <pivotTable tabId="8" name="Pivottabel13"/>
    <pivotTable tabId="9" name="Pivottabel15"/>
    <pivotTable tabId="49" name="Pivottabel15"/>
    <pivotTable tabId="47" name="Pivottabel14"/>
    <pivotTable tabId="30" name="Pivottabel26"/>
    <pivotTable tabId="42" name="Pivottabel9"/>
    <pivotTable tabId="43" name="Pivottabel10"/>
    <pivotTable tabId="44" name="Pivottabel11"/>
    <pivotTable tabId="46" name="Pivottabel13"/>
    <pivotTable tabId="31" name="Pivottabel27"/>
    <pivotTable tabId="32" name="Pivottabel28"/>
    <pivotTable tabId="33" name="Pivottabel29"/>
    <pivotTable tabId="2" name="Pivottabel10"/>
    <pivotTable tabId="2" name="Pivottabel12"/>
    <pivotTable tabId="2" name="Pivottabel14"/>
    <pivotTable tabId="2" name="Pivottabel16"/>
    <pivotTable tabId="2" name="Pivottabel18"/>
    <pivotTable tabId="2" name="Pivottabel2"/>
    <pivotTable tabId="2" name="Pivottabel20"/>
    <pivotTable tabId="2" name="Pivottabel22"/>
    <pivotTable tabId="2" name="Pivottabel24"/>
    <pivotTable tabId="2" name="Pivottabel26"/>
    <pivotTable tabId="2" name="Pivottabel28"/>
    <pivotTable tabId="2" name="Pivottabel4"/>
    <pivotTable tabId="2" name="Pivottabel6"/>
    <pivotTable tabId="2" name="Pivottabel9"/>
    <pivotTable tabId="17" name="Pivottabel1"/>
    <pivotTable tabId="17" name="Pivottabel11"/>
    <pivotTable tabId="17" name="Pivottabel13"/>
    <pivotTable tabId="17" name="Pivottabel15"/>
    <pivotTable tabId="17" name="Pivottabel17"/>
    <pivotTable tabId="17" name="Pivottabel19"/>
    <pivotTable tabId="17" name="Pivottabel21"/>
    <pivotTable tabId="17" name="Pivottabel23"/>
    <pivotTable tabId="17" name="Pivottabel25"/>
    <pivotTable tabId="17" name="Pivottabel3"/>
    <pivotTable tabId="17" name="Pivottabel5"/>
    <pivotTable tabId="17" name="Pivottabel7"/>
    <pivotTable tabId="17" name="Pivottabel9"/>
    <pivotTable tabId="34" name="Pivottabel2"/>
    <pivotTable tabId="34" name="Pivottabel30"/>
    <pivotTable tabId="34" name="Pivottabel32"/>
    <pivotTable tabId="34" name="Pivottabel34"/>
    <pivotTable tabId="38" name="Pivottabel3"/>
    <pivotTable tabId="38" name="Pivottabel5"/>
    <pivotTable tabId="38" name="Pivottabel7"/>
    <pivotTable tabId="41" name="Pivottabel8"/>
    <pivotTable tabId="50" name="Pivottabel16"/>
    <pivotTable tabId="51" name="Pivottabel10"/>
    <pivotTable tabId="51" name="Pivottabel6"/>
    <pivotTable tabId="51" name="Pivottabel8"/>
    <pivotTable tabId="52" name="Pivottabel7"/>
    <pivotTable tabId="53" name="Pivottabel9"/>
  </pivotTables>
  <data>
    <tabular pivotCacheId="765856244" showMissing="0">
      <items count="11">
        <i x="3" s="1"/>
        <i x="0" s="1"/>
        <i x="5" s="1"/>
        <i x="4" s="1"/>
        <i x="2" s="1"/>
        <i x="1" s="1"/>
        <i x="9" s="1" nd="1"/>
        <i x="7" s="1" nd="1"/>
        <i x="6" s="1" nd="1"/>
        <i x="8" s="1" nd="1"/>
        <i x="10"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dsnit_Ejerkode_navn" xr10:uid="{CABFEAE3-A1B1-4C62-BBEC-8B1561BB87BD}" sourceName="Ejerkode navn">
  <pivotTables>
    <pivotTable tabId="45" name="Pivottabel12"/>
    <pivotTable tabId="37" name="Pivottabel1"/>
    <pivotTable tabId="10" name="Pivottabel17"/>
    <pivotTable tabId="11" name="Pivottabel19"/>
    <pivotTable tabId="12" name="Pivottabel21"/>
    <pivotTable tabId="13" name="Pivottabel23"/>
    <pivotTable tabId="14" name="Pivottabel25"/>
    <pivotTable tabId="15" name="Pivottabel27"/>
    <pivotTable tabId="19" name="Pivottabel4"/>
    <pivotTable tabId="20" name="Pivottabel6"/>
    <pivotTable tabId="21" name="Pivottabel8"/>
    <pivotTable tabId="22" name="Pivottabel10"/>
    <pivotTable tabId="23" name="Pivottabel12"/>
    <pivotTable tabId="24" name="Pivottabel14"/>
    <pivotTable tabId="25" name="Pivottabel16"/>
    <pivotTable tabId="26" name="Pivottabel18"/>
    <pivotTable tabId="27" name="Pivottabel20"/>
    <pivotTable tabId="28" name="Pivottabel22"/>
    <pivotTable tabId="29" name="Pivottabel24"/>
    <pivotTable tabId="40" name="Pivottabel6"/>
    <pivotTable tabId="39" name="Pivottabel4"/>
    <pivotTable tabId="35" name="Pivottabel31"/>
    <pivotTable tabId="36" name="Pivottabel33"/>
    <pivotTable tabId="18" name="Pivottabel2"/>
    <pivotTable tabId="5" name="Pivottabel7"/>
    <pivotTable tabId="6" name="Pivottabel8"/>
    <pivotTable tabId="7" name="Pivottabel11"/>
    <pivotTable tabId="8" name="Pivottabel13"/>
    <pivotTable tabId="9" name="Pivottabel15"/>
    <pivotTable tabId="49" name="Pivottabel15"/>
    <pivotTable tabId="47" name="Pivottabel14"/>
    <pivotTable tabId="30" name="Pivottabel26"/>
    <pivotTable tabId="42" name="Pivottabel9"/>
    <pivotTable tabId="43" name="Pivottabel10"/>
    <pivotTable tabId="44" name="Pivottabel11"/>
    <pivotTable tabId="46" name="Pivottabel13"/>
    <pivotTable tabId="31" name="Pivottabel27"/>
    <pivotTable tabId="32" name="Pivottabel28"/>
    <pivotTable tabId="33" name="Pivottabel29"/>
    <pivotTable tabId="2" name="Pivottabel10"/>
    <pivotTable tabId="2" name="Pivottabel12"/>
    <pivotTable tabId="2" name="Pivottabel14"/>
    <pivotTable tabId="2" name="Pivottabel16"/>
    <pivotTable tabId="2" name="Pivottabel18"/>
    <pivotTable tabId="2" name="Pivottabel2"/>
    <pivotTable tabId="2" name="Pivottabel20"/>
    <pivotTable tabId="2" name="Pivottabel22"/>
    <pivotTable tabId="2" name="Pivottabel24"/>
    <pivotTable tabId="2" name="Pivottabel26"/>
    <pivotTable tabId="2" name="Pivottabel28"/>
    <pivotTable tabId="2" name="Pivottabel4"/>
    <pivotTable tabId="2" name="Pivottabel6"/>
    <pivotTable tabId="2" name="Pivottabel9"/>
    <pivotTable tabId="17" name="Pivottabel1"/>
    <pivotTable tabId="17" name="Pivottabel11"/>
    <pivotTable tabId="17" name="Pivottabel13"/>
    <pivotTable tabId="17" name="Pivottabel15"/>
    <pivotTable tabId="17" name="Pivottabel17"/>
    <pivotTable tabId="17" name="Pivottabel19"/>
    <pivotTable tabId="17" name="Pivottabel21"/>
    <pivotTable tabId="17" name="Pivottabel23"/>
    <pivotTable tabId="17" name="Pivottabel25"/>
    <pivotTable tabId="17" name="Pivottabel3"/>
    <pivotTable tabId="17" name="Pivottabel5"/>
    <pivotTable tabId="17" name="Pivottabel7"/>
    <pivotTable tabId="17" name="Pivottabel9"/>
    <pivotTable tabId="34" name="Pivottabel2"/>
    <pivotTable tabId="34" name="Pivottabel30"/>
    <pivotTable tabId="34" name="Pivottabel32"/>
    <pivotTable tabId="34" name="Pivottabel34"/>
    <pivotTable tabId="38" name="Pivottabel3"/>
    <pivotTable tabId="38" name="Pivottabel5"/>
    <pivotTable tabId="38" name="Pivottabel7"/>
    <pivotTable tabId="41" name="Pivottabel8"/>
    <pivotTable tabId="50" name="Pivottabel16"/>
    <pivotTable tabId="51" name="Pivottabel10"/>
    <pivotTable tabId="51" name="Pivottabel6"/>
    <pivotTable tabId="51" name="Pivottabel8"/>
    <pivotTable tabId="52" name="Pivottabel7"/>
    <pivotTable tabId="53" name="Pivottabel9"/>
  </pivotTables>
  <data>
    <tabular pivotCacheId="765856244">
      <items count="4">
        <i x="2" s="1"/>
        <i x="3" s="1"/>
        <i x="0" s="1"/>
        <i x="1"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nst. type" xr10:uid="{F15301B8-6B8E-4C27-B285-11A933A318FA}" cache="Udsnit_Inst._type" caption="Inst. type" rowHeight="241300"/>
  <slicer name="Ejerkode navn" xr10:uid="{BBC0CE3B-90F7-4A22-91B9-8B4680572423}" cache="Udsnit_Ejerkode_navn" caption="Ejerkode navn"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Inst. type 1" xr10:uid="{C199415F-2672-4A08-A93C-08B8D8F77AAE}" cache="Udsnit_Inst._type" caption="Institutions type" style="SlicerStyleLight3"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742A8CC-A84C-4921-B100-F89A6DBCD1AE}" name="Tabel2" displayName="Tabel2" ref="E3:F17" totalsRowShown="0">
  <autoFilter ref="E3:F17" xr:uid="{2742A8CC-A84C-4921-B100-F89A6DBCD1AE}"/>
  <tableColumns count="2">
    <tableColumn id="1" xr3:uid="{A7C464D6-3CA2-44E8-B89E-5940D808EC41}" name="Hvilke forhold"/>
    <tableColumn id="2" xr3:uid="{39CE545B-1017-43C6-991C-2F3FD24B7FC6}" name="Procent" dataDxfId="5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D0E0310-D4C0-4351-8DB7-EAB7F6ED8CC1}" name="Tabel3" displayName="Tabel3" ref="D3:E16" totalsRowShown="0">
  <autoFilter ref="D3:E16" xr:uid="{6D0E0310-D4C0-4351-8DB7-EAB7F6ED8CC1}"/>
  <tableColumns count="2">
    <tableColumn id="1" xr3:uid="{C0DB3536-36CB-4D0A-AA64-1A6399C3E84E}" name="Hvilke forhold"/>
    <tableColumn id="2" xr3:uid="{40CCBD60-7EF0-48D9-A9E7-2CECA249FF85}" name="Procent" dataDxfId="56" dataCellStyle="Procen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59FFE47-A3A2-4222-9231-BCF9508C1BC2}" name="Tabel4" displayName="Tabel4" ref="E3:H7" totalsRowShown="0" dataDxfId="51" dataCellStyle="Procent">
  <autoFilter ref="E3:H7" xr:uid="{A59FFE47-A3A2-4222-9231-BCF9508C1BC2}"/>
  <tableColumns count="4">
    <tableColumn id="1" xr3:uid="{7F82527C-C4F6-4291-A979-8EE39312FCCD}" name="Indeholder"/>
    <tableColumn id="2" xr3:uid="{B998636A-B91E-4C35-B351-DBB0F5F177C3}" name="Ja" dataDxfId="50" dataCellStyle="Procent"/>
    <tableColumn id="3" xr3:uid="{85BCEBF0-411B-47EF-ADE4-6E5F4EA38E61}" name="Nej" dataDxfId="49" dataCellStyle="Procent"/>
    <tableColumn id="4" xr3:uid="{F38FE640-202E-4E8F-872A-F75C538B88EC}" name="Ved ikke" dataDxfId="48" dataCellStyle="Procent"/>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0A987C3-660E-4FA7-A83F-62ACDA054594}" name="Tabel5" displayName="Tabel5" ref="E3:J6" totalsRowShown="0" headerRowDxfId="47" dataDxfId="46" headerRowCellStyle="Procent" dataCellStyle="Procent">
  <autoFilter ref="E3:J6" xr:uid="{C0A987C3-660E-4FA7-A83F-62ACDA054594}"/>
  <tableColumns count="6">
    <tableColumn id="1" xr3:uid="{2ED5F530-0E87-4BDC-BB37-DBA0AE31FCD0}" name="I forbindelse med" dataDxfId="45" dataCellStyle="Procent"/>
    <tableColumn id="2" xr3:uid="{D6EF374B-48F2-4759-8F88-FC9FC53F0EA9}" name="I høj grad" dataDxfId="44" dataCellStyle="Procent"/>
    <tableColumn id="3" xr3:uid="{A0063EF0-B224-472E-A307-9B39B075637E}" name="I mindre grad" dataDxfId="43" dataCellStyle="Procent"/>
    <tableColumn id="4" xr3:uid="{D64E6E97-46B4-481B-9E5E-FE3F76E6220B}" name="I nogen grad" dataDxfId="42" dataCellStyle="Procent"/>
    <tableColumn id="5" xr3:uid="{CB09CE61-7D46-411F-8CB0-1DB3ECD860AF}" name="Slet ikke" dataDxfId="41" dataCellStyle="Procent"/>
    <tableColumn id="6" xr3:uid="{21CF2112-0EC7-4245-A7AD-F08769D81FA8}" name="Ved ikke" dataDxfId="40" dataCellStyle="Procent"/>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A2D8D59-FEE8-4F4A-A69B-9A0B460E5EC8}" name="Tabel6" displayName="Tabel6" ref="D3:E7" totalsRowShown="0">
  <autoFilter ref="D3:E7" xr:uid="{6A2D8D59-FEE8-4F4A-A69B-9A0B460E5EC8}"/>
  <tableColumns count="2">
    <tableColumn id="1" xr3:uid="{5B643B97-12DF-4CD8-BB4A-C798A3EB1573}" name="Deltager de"/>
    <tableColumn id="2" xr3:uid="{B3C434C2-8D8E-493B-AC36-D7D5E42990E7}" name="Procent"/>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6B4C7E0-9E9F-46B1-9C80-94B58296493E}" name="Tabel1" displayName="Tabel1" ref="A1:BL84" totalsRowShown="0">
  <autoFilter ref="A1:BL84" xr:uid="{66B4C7E0-9E9F-46B1-9C80-94B58296493E}"/>
  <tableColumns count="64">
    <tableColumn id="1" xr3:uid="{C66CC3AA-5927-4D4C-92CC-72AABFDB14AC}" name="Har I en skriftlig undervisningsmiljøvurdering (UMV)?"/>
    <tableColumn id="2" xr3:uid="{EEB8BB65-913E-4F01-AEF9-D1B5A45E15B9}" name="Ligger jeres undervisningsmiljøvurdering offentlig tilgængelig på uddannelsesinstitutionens hjemmeside?"/>
    <tableColumn id="3" xr3:uid="{311330C7-55AA-446E-99C2-2595506F0545}" name="Har I på jeres uddannelsesinstitution forholdt jer til, hvad en ændring, der har betydning for undervisningsmiljøet, er?"/>
    <tableColumn id="4" xr3:uid="{5A8D0C37-B6C5-4F3E-BA75-3BBDD92F0684}" name="Hvor ofte laver I en undervisningsmiljøvurdering?"/>
    <tableColumn id="5" xr3:uid="{57C90BBD-370C-483D-8C0A-8FB16E82AC49}" name="Hvilke forhold af jeres fysiske og æstetiske undervisningsmiljø har I kortlagt i jeres undervisningsmiljøvurdering? - Toilet og sanitære forhold" dataDxfId="31"/>
    <tableColumn id="6" xr3:uid="{0EDA094D-A094-434A-89D9-38A764FA46D4}" name="Hvilke forhold af jeres fysiske og æstetiske undervisningsmiljø har I kortlagt i jeres undervisningsmiljøvurdering? - Rengøring" dataDxfId="30"/>
    <tableColumn id="7" xr3:uid="{62CA82CE-6CCA-4FBD-B96A-F529EF183E01}" name="Hvilke forhold af jeres fysiske og æstetiske undervisningsmiljø har I kortlagt i jeres undervisningsmiljøvurdering? - Lydforhold" dataDxfId="29"/>
    <tableColumn id="8" xr3:uid="{A53BFF93-4EEB-4BAC-9140-563130F4407D}" name="Hvilke forhold af jeres fysiske og æstetiske undervisningsmiljø har I kortlagt i jeres undervisningsmiljøvurdering? - Lysforhold" dataDxfId="28"/>
    <tableColumn id="9" xr3:uid="{78622303-266B-459E-A354-E91BA65CC3F9}" name="Hvilke forhold af jeres fysiske og æstetiske undervisningsmiljø har I kortlagt i jeres undervisningsmiljøvurdering? - Luftkvalitet" dataDxfId="27"/>
    <tableColumn id="10" xr3:uid="{EE6ECA34-F314-4CF0-8736-D891754BF80D}" name="Hvilke forhold af jeres fysiske og æstetiske undervisningsmiljø har I kortlagt i jeres undervisningsmiljøvurdering? - Temperaturforhold" dataDxfId="26"/>
    <tableColumn id="11" xr3:uid="{7E473394-93D7-4CFD-9EF3-15CAF135CB91}" name="Hvilke forhold af jeres fysiske og æstetiske undervisningsmiljø har I kortlagt i jeres undervisningsmiljøvurdering? - Pladsforhold" dataDxfId="25"/>
    <tableColumn id="12" xr3:uid="{0C2730D7-6F60-43B9-9645-2DE4D7CE0F97}" name="Hvilke forhold af jeres fysiske og æstetiske undervisningsmiljø har I kortlagt i jeres undervisningsmiljøvurdering? - Udearealer" dataDxfId="24"/>
    <tableColumn id="13" xr3:uid="{3B159643-FEB5-4A9E-8354-3C00369677C3}" name="Hvilke forhold af jeres fysiske og æstetiske undervisningsmiljø har I kortlagt i jeres undervisningsmiljøvurdering? - Sikkerhed i forhold til maskiner, kemikalier, etc." dataDxfId="23"/>
    <tableColumn id="14" xr3:uid="{60EF1EBC-B6EB-44FE-9088-85569A79E0D7}" name="Hvilke forhold af jeres fysiske og æstetiske undervisningsmiljø har I kortlagt i jeres undervisningsmiljøvurdering? - Sikkerhed i forhold til trapper" dataDxfId="22"/>
    <tableColumn id="15" xr3:uid="{D8978EA5-7521-47F2-AF8C-5EF926BB48F4}" name="Hvilke forhold af jeres fysiske og æstetiske undervisningsmiljø har I kortlagt i jeres undervisningsmiljøvurdering? - Sikkerhed i forhold til løst liggende ledninger" dataDxfId="21"/>
    <tableColumn id="16" xr3:uid="{F3B06852-2918-4BE6-B7A0-7506FBF40376}" name="Hvilke forhold af jeres fysiske og æstetiske undervisningsmiljø har I kortlagt i jeres undervisningsmiljøvurdering? - Udsmykning" dataDxfId="20"/>
    <tableColumn id="17" xr3:uid="{3C740936-261A-4A87-A027-B60B10F40C09}" name="Hvilke forhold af jeres fysiske og æstetiske undervisningsmiljø har I kortlagt i jeres undervisningsmiljøvurdering? - Andet, skriv venligst her:" dataDxfId="19"/>
    <tableColumn id="18" xr3:uid="{D3309244-18D7-49E3-B905-AC840405B8C1}" name="Hvilke forhold af jeres fysiske og æstetiske undervisningsmiljø har I kortlagt i jeres undervisningsmiljøvurdering? - Vi har ikke kortlagt det fysiske og æstetiske undervisningsmiljø" dataDxfId="18"/>
    <tableColumn id="19" xr3:uid="{D3726F86-9D3D-4182-ACD7-01A113F701CF}" name="Hvilke forhold af jeres fysiske og æstetiske undervisningsmiljø har I kortlagt i jeres undervisningsmiljøvurdering? - Andet, skriv venligst her:2"/>
    <tableColumn id="20" xr3:uid="{4120CAEE-0057-462E-92EA-39A6D4E97E50}" name="Hvilke forhold af jeres psykiske undervisningsmiljø har I kortlagt i jeres undervisningsmiljøvurdering? - Motivation" dataDxfId="17"/>
    <tableColumn id="21" xr3:uid="{44D53B10-C84B-48A7-A295-8610B46905B0}" name="Hvilke forhold af jeres psykiske undervisningsmiljø har I kortlagt i jeres undervisningsmiljøvurdering? - Medbestemmelse" dataDxfId="16"/>
    <tableColumn id="22" xr3:uid="{3669983F-21B1-4D09-A4F5-050DF5978B43}" name="Hvilke forhold af jeres psykiske undervisningsmiljø har I kortlagt i jeres undervisningsmiljøvurdering? - Relationer mellem undervisere og studerende" dataDxfId="15"/>
    <tableColumn id="23" xr3:uid="{95DACFA3-7243-4CAC-9C9A-8916CA9E93A0}" name="Hvilke forhold af jeres psykiske undervisningsmiljø har I kortlagt i jeres undervisningsmiljøvurdering? - Faglig feedback og vejledning" dataDxfId="14"/>
    <tableColumn id="24" xr3:uid="{91E33796-F7E9-4219-86F8-21B3C4FE6599}" name="Hvilke forhold af jeres psykiske undervisningsmiljø har I kortlagt i jeres undervisningsmiljøvurdering? - Psykisk trivsel" dataDxfId="13"/>
    <tableColumn id="25" xr3:uid="{29FD69C9-F6FF-443F-B755-5FAF6015A722}" name="Hvilke forhold af jeres psykiske undervisningsmiljø har I kortlagt i jeres undervisningsmiljøvurdering? - Sociale fællesskaber blandt de studerende" dataDxfId="12"/>
    <tableColumn id="26" xr3:uid="{3402E98F-BBA1-42AD-BC1D-9ACE39BBF61E}" name="Hvilke forhold af jeres psykiske undervisningsmiljø har I kortlagt i jeres undervisningsmiljøvurdering? - Tilhørsforhold" dataDxfId="11"/>
    <tableColumn id="27" xr3:uid="{8BE2376F-2DF6-486E-B2C9-2C1CFF28DB1F}" name="Hvilke forhold af jeres psykiske undervisningsmiljø har I kortlagt i jeres undervisningsmiljøvurdering? - Mobning" dataDxfId="10"/>
    <tableColumn id="28" xr3:uid="{349D41A4-9806-42C7-A301-D8D83C29E2B5}" name="Hvilke forhold af jeres psykiske undervisningsmiljø har I kortlagt i jeres undervisningsmiljøvurdering? - Krænkelser" dataDxfId="9"/>
    <tableColumn id="29" xr3:uid="{40841E97-6380-4D01-AC31-F127A32C7B38}" name="Hvilke forhold af jeres psykiske undervisningsmiljø har I kortlagt i jeres undervisningsmiljøvurdering? - Vold" dataDxfId="8"/>
    <tableColumn id="30" xr3:uid="{6A1DA05C-E842-46CF-B1A4-E91568D94959}" name="Hvilke forhold af jeres psykiske undervisningsmiljø har I kortlagt i jeres undervisningsmiljøvurdering? - Diskrimination" dataDxfId="7"/>
    <tableColumn id="31" xr3:uid="{71C9DA71-3759-45AF-BC9E-A8372AE6B524}" name="Hvilke forhold af jeres psykiske undervisningsmiljø har I kortlagt i jeres undervisningsmiljøvurdering? - Andet, skriv venligst her:" dataDxfId="6"/>
    <tableColumn id="32" xr3:uid="{B6304F6A-982D-4E7A-9A72-18E61B486744}" name="Hvilke forhold af jeres psykiske undervisningsmiljø har I kortlagt i jeres undervisningsmiljøvurdering? - Vi har ikke kortlagt vores psykiske undervisningsmiljø" dataDxfId="5"/>
    <tableColumn id="33" xr3:uid="{265E4CB3-7395-4376-849F-79181DCE07C2}" name="Hvilke forhold af jeres psykiske undervisningsmiljø har I kortlagt i jeres undervisningsmiljøvurdering? - Andet, skriv venligst her:3"/>
    <tableColumn id="34" xr3:uid="{C2A58A76-9607-4108-AE63-4850B0AEF4C5}" name="Indeholder jeres undervisningsmiljøvurdering... - ... en beskrivelse af, hvad jeres kortlægning viste?"/>
    <tableColumn id="35" xr3:uid="{159F1BBF-AE17-4F85-841E-E80DA8340C76}" name="Indeholder jeres undervisningsmiljøvurdering... - ... en beskrivelse af, hvilke problemer med undervisningsmiljøet I vil arbejde på at løse?"/>
    <tableColumn id="36" xr3:uid="{BBD149CC-8175-4CFA-8346-2E467C04B9C4}" name="Indeholder jeres undervisningsmiljøvurdering en handlingsplan for at løse udfordringer med undervisningsmiljøet?"/>
    <tableColumn id="37" xr3:uid="{5B163CF0-C352-4CE0-85A4-989DB3558B02}" name="Indeholder jeres undervisningsmiljøvurdering retningslinjer for, hvornår I følger op på handlingsplanen?"/>
    <tableColumn id="38" xr3:uid="{48823F29-67FA-4E17-9886-312E62A11DF3}" name="I hvilken grad har I inddraget de studerende i jeres arbejde med undervisningsmiljøvurderingen i forbindelse med... - ... planlægningen og tilrettelæggelsen af undersøgelsen?"/>
    <tableColumn id="39" xr3:uid="{B218A18A-6DB5-4542-8C9F-DB71709EFDCD}" name="I hvilken grad har I inddraget de studerende i jeres arbejde med undervisningsmiljøvurderingen i forbindelse med... - ... gennemførelsen af undersøgelsen?"/>
    <tableColumn id="40" xr3:uid="{48CEC38D-C4F3-4772-B857-AF5730FF56C1}" name="I hvilken grad har I inddraget de studerende i jeres arbejde med undervisningsmiljøvurderingen i forbindelse med... - ... opfølgningen af undersøgelsen?"/>
    <tableColumn id="41" xr3:uid="{B8C9DC3B-4012-4ACB-A35A-6FD580BECB01}" name="Du har svaret, at I ikke har en undervisningsmiljøvurdering. Uddyb gerne her, hvorfor I ikke har en undervisningsmiljøvurdering:"/>
    <tableColumn id="42" xr3:uid="{657364F1-CAB0-4912-9280-960838E83A81}" name="Hvor enig eller uenig er I som uddannelsesinstitution i, at undervisningsmiljøvurderingen er et godt redskab til at sikre et godt undervisningsmiljø på jeres uddannelsesinstitution?"/>
    <tableColumn id="43" xr3:uid="{BC079211-DE77-46F9-8D79-748015200458}" name="Nu har du svaret på spørgsmål om uddannelsesinstitutionens arbejde med undervisningsmiljøvurderingen, og du har mulighed for at uddybe dine svar her:"/>
    <tableColumn id="44" xr3:uid="{D6E376B7-32E8-44E5-A4B4-A4BA72D83054}" name="Kender I som uddannelsesinstitution betegnelsen undervisningsmiljørepræsentanter (UMR)?"/>
    <tableColumn id="45" xr3:uid="{415FEA94-1C1F-4881-9FA7-3E6187AD867A}" name="Har I oplyst de studerende om deres ret til at vælge undervisningsmiljørepræsentanter?"/>
    <tableColumn id="46" xr3:uid="{09C30128-FF4B-4BA6-9117-2E7B7D527F99}" name="Har I undervisningsmiljørepræsentanter på jeres uddannelseinstitution?"/>
    <tableColumn id="47" xr3:uid="{41E78251-E67A-4369-8249-93AE403BF98B}" name="Hvorfor har I ikke undervisningsmiljørepræsentanter på jeres uddannelsesinstitution?"/>
    <tableColumn id="48" xr3:uid="{A8B23789-E258-4B93-A50F-A873DE5E6DE0}" name="Hvorfor har I ikke undervisningsmiljørepræsentanter på jeres uddannelsesinstitution? - Andet, skriv gerne her"/>
    <tableColumn id="49" xr3:uid="{827BF0B2-43F6-4B5F-8645-E723446B1504}" name="Inviterer I undervisningsmiljørepræsentanterne til at deltage i uddannelsesinstitutionens arbejdsmiljøgrupper, når I drøfter forhold, der har betydning for undervisningsmiljøet?"/>
    <tableColumn id="50" xr3:uid="{6430A4D1-B824-4BF2-B304-2CB75A9342A6}" name="Nu har du svaret på spørgsmål om uddannelsesinstitutionens arbejde med undervisningsmiljørepræsentanter, og du har mulighed for at uddybe dine svar her:"/>
    <tableColumn id="51" xr3:uid="{65D8DB3E-229A-4352-9558-D41D7DB73E80}" name="Inst. nummer"/>
    <tableColumn id="52" xr3:uid="{B63E78E1-264A-493B-8060-9697B0978F65}" name="Inst. navn"/>
    <tableColumn id="53" xr3:uid="{1BDED0A6-F178-4F83-8A26-BC5D20EB48C0}" name="Enhedsart"/>
    <tableColumn id="54" xr3:uid="{F1667B20-011F-4B13-8CDA-44B1F7F549C9}" name="Inst. type"/>
    <tableColumn id="55" xr3:uid="{4513E404-4AEC-473E-BF92-3E0E52EE9DED}" name="Ejerkode navn"/>
    <tableColumn id="56" xr3:uid="{07AA6BA8-E865-444B-829F-AFEE7D3528D7}" name="Kommune"/>
    <tableColumn id="57" xr3:uid="{C317458C-CE45-49D0-BD81-CBBA7D9BE56B}" name="Region"/>
    <tableColumn id="58" xr3:uid="{E62596CD-6DC5-4C26-A04D-B69439E74834}" name="Leder navn"/>
    <tableColumn id="59" xr3:uid="{6F9D39AD-AC35-406D-B415-B086247E26CA}" name="E-mail"/>
    <tableColumn id="60" xr3:uid="{65DC986F-D86B-4BDF-A146-74A1406739EF}" name="Samlet status - Ny" dataDxfId="4"/>
    <tableColumn id="61" xr3:uid="{9576766B-9340-4247-9327-63CA63ECEEEF}" name="Samlet status - Distribueret" dataDxfId="3"/>
    <tableColumn id="62" xr3:uid="{CDE993EC-9969-4D76-B3D0-423C2EABF2D6}" name="Samlet status - Nogen svar" dataDxfId="2"/>
    <tableColumn id="63" xr3:uid="{33AEAC62-95E8-4F80-9CA7-E9C0ADD01915}" name="Samlet status - Gennemført" dataDxfId="1"/>
    <tableColumn id="64" xr3:uid="{571D2CDF-A992-4BFA-95EF-B9E2A5B1A208}" name="Samlet status - Frafaldet" dataDxfId="0"/>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3" Type="http://schemas.openxmlformats.org/officeDocument/2006/relationships/pivotTable" Target="../pivotTables/pivotTable3.xml"/><Relationship Id="rId7" Type="http://schemas.openxmlformats.org/officeDocument/2006/relationships/pivotTable" Target="../pivotTables/pivotTable7.xml"/><Relationship Id="rId12" Type="http://schemas.openxmlformats.org/officeDocument/2006/relationships/pivotTable" Target="../pivotTables/pivotTable12.xml"/><Relationship Id="rId2" Type="http://schemas.openxmlformats.org/officeDocument/2006/relationships/pivotTable" Target="../pivotTables/pivotTable2.xml"/><Relationship Id="rId16" Type="http://schemas.openxmlformats.org/officeDocument/2006/relationships/table" Target="../tables/table1.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5" Type="http://schemas.openxmlformats.org/officeDocument/2006/relationships/drawing" Target="../drawings/drawing1.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23.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24.xml"/></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25.xml"/></Relationships>
</file>

<file path=xl/worksheets/_rels/sheet13.xml.rels><?xml version="1.0" encoding="UTF-8" standalone="yes"?>
<Relationships xmlns="http://schemas.openxmlformats.org/package/2006/relationships"><Relationship Id="rId8" Type="http://schemas.openxmlformats.org/officeDocument/2006/relationships/pivotTable" Target="../pivotTables/pivotTable33.xml"/><Relationship Id="rId13" Type="http://schemas.openxmlformats.org/officeDocument/2006/relationships/pivotTable" Target="../pivotTables/pivotTable38.xml"/><Relationship Id="rId3" Type="http://schemas.openxmlformats.org/officeDocument/2006/relationships/pivotTable" Target="../pivotTables/pivotTable28.xml"/><Relationship Id="rId7" Type="http://schemas.openxmlformats.org/officeDocument/2006/relationships/pivotTable" Target="../pivotTables/pivotTable32.xml"/><Relationship Id="rId12" Type="http://schemas.openxmlformats.org/officeDocument/2006/relationships/pivotTable" Target="../pivotTables/pivotTable37.xml"/><Relationship Id="rId2" Type="http://schemas.openxmlformats.org/officeDocument/2006/relationships/pivotTable" Target="../pivotTables/pivotTable27.xml"/><Relationship Id="rId1" Type="http://schemas.openxmlformats.org/officeDocument/2006/relationships/pivotTable" Target="../pivotTables/pivotTable26.xml"/><Relationship Id="rId6" Type="http://schemas.openxmlformats.org/officeDocument/2006/relationships/pivotTable" Target="../pivotTables/pivotTable31.xml"/><Relationship Id="rId11" Type="http://schemas.openxmlformats.org/officeDocument/2006/relationships/pivotTable" Target="../pivotTables/pivotTable36.xml"/><Relationship Id="rId5" Type="http://schemas.openxmlformats.org/officeDocument/2006/relationships/pivotTable" Target="../pivotTables/pivotTable30.xml"/><Relationship Id="rId15" Type="http://schemas.openxmlformats.org/officeDocument/2006/relationships/table" Target="../tables/table2.xml"/><Relationship Id="rId10" Type="http://schemas.openxmlformats.org/officeDocument/2006/relationships/pivotTable" Target="../pivotTables/pivotTable35.xml"/><Relationship Id="rId4" Type="http://schemas.openxmlformats.org/officeDocument/2006/relationships/pivotTable" Target="../pivotTables/pivotTable29.xml"/><Relationship Id="rId9" Type="http://schemas.openxmlformats.org/officeDocument/2006/relationships/pivotTable" Target="../pivotTables/pivotTable34.xml"/><Relationship Id="rId14"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39.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40.xml"/></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41.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42.xml"/></Relationships>
</file>

<file path=xl/worksheets/_rels/sheet18.xml.rels><?xml version="1.0" encoding="UTF-8" standalone="yes"?>
<Relationships xmlns="http://schemas.openxmlformats.org/package/2006/relationships"><Relationship Id="rId1" Type="http://schemas.openxmlformats.org/officeDocument/2006/relationships/pivotTable" Target="../pivotTables/pivotTable43.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44.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5.xml"/></Relationships>
</file>

<file path=xl/worksheets/_rels/sheet20.xml.rels><?xml version="1.0" encoding="UTF-8" standalone="yes"?>
<Relationships xmlns="http://schemas.openxmlformats.org/package/2006/relationships"><Relationship Id="rId1" Type="http://schemas.openxmlformats.org/officeDocument/2006/relationships/pivotTable" Target="../pivotTables/pivotTable45.xml"/></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46.xml"/></Relationships>
</file>

<file path=xl/worksheets/_rels/sheet22.xml.rels><?xml version="1.0" encoding="UTF-8" standalone="yes"?>
<Relationships xmlns="http://schemas.openxmlformats.org/package/2006/relationships"><Relationship Id="rId1" Type="http://schemas.openxmlformats.org/officeDocument/2006/relationships/pivotTable" Target="../pivotTables/pivotTable47.xml"/></Relationships>
</file>

<file path=xl/worksheets/_rels/sheet23.xml.rels><?xml version="1.0" encoding="UTF-8" standalone="yes"?>
<Relationships xmlns="http://schemas.openxmlformats.org/package/2006/relationships"><Relationship Id="rId1" Type="http://schemas.openxmlformats.org/officeDocument/2006/relationships/pivotTable" Target="../pivotTables/pivotTable48.xml"/></Relationships>
</file>

<file path=xl/worksheets/_rels/sheet24.xml.rels><?xml version="1.0" encoding="UTF-8" standalone="yes"?>
<Relationships xmlns="http://schemas.openxmlformats.org/package/2006/relationships"><Relationship Id="rId1" Type="http://schemas.openxmlformats.org/officeDocument/2006/relationships/pivotTable" Target="../pivotTables/pivotTable49.xml"/></Relationships>
</file>

<file path=xl/worksheets/_rels/sheet25.xml.rels><?xml version="1.0" encoding="UTF-8" standalone="yes"?>
<Relationships xmlns="http://schemas.openxmlformats.org/package/2006/relationships"><Relationship Id="rId1" Type="http://schemas.openxmlformats.org/officeDocument/2006/relationships/pivotTable" Target="../pivotTables/pivotTable50.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51.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52.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53.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54.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6.xml"/></Relationships>
</file>

<file path=xl/worksheets/_rels/sheet30.xml.rels><?xml version="1.0" encoding="UTF-8" standalone="yes"?>
<Relationships xmlns="http://schemas.openxmlformats.org/package/2006/relationships"><Relationship Id="rId3" Type="http://schemas.openxmlformats.org/officeDocument/2006/relationships/pivotTable" Target="../pivotTables/pivotTable57.xml"/><Relationship Id="rId2" Type="http://schemas.openxmlformats.org/officeDocument/2006/relationships/pivotTable" Target="../pivotTables/pivotTable56.xml"/><Relationship Id="rId1" Type="http://schemas.openxmlformats.org/officeDocument/2006/relationships/pivotTable" Target="../pivotTables/pivotTable55.xml"/><Relationship Id="rId6" Type="http://schemas.openxmlformats.org/officeDocument/2006/relationships/table" Target="../tables/table3.xml"/><Relationship Id="rId5" Type="http://schemas.openxmlformats.org/officeDocument/2006/relationships/drawing" Target="../drawings/drawing7.xml"/><Relationship Id="rId4" Type="http://schemas.openxmlformats.org/officeDocument/2006/relationships/pivotTable" Target="../pivotTables/pivotTable58.xml"/></Relationships>
</file>

<file path=xl/worksheets/_rels/sheet31.xml.rels><?xml version="1.0" encoding="UTF-8" standalone="yes"?>
<Relationships xmlns="http://schemas.openxmlformats.org/package/2006/relationships"><Relationship Id="rId1" Type="http://schemas.openxmlformats.org/officeDocument/2006/relationships/pivotTable" Target="../pivotTables/pivotTable59.xml"/></Relationships>
</file>

<file path=xl/worksheets/_rels/sheet32.xml.rels><?xml version="1.0" encoding="UTF-8" standalone="yes"?>
<Relationships xmlns="http://schemas.openxmlformats.org/package/2006/relationships"><Relationship Id="rId1" Type="http://schemas.openxmlformats.org/officeDocument/2006/relationships/pivotTable" Target="../pivotTables/pivotTable60.xml"/></Relationships>
</file>

<file path=xl/worksheets/_rels/sheet33.xml.rels><?xml version="1.0" encoding="UTF-8" standalone="yes"?>
<Relationships xmlns="http://schemas.openxmlformats.org/package/2006/relationships"><Relationship Id="rId1" Type="http://schemas.openxmlformats.org/officeDocument/2006/relationships/pivotTable" Target="../pivotTables/pivotTable61.xml"/></Relationships>
</file>

<file path=xl/worksheets/_rels/sheet34.xml.rels><?xml version="1.0" encoding="UTF-8" standalone="yes"?>
<Relationships xmlns="http://schemas.openxmlformats.org/package/2006/relationships"><Relationship Id="rId3" Type="http://schemas.openxmlformats.org/officeDocument/2006/relationships/pivotTable" Target="../pivotTables/pivotTable64.xml"/><Relationship Id="rId2" Type="http://schemas.openxmlformats.org/officeDocument/2006/relationships/pivotTable" Target="../pivotTables/pivotTable63.xml"/><Relationship Id="rId1" Type="http://schemas.openxmlformats.org/officeDocument/2006/relationships/pivotTable" Target="../pivotTables/pivotTable62.xml"/><Relationship Id="rId5" Type="http://schemas.openxmlformats.org/officeDocument/2006/relationships/table" Target="../tables/table4.xml"/><Relationship Id="rId4" Type="http://schemas.openxmlformats.org/officeDocument/2006/relationships/drawing" Target="../drawings/drawing8.xml"/></Relationships>
</file>

<file path=xl/worksheets/_rels/sheet35.xml.rels><?xml version="1.0" encoding="UTF-8" standalone="yes"?>
<Relationships xmlns="http://schemas.openxmlformats.org/package/2006/relationships"><Relationship Id="rId1" Type="http://schemas.openxmlformats.org/officeDocument/2006/relationships/pivotTable" Target="../pivotTables/pivotTable65.xml"/></Relationships>
</file>

<file path=xl/worksheets/_rels/sheet36.xml.rels><?xml version="1.0" encoding="UTF-8" standalone="yes"?>
<Relationships xmlns="http://schemas.openxmlformats.org/package/2006/relationships"><Relationship Id="rId1" Type="http://schemas.openxmlformats.org/officeDocument/2006/relationships/pivotTable" Target="../pivotTables/pivotTable66.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ivotTable" Target="../pivotTables/pivotTable67.xml"/></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ivotTable" Target="../pivotTables/pivotTable68.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69.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7.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70.xml"/></Relationships>
</file>

<file path=xl/worksheets/_rels/sheet4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3.xml"/><Relationship Id="rId1" Type="http://schemas.openxmlformats.org/officeDocument/2006/relationships/pivotTable" Target="../pivotTables/pivotTable71.xml"/></Relationships>
</file>

<file path=xl/worksheets/_rels/sheet42.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14.xml"/><Relationship Id="rId1" Type="http://schemas.openxmlformats.org/officeDocument/2006/relationships/pivotTable" Target="../pivotTables/pivotTable72.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ivotTable" Target="../pivotTables/pivotTable73.xml"/></Relationships>
</file>

<file path=xl/worksheets/_rels/sheet44.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16.xml"/><Relationship Id="rId1" Type="http://schemas.openxmlformats.org/officeDocument/2006/relationships/printerSettings" Target="../printerSettings/printerSettings1.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ivotTable" Target="../pivotTables/pivotTable74.xml"/></Relationships>
</file>

<file path=xl/worksheets/_rels/sheet46.xml.rels><?xml version="1.0" encoding="UTF-8" standalone="yes"?>
<Relationships xmlns="http://schemas.openxmlformats.org/package/2006/relationships"><Relationship Id="rId1" Type="http://schemas.openxmlformats.org/officeDocument/2006/relationships/pivotTable" Target="../pivotTables/pivotTable75.xml"/></Relationships>
</file>

<file path=xl/worksheets/_rels/sheet47.xml.rels><?xml version="1.0" encoding="UTF-8" standalone="yes"?>
<Relationships xmlns="http://schemas.openxmlformats.org/package/2006/relationships"><Relationship Id="rId3" Type="http://schemas.openxmlformats.org/officeDocument/2006/relationships/pivotTable" Target="../pivotTables/pivotTable78.xml"/><Relationship Id="rId2" Type="http://schemas.openxmlformats.org/officeDocument/2006/relationships/pivotTable" Target="../pivotTables/pivotTable77.xml"/><Relationship Id="rId1" Type="http://schemas.openxmlformats.org/officeDocument/2006/relationships/pivotTable" Target="../pivotTables/pivotTable76.xml"/></Relationships>
</file>

<file path=xl/worksheets/_rels/sheet48.xml.rels><?xml version="1.0" encoding="UTF-8" standalone="yes"?>
<Relationships xmlns="http://schemas.openxmlformats.org/package/2006/relationships"><Relationship Id="rId1" Type="http://schemas.openxmlformats.org/officeDocument/2006/relationships/pivotTable" Target="../pivotTables/pivotTable79.xml"/></Relationships>
</file>

<file path=xl/worksheets/_rels/sheet49.xml.rels><?xml version="1.0" encoding="UTF-8" standalone="yes"?>
<Relationships xmlns="http://schemas.openxmlformats.org/package/2006/relationships"><Relationship Id="rId1" Type="http://schemas.openxmlformats.org/officeDocument/2006/relationships/pivotTable" Target="../pivotTables/pivotTable80.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5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9.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20.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21.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9AE58-5F05-4860-BCD1-DB6991C42E3C}">
  <dimension ref="A3:F58"/>
  <sheetViews>
    <sheetView topLeftCell="A34" workbookViewId="0">
      <selection activeCell="A57" sqref="A57"/>
    </sheetView>
  </sheetViews>
  <sheetFormatPr defaultRowHeight="14.5" x14ac:dyDescent="0.35"/>
  <cols>
    <col min="1" max="1" width="17.1796875" bestFit="1" customWidth="1"/>
    <col min="2" max="2" width="113.90625" bestFit="1" customWidth="1"/>
    <col min="5" max="5" width="23.26953125" customWidth="1"/>
    <col min="6" max="6" width="9.36328125" customWidth="1"/>
  </cols>
  <sheetData>
    <row r="3" spans="1:6" x14ac:dyDescent="0.35">
      <c r="A3" s="4" t="s">
        <v>557</v>
      </c>
      <c r="B3" t="s">
        <v>559</v>
      </c>
      <c r="E3" t="s">
        <v>587</v>
      </c>
      <c r="F3" t="s">
        <v>586</v>
      </c>
    </row>
    <row r="4" spans="1:6" x14ac:dyDescent="0.35">
      <c r="A4" s="5" t="s">
        <v>64</v>
      </c>
      <c r="B4" s="7">
        <v>0.7857142857142857</v>
      </c>
      <c r="E4" t="s">
        <v>573</v>
      </c>
      <c r="F4" s="9">
        <f>GETPIVOTDATA("Hvilke forhold af jeres fysiske og æstetiske undervisningsmiljø har I kortlagt i jeres undervisningsmiljøvurdering? - Toilet og sanitære forhold",$A$3,"Hvilke forhold af jeres fysiske og æstetiske undervisningsmiljø har I kortlagt i jeres undervisningsmiljøvurdering? - Toilet og sanitære forhold","Ja")</f>
        <v>0.7857142857142857</v>
      </c>
    </row>
    <row r="5" spans="1:6" x14ac:dyDescent="0.35">
      <c r="A5" s="5" t="s">
        <v>81</v>
      </c>
      <c r="B5" s="7">
        <v>0.21428571428571427</v>
      </c>
      <c r="E5" t="s">
        <v>574</v>
      </c>
      <c r="F5" s="9">
        <f>GETPIVOTDATA("Hvilke forhold af jeres fysiske og æstetiske undervisningsmiljø har I kortlagt i jeres undervisningsmiljøvurdering? - Rengøring",$A$7,"Hvilke forhold af jeres fysiske og æstetiske undervisningsmiljø har I kortlagt i jeres undervisningsmiljøvurdering? - Rengøring","Ja")</f>
        <v>0.80952380952380953</v>
      </c>
    </row>
    <row r="6" spans="1:6" x14ac:dyDescent="0.35">
      <c r="A6" s="5" t="s">
        <v>558</v>
      </c>
      <c r="B6" s="7">
        <v>1</v>
      </c>
      <c r="E6" t="s">
        <v>575</v>
      </c>
      <c r="F6" s="9">
        <f>GETPIVOTDATA("Hvilke forhold af jeres fysiske og æstetiske undervisningsmiljø har I kortlagt i jeres undervisningsmiljøvurdering? - Lydforhold",$A$11,"Hvilke forhold af jeres fysiske og æstetiske undervisningsmiljø har I kortlagt i jeres undervisningsmiljøvurdering? - Lydforhold","Ja")</f>
        <v>0.80952380952380953</v>
      </c>
    </row>
    <row r="7" spans="1:6" x14ac:dyDescent="0.35">
      <c r="A7" s="4" t="s">
        <v>557</v>
      </c>
      <c r="B7" t="s">
        <v>560</v>
      </c>
      <c r="E7" t="s">
        <v>576</v>
      </c>
      <c r="F7" s="9">
        <f>GETPIVOTDATA("Hvilke forhold af jeres fysiske og æstetiske undervisningsmiljø har I kortlagt i jeres undervisningsmiljøvurdering? - Lysforhold",$A$15,"Hvilke forhold af jeres fysiske og æstetiske undervisningsmiljø har I kortlagt i jeres undervisningsmiljøvurdering? - Lysforhold","Ja")</f>
        <v>0.80952380952380953</v>
      </c>
    </row>
    <row r="8" spans="1:6" x14ac:dyDescent="0.35">
      <c r="A8" s="5" t="s">
        <v>64</v>
      </c>
      <c r="B8" s="7">
        <v>0.80952380952380953</v>
      </c>
      <c r="E8" t="s">
        <v>577</v>
      </c>
      <c r="F8" s="9">
        <f>GETPIVOTDATA("Hvilke forhold af jeres fysiske og æstetiske undervisningsmiljø har I kortlagt i jeres undervisningsmiljøvurdering? - Luftkvalitet",$A$19,"Hvilke forhold af jeres fysiske og æstetiske undervisningsmiljø har I kortlagt i jeres undervisningsmiljøvurdering? - Luftkvalitet","Ja")</f>
        <v>0.7857142857142857</v>
      </c>
    </row>
    <row r="9" spans="1:6" x14ac:dyDescent="0.35">
      <c r="A9" s="5" t="s">
        <v>81</v>
      </c>
      <c r="B9" s="7">
        <v>0.19047619047619047</v>
      </c>
      <c r="E9" t="s">
        <v>578</v>
      </c>
      <c r="F9" s="9">
        <f>GETPIVOTDATA("Hvilke forhold af jeres fysiske og æstetiske undervisningsmiljø har I kortlagt i jeres undervisningsmiljøvurdering? - Temperaturforhold",$A$23,"Hvilke forhold af jeres fysiske og æstetiske undervisningsmiljø har I kortlagt i jeres undervisningsmiljøvurdering? - Temperaturforhold","Ja")</f>
        <v>0.7857142857142857</v>
      </c>
    </row>
    <row r="10" spans="1:6" x14ac:dyDescent="0.35">
      <c r="A10" s="5" t="s">
        <v>558</v>
      </c>
      <c r="B10" s="7">
        <v>1</v>
      </c>
      <c r="E10" t="s">
        <v>579</v>
      </c>
      <c r="F10" s="9">
        <f>GETPIVOTDATA("Hvilke forhold af jeres fysiske og æstetiske undervisningsmiljø har I kortlagt i jeres undervisningsmiljøvurdering? - Pladsforhold",$A$27,"Hvilke forhold af jeres fysiske og æstetiske undervisningsmiljø har I kortlagt i jeres undervisningsmiljøvurdering? - Pladsforhold","Ja")</f>
        <v>0.7142857142857143</v>
      </c>
    </row>
    <row r="11" spans="1:6" x14ac:dyDescent="0.35">
      <c r="A11" s="4" t="s">
        <v>557</v>
      </c>
      <c r="B11" t="s">
        <v>561</v>
      </c>
      <c r="E11" t="s">
        <v>580</v>
      </c>
      <c r="F11" s="9">
        <f>GETPIVOTDATA("Hvilke forhold af jeres fysiske og æstetiske undervisningsmiljø har I kortlagt i jeres undervisningsmiljøvurdering? - Udearealer",$A$31,"Hvilke forhold af jeres fysiske og æstetiske undervisningsmiljø har I kortlagt i jeres undervisningsmiljøvurdering? - Udearealer","Ja")</f>
        <v>0.33333333333333331</v>
      </c>
    </row>
    <row r="12" spans="1:6" x14ac:dyDescent="0.35">
      <c r="A12" s="5" t="s">
        <v>64</v>
      </c>
      <c r="B12" s="7">
        <v>0.80952380952380953</v>
      </c>
      <c r="E12" t="s">
        <v>581</v>
      </c>
      <c r="F12" s="9">
        <f>GETPIVOTDATA("Hvilke forhold af jeres fysiske og æstetiske undervisningsmiljø har I kortlagt i jeres undervisningsmiljøvurdering? - Sikkerhed i forhold til maskiner, kemikalier, etc.",$A$35,"Hvilke forhold af jeres fysiske og æstetiske undervisningsmiljø har I kortlagt i jeres undervisningsmiljøvurdering? - Sikkerhed i forhold til maskiner, kemikalier, etc.","Ja")</f>
        <v>0.52380952380952384</v>
      </c>
    </row>
    <row r="13" spans="1:6" x14ac:dyDescent="0.35">
      <c r="A13" s="5" t="s">
        <v>81</v>
      </c>
      <c r="B13" s="7">
        <v>0.19047619047619047</v>
      </c>
      <c r="E13" t="s">
        <v>582</v>
      </c>
      <c r="F13" s="9">
        <f>GETPIVOTDATA("Hvilke forhold af jeres fysiske og æstetiske undervisningsmiljø har I kortlagt i jeres undervisningsmiljøvurdering? - Sikkerhed i forhold til trapper",$A$39,"Hvilke forhold af jeres fysiske og æstetiske undervisningsmiljø har I kortlagt i jeres undervisningsmiljøvurdering? - Sikkerhed i forhold til trapper","Ja")</f>
        <v>0.2857142857142857</v>
      </c>
    </row>
    <row r="14" spans="1:6" x14ac:dyDescent="0.35">
      <c r="A14" s="5" t="s">
        <v>558</v>
      </c>
      <c r="B14" s="7">
        <v>1</v>
      </c>
      <c r="E14" t="s">
        <v>583</v>
      </c>
      <c r="F14" s="9">
        <f>GETPIVOTDATA("Hvilke forhold af jeres fysiske og æstetiske undervisningsmiljø har I kortlagt i jeres undervisningsmiljøvurdering? - Sikkerhed i forhold til løst liggende ledninger",$A$43,"Hvilke forhold af jeres fysiske og æstetiske undervisningsmiljø har I kortlagt i jeres undervisningsmiljøvurdering? - Sikkerhed i forhold til løst liggende ledninger","Ja")</f>
        <v>0.38095238095238093</v>
      </c>
    </row>
    <row r="15" spans="1:6" x14ac:dyDescent="0.35">
      <c r="A15" s="4" t="s">
        <v>557</v>
      </c>
      <c r="B15" t="s">
        <v>563</v>
      </c>
      <c r="E15" t="s">
        <v>584</v>
      </c>
      <c r="F15" s="9">
        <f>GETPIVOTDATA("Hvilke forhold af jeres fysiske og æstetiske undervisningsmiljø har I kortlagt i jeres undervisningsmiljøvurdering? - Udsmykning",$A$47,"Hvilke forhold af jeres fysiske og æstetiske undervisningsmiljø har I kortlagt i jeres undervisningsmiljøvurdering? - Udsmykning","Ja")</f>
        <v>0.47619047619047616</v>
      </c>
    </row>
    <row r="16" spans="1:6" x14ac:dyDescent="0.35">
      <c r="A16" s="5" t="s">
        <v>64</v>
      </c>
      <c r="B16" s="7">
        <v>0.80952380952380953</v>
      </c>
      <c r="E16" t="s">
        <v>585</v>
      </c>
      <c r="F16" s="9">
        <f>GETPIVOTDATA("Hvilke forhold af jeres fysiske og æstetiske undervisningsmiljø har I kortlagt i jeres undervisningsmiljøvurdering? - Andet, skriv venligst her:",$A$51,"Hvilke forhold af jeres fysiske og æstetiske undervisningsmiljø har I kortlagt i jeres undervisningsmiljøvurdering? - Andet, skriv venligst her:","Ja")</f>
        <v>0.35714285714285715</v>
      </c>
    </row>
    <row r="17" spans="1:6" x14ac:dyDescent="0.35">
      <c r="A17" s="5" t="s">
        <v>81</v>
      </c>
      <c r="B17" s="7">
        <v>0.19047619047619047</v>
      </c>
      <c r="E17" t="s">
        <v>615</v>
      </c>
      <c r="F17" s="9">
        <f>GETPIVOTDATA("Hvilke forhold af jeres fysiske og æstetiske undervisningsmiljø har I kortlagt i jeres undervisningsmiljøvurdering? - Vi har ikke kortlagt det fysiske og æstetiske undervisningsmiljø",$A$55,"Hvilke forhold af jeres fysiske og æstetiske undervisningsmiljø har I kortlagt i jeres undervisningsmiljøvurdering? - Vi har ikke kortlagt det fysiske og æstetiske undervisningsmiljø","Ja")</f>
        <v>7.1428571428571425E-2</v>
      </c>
    </row>
    <row r="18" spans="1:6" x14ac:dyDescent="0.35">
      <c r="A18" s="5" t="s">
        <v>558</v>
      </c>
      <c r="B18" s="7">
        <v>1</v>
      </c>
    </row>
    <row r="19" spans="1:6" x14ac:dyDescent="0.35">
      <c r="A19" s="4" t="s">
        <v>557</v>
      </c>
      <c r="B19" t="s">
        <v>562</v>
      </c>
    </row>
    <row r="20" spans="1:6" x14ac:dyDescent="0.35">
      <c r="A20" s="5" t="s">
        <v>64</v>
      </c>
      <c r="B20" s="7">
        <v>0.7857142857142857</v>
      </c>
    </row>
    <row r="21" spans="1:6" x14ac:dyDescent="0.35">
      <c r="A21" s="5" t="s">
        <v>81</v>
      </c>
      <c r="B21" s="7">
        <v>0.21428571428571427</v>
      </c>
    </row>
    <row r="22" spans="1:6" x14ac:dyDescent="0.35">
      <c r="A22" s="5" t="s">
        <v>558</v>
      </c>
      <c r="B22" s="7">
        <v>1</v>
      </c>
    </row>
    <row r="23" spans="1:6" x14ac:dyDescent="0.35">
      <c r="A23" s="4" t="s">
        <v>557</v>
      </c>
      <c r="B23" t="s">
        <v>564</v>
      </c>
    </row>
    <row r="24" spans="1:6" x14ac:dyDescent="0.35">
      <c r="A24" s="5" t="s">
        <v>64</v>
      </c>
      <c r="B24" s="7">
        <v>0.7857142857142857</v>
      </c>
    </row>
    <row r="25" spans="1:6" x14ac:dyDescent="0.35">
      <c r="A25" s="5" t="s">
        <v>81</v>
      </c>
      <c r="B25" s="7">
        <v>0.21428571428571427</v>
      </c>
    </row>
    <row r="26" spans="1:6" x14ac:dyDescent="0.35">
      <c r="A26" s="5" t="s">
        <v>558</v>
      </c>
      <c r="B26" s="7">
        <v>1</v>
      </c>
    </row>
    <row r="27" spans="1:6" x14ac:dyDescent="0.35">
      <c r="A27" s="4" t="s">
        <v>557</v>
      </c>
      <c r="B27" t="s">
        <v>565</v>
      </c>
    </row>
    <row r="28" spans="1:6" x14ac:dyDescent="0.35">
      <c r="A28" s="5" t="s">
        <v>64</v>
      </c>
      <c r="B28" s="7">
        <v>0.7142857142857143</v>
      </c>
    </row>
    <row r="29" spans="1:6" x14ac:dyDescent="0.35">
      <c r="A29" s="5" t="s">
        <v>81</v>
      </c>
      <c r="B29" s="7">
        <v>0.2857142857142857</v>
      </c>
    </row>
    <row r="30" spans="1:6" x14ac:dyDescent="0.35">
      <c r="A30" s="5" t="s">
        <v>558</v>
      </c>
      <c r="B30" s="7">
        <v>1</v>
      </c>
    </row>
    <row r="31" spans="1:6" x14ac:dyDescent="0.35">
      <c r="A31" s="4" t="s">
        <v>557</v>
      </c>
      <c r="B31" t="s">
        <v>566</v>
      </c>
    </row>
    <row r="32" spans="1:6" x14ac:dyDescent="0.35">
      <c r="A32" s="5" t="s">
        <v>64</v>
      </c>
      <c r="B32" s="7">
        <v>0.33333333333333331</v>
      </c>
    </row>
    <row r="33" spans="1:2" x14ac:dyDescent="0.35">
      <c r="A33" s="5" t="s">
        <v>81</v>
      </c>
      <c r="B33" s="7">
        <v>0.66666666666666663</v>
      </c>
    </row>
    <row r="34" spans="1:2" x14ac:dyDescent="0.35">
      <c r="A34" s="5" t="s">
        <v>558</v>
      </c>
      <c r="B34" s="7">
        <v>1</v>
      </c>
    </row>
    <row r="35" spans="1:2" x14ac:dyDescent="0.35">
      <c r="A35" s="4" t="s">
        <v>557</v>
      </c>
      <c r="B35" t="s">
        <v>567</v>
      </c>
    </row>
    <row r="36" spans="1:2" x14ac:dyDescent="0.35">
      <c r="A36" s="5" t="s">
        <v>64</v>
      </c>
      <c r="B36" s="7">
        <v>0.52380952380952384</v>
      </c>
    </row>
    <row r="37" spans="1:2" x14ac:dyDescent="0.35">
      <c r="A37" s="5" t="s">
        <v>81</v>
      </c>
      <c r="B37" s="7">
        <v>0.47619047619047616</v>
      </c>
    </row>
    <row r="38" spans="1:2" x14ac:dyDescent="0.35">
      <c r="A38" s="5" t="s">
        <v>558</v>
      </c>
      <c r="B38" s="7">
        <v>1</v>
      </c>
    </row>
    <row r="39" spans="1:2" x14ac:dyDescent="0.35">
      <c r="A39" s="4" t="s">
        <v>557</v>
      </c>
      <c r="B39" t="s">
        <v>568</v>
      </c>
    </row>
    <row r="40" spans="1:2" x14ac:dyDescent="0.35">
      <c r="A40" s="5" t="s">
        <v>64</v>
      </c>
      <c r="B40" s="7">
        <v>0.2857142857142857</v>
      </c>
    </row>
    <row r="41" spans="1:2" x14ac:dyDescent="0.35">
      <c r="A41" s="5" t="s">
        <v>81</v>
      </c>
      <c r="B41" s="7">
        <v>0.7142857142857143</v>
      </c>
    </row>
    <row r="42" spans="1:2" x14ac:dyDescent="0.35">
      <c r="A42" s="5" t="s">
        <v>558</v>
      </c>
      <c r="B42" s="7">
        <v>1</v>
      </c>
    </row>
    <row r="43" spans="1:2" x14ac:dyDescent="0.35">
      <c r="A43" s="4" t="s">
        <v>557</v>
      </c>
      <c r="B43" t="s">
        <v>569</v>
      </c>
    </row>
    <row r="44" spans="1:2" x14ac:dyDescent="0.35">
      <c r="A44" s="5" t="s">
        <v>64</v>
      </c>
      <c r="B44" s="7">
        <v>0.38095238095238093</v>
      </c>
    </row>
    <row r="45" spans="1:2" x14ac:dyDescent="0.35">
      <c r="A45" s="5" t="s">
        <v>81</v>
      </c>
      <c r="B45" s="7">
        <v>0.61904761904761907</v>
      </c>
    </row>
    <row r="46" spans="1:2" x14ac:dyDescent="0.35">
      <c r="A46" s="5" t="s">
        <v>558</v>
      </c>
      <c r="B46" s="7">
        <v>1</v>
      </c>
    </row>
    <row r="47" spans="1:2" x14ac:dyDescent="0.35">
      <c r="A47" s="4" t="s">
        <v>557</v>
      </c>
      <c r="B47" t="s">
        <v>570</v>
      </c>
    </row>
    <row r="48" spans="1:2" x14ac:dyDescent="0.35">
      <c r="A48" s="5" t="s">
        <v>64</v>
      </c>
      <c r="B48" s="7">
        <v>0.47619047619047616</v>
      </c>
    </row>
    <row r="49" spans="1:2" x14ac:dyDescent="0.35">
      <c r="A49" s="5" t="s">
        <v>81</v>
      </c>
      <c r="B49" s="7">
        <v>0.52380952380952384</v>
      </c>
    </row>
    <row r="50" spans="1:2" x14ac:dyDescent="0.35">
      <c r="A50" s="5" t="s">
        <v>558</v>
      </c>
      <c r="B50" s="7">
        <v>1</v>
      </c>
    </row>
    <row r="51" spans="1:2" x14ac:dyDescent="0.35">
      <c r="A51" s="4" t="s">
        <v>557</v>
      </c>
      <c r="B51" t="s">
        <v>571</v>
      </c>
    </row>
    <row r="52" spans="1:2" x14ac:dyDescent="0.35">
      <c r="A52" s="5" t="s">
        <v>64</v>
      </c>
      <c r="B52" s="7">
        <v>0.35714285714285715</v>
      </c>
    </row>
    <row r="53" spans="1:2" x14ac:dyDescent="0.35">
      <c r="A53" s="5" t="s">
        <v>81</v>
      </c>
      <c r="B53" s="7">
        <v>0.6428571428571429</v>
      </c>
    </row>
    <row r="54" spans="1:2" x14ac:dyDescent="0.35">
      <c r="A54" s="5" t="s">
        <v>558</v>
      </c>
      <c r="B54" s="7">
        <v>1</v>
      </c>
    </row>
    <row r="55" spans="1:2" x14ac:dyDescent="0.35">
      <c r="A55" s="4" t="s">
        <v>557</v>
      </c>
      <c r="B55" t="s">
        <v>572</v>
      </c>
    </row>
    <row r="56" spans="1:2" x14ac:dyDescent="0.35">
      <c r="A56" s="5" t="s">
        <v>64</v>
      </c>
      <c r="B56" s="7">
        <v>7.1428571428571425E-2</v>
      </c>
    </row>
    <row r="57" spans="1:2" x14ac:dyDescent="0.35">
      <c r="A57" s="5" t="s">
        <v>81</v>
      </c>
      <c r="B57" s="7">
        <v>0.9285714285714286</v>
      </c>
    </row>
    <row r="58" spans="1:2" x14ac:dyDescent="0.35">
      <c r="A58" s="5" t="s">
        <v>558</v>
      </c>
      <c r="B58" s="7">
        <v>1</v>
      </c>
    </row>
  </sheetData>
  <pageMargins left="0.7" right="0.7" top="0.75" bottom="0.75" header="0.3" footer="0.3"/>
  <drawing r:id="rId15"/>
  <tableParts count="1">
    <tablePart r:id="rId16"/>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122D6-5C4E-42BD-9A52-E1CDCE962592}">
  <dimension ref="A3:B6"/>
  <sheetViews>
    <sheetView workbookViewId="0">
      <selection activeCell="A3" sqref="A3:B6"/>
    </sheetView>
  </sheetViews>
  <sheetFormatPr defaultRowHeight="14.5" x14ac:dyDescent="0.35"/>
  <cols>
    <col min="1" max="1" width="17.1796875" bestFit="1" customWidth="1"/>
    <col min="2" max="2" width="115.54296875" bestFit="1" customWidth="1"/>
  </cols>
  <sheetData>
    <row r="3" spans="1:2" x14ac:dyDescent="0.35">
      <c r="A3" s="4" t="s">
        <v>557</v>
      </c>
      <c r="B3" t="s">
        <v>570</v>
      </c>
    </row>
    <row r="4" spans="1:2" x14ac:dyDescent="0.35">
      <c r="A4" s="5" t="s">
        <v>64</v>
      </c>
      <c r="B4" s="6">
        <v>20</v>
      </c>
    </row>
    <row r="5" spans="1:2" x14ac:dyDescent="0.35">
      <c r="A5" s="5" t="s">
        <v>81</v>
      </c>
      <c r="B5" s="6">
        <v>22</v>
      </c>
    </row>
    <row r="6" spans="1:2" x14ac:dyDescent="0.35">
      <c r="A6" s="5" t="s">
        <v>558</v>
      </c>
      <c r="B6" s="6">
        <v>42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DA222-ED36-40BE-8E94-78AA05DFA543}">
  <dimension ref="A3:B6"/>
  <sheetViews>
    <sheetView workbookViewId="0">
      <selection activeCell="A3" sqref="A3:B6"/>
    </sheetView>
  </sheetViews>
  <sheetFormatPr defaultRowHeight="14.5" x14ac:dyDescent="0.35"/>
  <cols>
    <col min="1" max="1" width="17.1796875" bestFit="1" customWidth="1"/>
    <col min="2" max="2" width="126.08984375" bestFit="1" customWidth="1"/>
  </cols>
  <sheetData>
    <row r="3" spans="1:2" x14ac:dyDescent="0.35">
      <c r="A3" s="4" t="s">
        <v>557</v>
      </c>
      <c r="B3" t="s">
        <v>571</v>
      </c>
    </row>
    <row r="4" spans="1:2" x14ac:dyDescent="0.35">
      <c r="A4" s="5" t="s">
        <v>64</v>
      </c>
      <c r="B4" s="6">
        <v>15</v>
      </c>
    </row>
    <row r="5" spans="1:2" x14ac:dyDescent="0.35">
      <c r="A5" s="5" t="s">
        <v>81</v>
      </c>
      <c r="B5" s="6">
        <v>27</v>
      </c>
    </row>
    <row r="6" spans="1:2" x14ac:dyDescent="0.35">
      <c r="A6" s="5" t="s">
        <v>558</v>
      </c>
      <c r="B6" s="6">
        <v>42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EFBCA-6C63-49B7-A053-62E4B8B721FA}">
  <dimension ref="A3:B6"/>
  <sheetViews>
    <sheetView workbookViewId="0">
      <selection activeCell="A3" sqref="A3:B6"/>
    </sheetView>
  </sheetViews>
  <sheetFormatPr defaultRowHeight="14.5" x14ac:dyDescent="0.35"/>
  <cols>
    <col min="1" max="1" width="17.1796875" bestFit="1" customWidth="1"/>
    <col min="2" max="2" width="158.6328125" bestFit="1" customWidth="1"/>
  </cols>
  <sheetData>
    <row r="3" spans="1:2" x14ac:dyDescent="0.35">
      <c r="A3" s="4" t="s">
        <v>557</v>
      </c>
      <c r="B3" t="s">
        <v>572</v>
      </c>
    </row>
    <row r="4" spans="1:2" x14ac:dyDescent="0.35">
      <c r="A4" s="5" t="s">
        <v>64</v>
      </c>
      <c r="B4" s="6">
        <v>3</v>
      </c>
    </row>
    <row r="5" spans="1:2" x14ac:dyDescent="0.35">
      <c r="A5" s="5" t="s">
        <v>81</v>
      </c>
      <c r="B5" s="6">
        <v>39</v>
      </c>
    </row>
    <row r="6" spans="1:2" x14ac:dyDescent="0.35">
      <c r="A6" s="5" t="s">
        <v>558</v>
      </c>
      <c r="B6" s="6">
        <v>42</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FAA95-F8F5-4D72-95A8-5E08C4C98375}">
  <dimension ref="A3:E54"/>
  <sheetViews>
    <sheetView topLeftCell="B22" workbookViewId="0">
      <selection activeCell="A53" sqref="A53"/>
    </sheetView>
  </sheetViews>
  <sheetFormatPr defaultRowHeight="14.5" x14ac:dyDescent="0.35"/>
  <cols>
    <col min="1" max="1" width="17.1796875" bestFit="1" customWidth="1"/>
    <col min="2" max="2" width="107.1796875" bestFit="1" customWidth="1"/>
    <col min="4" max="4" width="14.54296875" customWidth="1"/>
    <col min="5" max="5" width="9.36328125" customWidth="1"/>
  </cols>
  <sheetData>
    <row r="3" spans="1:5" x14ac:dyDescent="0.35">
      <c r="A3" s="4" t="s">
        <v>557</v>
      </c>
      <c r="B3" t="s">
        <v>589</v>
      </c>
      <c r="D3" t="s">
        <v>587</v>
      </c>
      <c r="E3" t="s">
        <v>586</v>
      </c>
    </row>
    <row r="4" spans="1:5" x14ac:dyDescent="0.35">
      <c r="A4" s="5" t="s">
        <v>64</v>
      </c>
      <c r="B4" s="7">
        <v>0.7857142857142857</v>
      </c>
      <c r="D4" t="s">
        <v>602</v>
      </c>
      <c r="E4" s="8">
        <f>GETPIVOTDATA("Hvilke forhold af jeres psykiske undervisningsmiljø har I kortlagt i jeres undervisningsmiljøvurdering? - Motivation",$A$3,"Hvilke forhold af jeres psykiske undervisningsmiljø har I kortlagt i jeres undervisningsmiljøvurdering? - Motivation","Ja")</f>
        <v>0.7857142857142857</v>
      </c>
    </row>
    <row r="5" spans="1:5" x14ac:dyDescent="0.35">
      <c r="A5" s="5" t="s">
        <v>81</v>
      </c>
      <c r="B5" s="7">
        <v>0.21428571428571427</v>
      </c>
      <c r="D5" t="s">
        <v>603</v>
      </c>
      <c r="E5" s="8">
        <f>GETPIVOTDATA("Hvilke forhold af jeres psykiske undervisningsmiljø har I kortlagt i jeres undervisningsmiljøvurdering? - Medbestemmelse",$A$7,"Hvilke forhold af jeres psykiske undervisningsmiljø har I kortlagt i jeres undervisningsmiljøvurdering? - Medbestemmelse","Ja")</f>
        <v>0.66666666666666663</v>
      </c>
    </row>
    <row r="6" spans="1:5" x14ac:dyDescent="0.35">
      <c r="A6" s="5" t="s">
        <v>558</v>
      </c>
      <c r="B6" s="7">
        <v>1</v>
      </c>
      <c r="D6" t="s">
        <v>604</v>
      </c>
      <c r="E6" s="8">
        <f>GETPIVOTDATA("Hvilke forhold af jeres psykiske undervisningsmiljø har I kortlagt i jeres undervisningsmiljøvurdering? - Relationer mellem undervisere og studerende",$A$11,"Hvilke forhold af jeres psykiske undervisningsmiljø har I kortlagt i jeres undervisningsmiljøvurdering? - Relationer mellem undervisere og studerende","Ja")</f>
        <v>0.8571428571428571</v>
      </c>
    </row>
    <row r="7" spans="1:5" x14ac:dyDescent="0.35">
      <c r="A7" s="4" t="s">
        <v>557</v>
      </c>
      <c r="B7" t="s">
        <v>590</v>
      </c>
      <c r="D7" t="s">
        <v>605</v>
      </c>
      <c r="E7" s="8">
        <f>GETPIVOTDATA("Hvilke forhold af jeres psykiske undervisningsmiljø har I kortlagt i jeres undervisningsmiljøvurdering? - Faglig feedback og vejledning",$A$15,"Hvilke forhold af jeres psykiske undervisningsmiljø har I kortlagt i jeres undervisningsmiljøvurdering? - Faglig feedback og vejledning","Ja")</f>
        <v>0.7857142857142857</v>
      </c>
    </row>
    <row r="8" spans="1:5" x14ac:dyDescent="0.35">
      <c r="A8" s="5" t="s">
        <v>64</v>
      </c>
      <c r="B8" s="7">
        <v>0.66666666666666663</v>
      </c>
      <c r="D8" t="s">
        <v>606</v>
      </c>
      <c r="E8" s="8">
        <f>GETPIVOTDATA("Hvilke forhold af jeres psykiske undervisningsmiljø har I kortlagt i jeres undervisningsmiljøvurdering? - Psykisk trivsel",$A$19,"Hvilke forhold af jeres psykiske undervisningsmiljø har I kortlagt i jeres undervisningsmiljøvurdering? - Psykisk trivsel","Ja")</f>
        <v>0.8571428571428571</v>
      </c>
    </row>
    <row r="9" spans="1:5" x14ac:dyDescent="0.35">
      <c r="A9" s="5" t="s">
        <v>81</v>
      </c>
      <c r="B9" s="7">
        <v>0.33333333333333331</v>
      </c>
      <c r="D9" t="s">
        <v>607</v>
      </c>
      <c r="E9" s="8">
        <f>GETPIVOTDATA("Hvilke forhold af jeres psykiske undervisningsmiljø har I kortlagt i jeres undervisningsmiljøvurdering? - Sociale fællesskaber blandt de studerende",$A$23,"Hvilke forhold af jeres psykiske undervisningsmiljø har I kortlagt i jeres undervisningsmiljøvurdering? - Sociale fællesskaber blandt de studerende","Ja")</f>
        <v>0.83333333333333337</v>
      </c>
    </row>
    <row r="10" spans="1:5" x14ac:dyDescent="0.35">
      <c r="A10" s="5" t="s">
        <v>558</v>
      </c>
      <c r="B10" s="7">
        <v>1</v>
      </c>
      <c r="D10" t="s">
        <v>608</v>
      </c>
      <c r="E10" s="8">
        <f>GETPIVOTDATA("Hvilke forhold af jeres psykiske undervisningsmiljø har I kortlagt i jeres undervisningsmiljøvurdering? - Tilhørsforhold",$A$27,"Hvilke forhold af jeres psykiske undervisningsmiljø har I kortlagt i jeres undervisningsmiljøvurdering? - Tilhørsforhold","Ja")</f>
        <v>0.59523809523809523</v>
      </c>
    </row>
    <row r="11" spans="1:5" x14ac:dyDescent="0.35">
      <c r="A11" s="4" t="s">
        <v>557</v>
      </c>
      <c r="B11" t="s">
        <v>591</v>
      </c>
      <c r="D11" t="s">
        <v>609</v>
      </c>
      <c r="E11" s="8">
        <f>GETPIVOTDATA("Hvilke forhold af jeres psykiske undervisningsmiljø har I kortlagt i jeres undervisningsmiljøvurdering? - Mobning",$A$31,"Hvilke forhold af jeres psykiske undervisningsmiljø har I kortlagt i jeres undervisningsmiljøvurdering? - Mobning","Ja")</f>
        <v>0.8571428571428571</v>
      </c>
    </row>
    <row r="12" spans="1:5" x14ac:dyDescent="0.35">
      <c r="A12" s="5" t="s">
        <v>64</v>
      </c>
      <c r="B12" s="7">
        <v>0.8571428571428571</v>
      </c>
      <c r="D12" t="s">
        <v>610</v>
      </c>
      <c r="E12" s="8">
        <f>GETPIVOTDATA("Hvilke forhold af jeres psykiske undervisningsmiljø har I kortlagt i jeres undervisningsmiljøvurdering? - Krænkelser",$A$35,"Hvilke forhold af jeres psykiske undervisningsmiljø har I kortlagt i jeres undervisningsmiljøvurdering? - Krænkelser","Ja")</f>
        <v>0.83333333333333337</v>
      </c>
    </row>
    <row r="13" spans="1:5" x14ac:dyDescent="0.35">
      <c r="A13" s="5" t="s">
        <v>81</v>
      </c>
      <c r="B13" s="7">
        <v>0.14285714285714285</v>
      </c>
      <c r="D13" t="s">
        <v>611</v>
      </c>
      <c r="E13" s="8">
        <f>GETPIVOTDATA("Hvilke forhold af jeres psykiske undervisningsmiljø har I kortlagt i jeres undervisningsmiljøvurdering? - Vold",$A$39,"Hvilke forhold af jeres psykiske undervisningsmiljø har I kortlagt i jeres undervisningsmiljøvurdering? - Vold","Ja")</f>
        <v>0.69047619047619047</v>
      </c>
    </row>
    <row r="14" spans="1:5" x14ac:dyDescent="0.35">
      <c r="A14" s="5" t="s">
        <v>558</v>
      </c>
      <c r="B14" s="7">
        <v>1</v>
      </c>
      <c r="D14" t="s">
        <v>612</v>
      </c>
      <c r="E14" s="8">
        <f>GETPIVOTDATA("Hvilke forhold af jeres psykiske undervisningsmiljø har I kortlagt i jeres undervisningsmiljøvurdering? - Diskrimination",$A$43,"Hvilke forhold af jeres psykiske undervisningsmiljø har I kortlagt i jeres undervisningsmiljøvurdering? - Diskrimination","Ja")</f>
        <v>0.76190476190476186</v>
      </c>
    </row>
    <row r="15" spans="1:5" x14ac:dyDescent="0.35">
      <c r="A15" s="4" t="s">
        <v>557</v>
      </c>
      <c r="B15" t="s">
        <v>593</v>
      </c>
      <c r="D15" t="s">
        <v>585</v>
      </c>
      <c r="E15" s="8">
        <f>GETPIVOTDATA("Hvilke forhold af jeres psykiske undervisningsmiljø har I kortlagt i jeres undervisningsmiljøvurdering? - Andet, skriv venligst her:",$A$47,"Hvilke forhold af jeres psykiske undervisningsmiljø har I kortlagt i jeres undervisningsmiljøvurdering? - Andet, skriv venligst her:","Ja")</f>
        <v>0.30952380952380953</v>
      </c>
    </row>
    <row r="16" spans="1:5" x14ac:dyDescent="0.35">
      <c r="A16" s="5" t="s">
        <v>64</v>
      </c>
      <c r="B16" s="7">
        <v>0.7857142857142857</v>
      </c>
      <c r="D16" t="s">
        <v>613</v>
      </c>
      <c r="E16" s="8">
        <f>GETPIVOTDATA("Hvilke forhold af jeres psykiske undervisningsmiljø har I kortlagt i jeres undervisningsmiljøvurdering? - Vi har ikke kortlagt vores psykiske undervisningsmiljø",$A$51,"Hvilke forhold af jeres psykiske undervisningsmiljø har I kortlagt i jeres undervisningsmiljøvurdering? - Vi har ikke kortlagt vores psykiske undervisningsmiljø","Ja")</f>
        <v>4.7619047619047616E-2</v>
      </c>
    </row>
    <row r="17" spans="1:2" x14ac:dyDescent="0.35">
      <c r="A17" s="5" t="s">
        <v>81</v>
      </c>
      <c r="B17" s="7">
        <v>0.21428571428571427</v>
      </c>
    </row>
    <row r="18" spans="1:2" x14ac:dyDescent="0.35">
      <c r="A18" s="5" t="s">
        <v>558</v>
      </c>
      <c r="B18" s="7">
        <v>1</v>
      </c>
    </row>
    <row r="19" spans="1:2" x14ac:dyDescent="0.35">
      <c r="A19" s="4" t="s">
        <v>557</v>
      </c>
      <c r="B19" t="s">
        <v>592</v>
      </c>
    </row>
    <row r="20" spans="1:2" x14ac:dyDescent="0.35">
      <c r="A20" s="5" t="s">
        <v>64</v>
      </c>
      <c r="B20" s="7">
        <v>0.8571428571428571</v>
      </c>
    </row>
    <row r="21" spans="1:2" x14ac:dyDescent="0.35">
      <c r="A21" s="5" t="s">
        <v>81</v>
      </c>
      <c r="B21" s="7">
        <v>0.14285714285714285</v>
      </c>
    </row>
    <row r="22" spans="1:2" x14ac:dyDescent="0.35">
      <c r="A22" s="5" t="s">
        <v>558</v>
      </c>
      <c r="B22" s="7">
        <v>1</v>
      </c>
    </row>
    <row r="23" spans="1:2" x14ac:dyDescent="0.35">
      <c r="A23" s="4" t="s">
        <v>557</v>
      </c>
      <c r="B23" t="s">
        <v>594</v>
      </c>
    </row>
    <row r="24" spans="1:2" x14ac:dyDescent="0.35">
      <c r="A24" s="5" t="s">
        <v>64</v>
      </c>
      <c r="B24" s="7">
        <v>0.83333333333333337</v>
      </c>
    </row>
    <row r="25" spans="1:2" x14ac:dyDescent="0.35">
      <c r="A25" s="5" t="s">
        <v>81</v>
      </c>
      <c r="B25" s="7">
        <v>0.16666666666666666</v>
      </c>
    </row>
    <row r="26" spans="1:2" x14ac:dyDescent="0.35">
      <c r="A26" s="5" t="s">
        <v>558</v>
      </c>
      <c r="B26" s="7">
        <v>1</v>
      </c>
    </row>
    <row r="27" spans="1:2" x14ac:dyDescent="0.35">
      <c r="A27" s="4" t="s">
        <v>557</v>
      </c>
      <c r="B27" t="s">
        <v>595</v>
      </c>
    </row>
    <row r="28" spans="1:2" x14ac:dyDescent="0.35">
      <c r="A28" s="5" t="s">
        <v>64</v>
      </c>
      <c r="B28" s="7">
        <v>0.59523809523809523</v>
      </c>
    </row>
    <row r="29" spans="1:2" x14ac:dyDescent="0.35">
      <c r="A29" s="5" t="s">
        <v>81</v>
      </c>
      <c r="B29" s="7">
        <v>0.40476190476190477</v>
      </c>
    </row>
    <row r="30" spans="1:2" x14ac:dyDescent="0.35">
      <c r="A30" s="5" t="s">
        <v>558</v>
      </c>
      <c r="B30" s="7">
        <v>1</v>
      </c>
    </row>
    <row r="31" spans="1:2" x14ac:dyDescent="0.35">
      <c r="A31" s="4" t="s">
        <v>557</v>
      </c>
      <c r="B31" t="s">
        <v>596</v>
      </c>
    </row>
    <row r="32" spans="1:2" x14ac:dyDescent="0.35">
      <c r="A32" s="5" t="s">
        <v>64</v>
      </c>
      <c r="B32" s="7">
        <v>0.8571428571428571</v>
      </c>
    </row>
    <row r="33" spans="1:2" x14ac:dyDescent="0.35">
      <c r="A33" s="5" t="s">
        <v>81</v>
      </c>
      <c r="B33" s="7">
        <v>0.14285714285714285</v>
      </c>
    </row>
    <row r="34" spans="1:2" x14ac:dyDescent="0.35">
      <c r="A34" s="5" t="s">
        <v>558</v>
      </c>
      <c r="B34" s="7">
        <v>1</v>
      </c>
    </row>
    <row r="35" spans="1:2" x14ac:dyDescent="0.35">
      <c r="A35" s="4" t="s">
        <v>557</v>
      </c>
      <c r="B35" t="s">
        <v>597</v>
      </c>
    </row>
    <row r="36" spans="1:2" x14ac:dyDescent="0.35">
      <c r="A36" s="5" t="s">
        <v>64</v>
      </c>
      <c r="B36" s="7">
        <v>0.83333333333333337</v>
      </c>
    </row>
    <row r="37" spans="1:2" x14ac:dyDescent="0.35">
      <c r="A37" s="5" t="s">
        <v>81</v>
      </c>
      <c r="B37" s="7">
        <v>0.16666666666666666</v>
      </c>
    </row>
    <row r="38" spans="1:2" x14ac:dyDescent="0.35">
      <c r="A38" s="5" t="s">
        <v>558</v>
      </c>
      <c r="B38" s="7">
        <v>1</v>
      </c>
    </row>
    <row r="39" spans="1:2" x14ac:dyDescent="0.35">
      <c r="A39" s="4" t="s">
        <v>557</v>
      </c>
      <c r="B39" t="s">
        <v>598</v>
      </c>
    </row>
    <row r="40" spans="1:2" x14ac:dyDescent="0.35">
      <c r="A40" s="5" t="s">
        <v>64</v>
      </c>
      <c r="B40" s="7">
        <v>0.69047619047619047</v>
      </c>
    </row>
    <row r="41" spans="1:2" x14ac:dyDescent="0.35">
      <c r="A41" s="5" t="s">
        <v>81</v>
      </c>
      <c r="B41" s="7">
        <v>0.30952380952380953</v>
      </c>
    </row>
    <row r="42" spans="1:2" x14ac:dyDescent="0.35">
      <c r="A42" s="5" t="s">
        <v>558</v>
      </c>
      <c r="B42" s="7">
        <v>1</v>
      </c>
    </row>
    <row r="43" spans="1:2" x14ac:dyDescent="0.35">
      <c r="A43" s="4" t="s">
        <v>557</v>
      </c>
      <c r="B43" t="s">
        <v>599</v>
      </c>
    </row>
    <row r="44" spans="1:2" x14ac:dyDescent="0.35">
      <c r="A44" s="5" t="s">
        <v>64</v>
      </c>
      <c r="B44" s="7">
        <v>0.76190476190476186</v>
      </c>
    </row>
    <row r="45" spans="1:2" x14ac:dyDescent="0.35">
      <c r="A45" s="5" t="s">
        <v>81</v>
      </c>
      <c r="B45" s="7">
        <v>0.23809523809523808</v>
      </c>
    </row>
    <row r="46" spans="1:2" x14ac:dyDescent="0.35">
      <c r="A46" s="5" t="s">
        <v>558</v>
      </c>
      <c r="B46" s="7">
        <v>1</v>
      </c>
    </row>
    <row r="47" spans="1:2" x14ac:dyDescent="0.35">
      <c r="A47" s="4" t="s">
        <v>557</v>
      </c>
      <c r="B47" t="s">
        <v>600</v>
      </c>
    </row>
    <row r="48" spans="1:2" x14ac:dyDescent="0.35">
      <c r="A48" s="5" t="s">
        <v>64</v>
      </c>
      <c r="B48" s="7">
        <v>0.30952380952380953</v>
      </c>
    </row>
    <row r="49" spans="1:2" x14ac:dyDescent="0.35">
      <c r="A49" s="5" t="s">
        <v>81</v>
      </c>
      <c r="B49" s="7">
        <v>0.69047619047619047</v>
      </c>
    </row>
    <row r="50" spans="1:2" x14ac:dyDescent="0.35">
      <c r="A50" s="5" t="s">
        <v>558</v>
      </c>
      <c r="B50" s="7">
        <v>1</v>
      </c>
    </row>
    <row r="51" spans="1:2" x14ac:dyDescent="0.35">
      <c r="A51" s="4" t="s">
        <v>557</v>
      </c>
      <c r="B51" t="s">
        <v>601</v>
      </c>
    </row>
    <row r="52" spans="1:2" x14ac:dyDescent="0.35">
      <c r="A52" s="5" t="s">
        <v>64</v>
      </c>
      <c r="B52" s="7">
        <v>4.7619047619047616E-2</v>
      </c>
    </row>
    <row r="53" spans="1:2" x14ac:dyDescent="0.35">
      <c r="A53" s="5" t="s">
        <v>81</v>
      </c>
      <c r="B53" s="7">
        <v>0.95238095238095233</v>
      </c>
    </row>
    <row r="54" spans="1:2" x14ac:dyDescent="0.35">
      <c r="A54" s="5" t="s">
        <v>558</v>
      </c>
      <c r="B54" s="7">
        <v>1</v>
      </c>
    </row>
  </sheetData>
  <pageMargins left="0.7" right="0.7" top="0.75" bottom="0.75" header="0.3" footer="0.3"/>
  <drawing r:id="rId14"/>
  <tableParts count="1">
    <tablePart r:id="rId15"/>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4EA39-2964-4FF8-80DE-2F8430007646}">
  <dimension ref="A3:B6"/>
  <sheetViews>
    <sheetView workbookViewId="0">
      <selection activeCell="A3" sqref="A3:B6"/>
    </sheetView>
  </sheetViews>
  <sheetFormatPr defaultRowHeight="14.5" x14ac:dyDescent="0.35"/>
  <cols>
    <col min="1" max="1" width="17.1796875" bestFit="1" customWidth="1"/>
    <col min="2" max="2" width="110.54296875" bestFit="1" customWidth="1"/>
  </cols>
  <sheetData>
    <row r="3" spans="1:2" x14ac:dyDescent="0.35">
      <c r="A3" s="4" t="s">
        <v>557</v>
      </c>
      <c r="B3" t="s">
        <v>590</v>
      </c>
    </row>
    <row r="4" spans="1:2" x14ac:dyDescent="0.35">
      <c r="A4" s="5" t="s">
        <v>64</v>
      </c>
      <c r="B4" s="7">
        <v>0.66666666666666663</v>
      </c>
    </row>
    <row r="5" spans="1:2" x14ac:dyDescent="0.35">
      <c r="A5" s="5" t="s">
        <v>81</v>
      </c>
      <c r="B5" s="7">
        <v>0.33333333333333331</v>
      </c>
    </row>
    <row r="6" spans="1:2" x14ac:dyDescent="0.35">
      <c r="A6" s="5" t="s">
        <v>558</v>
      </c>
      <c r="B6" s="7">
        <v>1</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57963-674E-4BC8-926E-3D6AE4C593C6}">
  <dimension ref="A3:B6"/>
  <sheetViews>
    <sheetView workbookViewId="0">
      <selection activeCell="B12" sqref="B12"/>
    </sheetView>
  </sheetViews>
  <sheetFormatPr defaultRowHeight="14.5" x14ac:dyDescent="0.35"/>
  <cols>
    <col min="1" max="1" width="17.1796875" bestFit="1" customWidth="1"/>
    <col min="2" max="2" width="134.26953125" bestFit="1" customWidth="1"/>
  </cols>
  <sheetData>
    <row r="3" spans="1:2" x14ac:dyDescent="0.35">
      <c r="A3" s="4" t="s">
        <v>557</v>
      </c>
      <c r="B3" t="s">
        <v>591</v>
      </c>
    </row>
    <row r="4" spans="1:2" x14ac:dyDescent="0.35">
      <c r="A4" s="5" t="s">
        <v>64</v>
      </c>
      <c r="B4" s="7">
        <v>0.8571428571428571</v>
      </c>
    </row>
    <row r="5" spans="1:2" x14ac:dyDescent="0.35">
      <c r="A5" s="5" t="s">
        <v>81</v>
      </c>
      <c r="B5" s="7">
        <v>0.14285714285714285</v>
      </c>
    </row>
    <row r="6" spans="1:2" x14ac:dyDescent="0.35">
      <c r="A6" s="5" t="s">
        <v>558</v>
      </c>
      <c r="B6" s="7">
        <v>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4A8E1-6194-4808-8B79-098385FCE951}">
  <dimension ref="A3:B6"/>
  <sheetViews>
    <sheetView workbookViewId="0">
      <selection activeCell="A3" sqref="A3:B6"/>
    </sheetView>
  </sheetViews>
  <sheetFormatPr defaultRowHeight="14.5" x14ac:dyDescent="0.35"/>
  <cols>
    <col min="1" max="1" width="17.1796875" bestFit="1" customWidth="1"/>
    <col min="2" max="2" width="120" bestFit="1" customWidth="1"/>
  </cols>
  <sheetData>
    <row r="3" spans="1:2" x14ac:dyDescent="0.35">
      <c r="A3" s="4" t="s">
        <v>557</v>
      </c>
      <c r="B3" t="s">
        <v>593</v>
      </c>
    </row>
    <row r="4" spans="1:2" x14ac:dyDescent="0.35">
      <c r="A4" s="5" t="s">
        <v>64</v>
      </c>
      <c r="B4" s="6">
        <v>33</v>
      </c>
    </row>
    <row r="5" spans="1:2" x14ac:dyDescent="0.35">
      <c r="A5" s="5" t="s">
        <v>81</v>
      </c>
      <c r="B5" s="6">
        <v>9</v>
      </c>
    </row>
    <row r="6" spans="1:2" x14ac:dyDescent="0.35">
      <c r="A6" s="5" t="s">
        <v>558</v>
      </c>
      <c r="B6" s="6">
        <v>42</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53259-5552-43F4-B013-DCE483E44027}">
  <dimension ref="A3:B6"/>
  <sheetViews>
    <sheetView workbookViewId="0">
      <selection activeCell="A3" sqref="A3:B6"/>
    </sheetView>
  </sheetViews>
  <sheetFormatPr defaultRowHeight="14.5" x14ac:dyDescent="0.35"/>
  <cols>
    <col min="1" max="1" width="17.1796875" bestFit="1" customWidth="1"/>
    <col min="2" max="2" width="107.1796875" bestFit="1" customWidth="1"/>
  </cols>
  <sheetData>
    <row r="3" spans="1:2" x14ac:dyDescent="0.35">
      <c r="A3" s="4" t="s">
        <v>557</v>
      </c>
      <c r="B3" t="s">
        <v>592</v>
      </c>
    </row>
    <row r="4" spans="1:2" x14ac:dyDescent="0.35">
      <c r="A4" s="5" t="s">
        <v>64</v>
      </c>
      <c r="B4" s="7">
        <v>0.8571428571428571</v>
      </c>
    </row>
    <row r="5" spans="1:2" x14ac:dyDescent="0.35">
      <c r="A5" s="5" t="s">
        <v>81</v>
      </c>
      <c r="B5" s="7">
        <v>0.14285714285714285</v>
      </c>
    </row>
    <row r="6" spans="1:2" x14ac:dyDescent="0.35">
      <c r="A6" s="5" t="s">
        <v>558</v>
      </c>
      <c r="B6" s="7">
        <v>1</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D9A6E-E0DC-46D8-81DC-0B8688A5EFCE}">
  <dimension ref="A3:B6"/>
  <sheetViews>
    <sheetView workbookViewId="0">
      <selection activeCell="A3" sqref="A3:B6"/>
    </sheetView>
  </sheetViews>
  <sheetFormatPr defaultRowHeight="14.5" x14ac:dyDescent="0.35"/>
  <cols>
    <col min="1" max="1" width="17.1796875" bestFit="1" customWidth="1"/>
    <col min="2" max="2" width="131.26953125" bestFit="1" customWidth="1"/>
  </cols>
  <sheetData>
    <row r="3" spans="1:2" x14ac:dyDescent="0.35">
      <c r="A3" s="4" t="s">
        <v>557</v>
      </c>
      <c r="B3" t="s">
        <v>594</v>
      </c>
    </row>
    <row r="4" spans="1:2" x14ac:dyDescent="0.35">
      <c r="A4" s="5" t="s">
        <v>64</v>
      </c>
      <c r="B4" s="7">
        <v>0.83333333333333337</v>
      </c>
    </row>
    <row r="5" spans="1:2" x14ac:dyDescent="0.35">
      <c r="A5" s="5" t="s">
        <v>81</v>
      </c>
      <c r="B5" s="7">
        <v>0.16666666666666666</v>
      </c>
    </row>
    <row r="6" spans="1:2" x14ac:dyDescent="0.35">
      <c r="A6" s="5" t="s">
        <v>558</v>
      </c>
      <c r="B6" s="7">
        <v>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07AA5-AD54-44BB-B582-B3F9D8509825}">
  <dimension ref="A3:B6"/>
  <sheetViews>
    <sheetView workbookViewId="0">
      <selection activeCell="A3" sqref="A3:B6"/>
    </sheetView>
  </sheetViews>
  <sheetFormatPr defaultRowHeight="14.5" x14ac:dyDescent="0.35"/>
  <cols>
    <col min="1" max="1" width="17.1796875" bestFit="1" customWidth="1"/>
    <col min="2" max="2" width="107.36328125" bestFit="1" customWidth="1"/>
  </cols>
  <sheetData>
    <row r="3" spans="1:2" x14ac:dyDescent="0.35">
      <c r="A3" s="4" t="s">
        <v>557</v>
      </c>
      <c r="B3" t="s">
        <v>595</v>
      </c>
    </row>
    <row r="4" spans="1:2" x14ac:dyDescent="0.35">
      <c r="A4" s="5" t="s">
        <v>64</v>
      </c>
      <c r="B4" s="7">
        <v>0.59523809523809523</v>
      </c>
    </row>
    <row r="5" spans="1:2" x14ac:dyDescent="0.35">
      <c r="A5" s="5" t="s">
        <v>81</v>
      </c>
      <c r="B5" s="7">
        <v>0.40476190476190477</v>
      </c>
    </row>
    <row r="6" spans="1:2" x14ac:dyDescent="0.35">
      <c r="A6" s="5" t="s">
        <v>558</v>
      </c>
      <c r="B6" s="7">
        <v>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7074B-0582-457F-830B-BB2D0D71A05C}">
  <dimension ref="A3:B6"/>
  <sheetViews>
    <sheetView topLeftCell="B1" workbookViewId="0">
      <selection activeCell="A3" sqref="A3:B6"/>
    </sheetView>
  </sheetViews>
  <sheetFormatPr defaultRowHeight="14.5" x14ac:dyDescent="0.35"/>
  <cols>
    <col min="1" max="1" width="17.1796875" bestFit="1" customWidth="1"/>
    <col min="2" max="2" width="114.7265625" bestFit="1" customWidth="1"/>
  </cols>
  <sheetData>
    <row r="3" spans="1:2" x14ac:dyDescent="0.35">
      <c r="A3" s="4" t="s">
        <v>557</v>
      </c>
      <c r="B3" t="s">
        <v>562</v>
      </c>
    </row>
    <row r="4" spans="1:2" x14ac:dyDescent="0.35">
      <c r="A4" s="5" t="s">
        <v>64</v>
      </c>
      <c r="B4" s="6">
        <v>33</v>
      </c>
    </row>
    <row r="5" spans="1:2" x14ac:dyDescent="0.35">
      <c r="A5" s="5" t="s">
        <v>81</v>
      </c>
      <c r="B5" s="6">
        <v>9</v>
      </c>
    </row>
    <row r="6" spans="1:2" x14ac:dyDescent="0.35">
      <c r="A6" s="5" t="s">
        <v>558</v>
      </c>
      <c r="B6" s="6">
        <v>42</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D3090-973E-4BBE-83A9-96BDCC616A58}">
  <dimension ref="A3:B6"/>
  <sheetViews>
    <sheetView workbookViewId="0">
      <selection activeCell="A3" sqref="A3:B6"/>
    </sheetView>
  </sheetViews>
  <sheetFormatPr defaultRowHeight="14.5" x14ac:dyDescent="0.35"/>
  <cols>
    <col min="1" max="1" width="17.1796875" bestFit="1" customWidth="1"/>
    <col min="2" max="2" width="102.90625" bestFit="1" customWidth="1"/>
  </cols>
  <sheetData>
    <row r="3" spans="1:2" x14ac:dyDescent="0.35">
      <c r="A3" s="4" t="s">
        <v>557</v>
      </c>
      <c r="B3" t="s">
        <v>596</v>
      </c>
    </row>
    <row r="4" spans="1:2" x14ac:dyDescent="0.35">
      <c r="A4" s="5" t="s">
        <v>64</v>
      </c>
      <c r="B4" s="7">
        <v>0.8571428571428571</v>
      </c>
    </row>
    <row r="5" spans="1:2" x14ac:dyDescent="0.35">
      <c r="A5" s="5" t="s">
        <v>81</v>
      </c>
      <c r="B5" s="7">
        <v>0.14285714285714285</v>
      </c>
    </row>
    <row r="6" spans="1:2" x14ac:dyDescent="0.35">
      <c r="A6" s="5" t="s">
        <v>558</v>
      </c>
      <c r="B6" s="7">
        <v>1</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5C71B-1DC3-43D0-9C34-E6330E372F00}">
  <dimension ref="A3:B6"/>
  <sheetViews>
    <sheetView workbookViewId="0">
      <selection activeCell="A3" sqref="A3:B6"/>
    </sheetView>
  </sheetViews>
  <sheetFormatPr defaultRowHeight="14.5" x14ac:dyDescent="0.35"/>
  <cols>
    <col min="1" max="1" width="17.1796875" bestFit="1" customWidth="1"/>
    <col min="2" max="2" width="104.90625" bestFit="1" customWidth="1"/>
  </cols>
  <sheetData>
    <row r="3" spans="1:2" x14ac:dyDescent="0.35">
      <c r="A3" s="4" t="s">
        <v>557</v>
      </c>
      <c r="B3" t="s">
        <v>597</v>
      </c>
    </row>
    <row r="4" spans="1:2" x14ac:dyDescent="0.35">
      <c r="A4" s="5" t="s">
        <v>64</v>
      </c>
      <c r="B4" s="7">
        <v>0.83333333333333337</v>
      </c>
    </row>
    <row r="5" spans="1:2" x14ac:dyDescent="0.35">
      <c r="A5" s="5" t="s">
        <v>81</v>
      </c>
      <c r="B5" s="7">
        <v>0.16666666666666666</v>
      </c>
    </row>
    <row r="6" spans="1:2" x14ac:dyDescent="0.35">
      <c r="A6" s="5" t="s">
        <v>558</v>
      </c>
      <c r="B6" s="7">
        <v>1</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41181-5406-47B8-A7EE-07F7AD382DC6}">
  <dimension ref="A3:B6"/>
  <sheetViews>
    <sheetView workbookViewId="0">
      <selection activeCell="A3" sqref="A3:B6"/>
    </sheetView>
  </sheetViews>
  <sheetFormatPr defaultRowHeight="14.5" x14ac:dyDescent="0.35"/>
  <cols>
    <col min="1" max="1" width="17.1796875" bestFit="1" customWidth="1"/>
    <col min="2" max="2" width="99.1796875" bestFit="1" customWidth="1"/>
  </cols>
  <sheetData>
    <row r="3" spans="1:2" x14ac:dyDescent="0.35">
      <c r="A3" s="4" t="s">
        <v>557</v>
      </c>
      <c r="B3" t="s">
        <v>598</v>
      </c>
    </row>
    <row r="4" spans="1:2" x14ac:dyDescent="0.35">
      <c r="A4" s="5" t="s">
        <v>64</v>
      </c>
      <c r="B4" s="7">
        <v>0.69047619047619047</v>
      </c>
    </row>
    <row r="5" spans="1:2" x14ac:dyDescent="0.35">
      <c r="A5" s="5" t="s">
        <v>81</v>
      </c>
      <c r="B5" s="7">
        <v>0.30952380952380953</v>
      </c>
    </row>
    <row r="6" spans="1:2" x14ac:dyDescent="0.35">
      <c r="A6" s="5" t="s">
        <v>558</v>
      </c>
      <c r="B6" s="7">
        <v>1</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39E76-029D-4B31-AA8D-CF22CF9C2636}">
  <dimension ref="A3:B6"/>
  <sheetViews>
    <sheetView workbookViewId="0">
      <selection activeCell="A3" sqref="A3:B6"/>
    </sheetView>
  </sheetViews>
  <sheetFormatPr defaultRowHeight="14.5" x14ac:dyDescent="0.35"/>
  <cols>
    <col min="1" max="1" width="17.1796875" bestFit="1" customWidth="1"/>
    <col min="2" max="2" width="107.81640625" bestFit="1" customWidth="1"/>
  </cols>
  <sheetData>
    <row r="3" spans="1:2" x14ac:dyDescent="0.35">
      <c r="A3" s="4" t="s">
        <v>557</v>
      </c>
      <c r="B3" t="s">
        <v>599</v>
      </c>
    </row>
    <row r="4" spans="1:2" x14ac:dyDescent="0.35">
      <c r="A4" s="5" t="s">
        <v>64</v>
      </c>
      <c r="B4" s="7">
        <v>0.76190476190476186</v>
      </c>
    </row>
    <row r="5" spans="1:2" x14ac:dyDescent="0.35">
      <c r="A5" s="5" t="s">
        <v>81</v>
      </c>
      <c r="B5" s="7">
        <v>0.23809523809523808</v>
      </c>
    </row>
    <row r="6" spans="1:2" x14ac:dyDescent="0.35">
      <c r="A6" s="5" t="s">
        <v>558</v>
      </c>
      <c r="B6" s="7">
        <v>1</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F9A99-ED1A-4A36-89DE-B608AFCA1D38}">
  <dimension ref="A3:B6"/>
  <sheetViews>
    <sheetView workbookViewId="0">
      <selection activeCell="A3" sqref="A3:B6"/>
    </sheetView>
  </sheetViews>
  <sheetFormatPr defaultRowHeight="14.5" x14ac:dyDescent="0.35"/>
  <cols>
    <col min="1" max="1" width="17.1796875" bestFit="1" customWidth="1"/>
    <col min="2" max="2" width="116.36328125" bestFit="1" customWidth="1"/>
  </cols>
  <sheetData>
    <row r="3" spans="1:2" x14ac:dyDescent="0.35">
      <c r="A3" s="4" t="s">
        <v>557</v>
      </c>
      <c r="B3" t="s">
        <v>600</v>
      </c>
    </row>
    <row r="4" spans="1:2" x14ac:dyDescent="0.35">
      <c r="A4" s="5" t="s">
        <v>64</v>
      </c>
      <c r="B4" s="7">
        <v>0.30952380952380953</v>
      </c>
    </row>
    <row r="5" spans="1:2" x14ac:dyDescent="0.35">
      <c r="A5" s="5" t="s">
        <v>81</v>
      </c>
      <c r="B5" s="7">
        <v>0.69047619047619047</v>
      </c>
    </row>
    <row r="6" spans="1:2" x14ac:dyDescent="0.35">
      <c r="A6" s="5" t="s">
        <v>558</v>
      </c>
      <c r="B6" s="7">
        <v>1</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367D6-2708-4C71-BACB-E1C91C713EFD}">
  <dimension ref="A3:B6"/>
  <sheetViews>
    <sheetView workbookViewId="0">
      <selection activeCell="A3" sqref="A3:B6"/>
    </sheetView>
  </sheetViews>
  <sheetFormatPr defaultRowHeight="14.5" x14ac:dyDescent="0.35"/>
  <cols>
    <col min="1" max="1" width="17.1796875" bestFit="1" customWidth="1"/>
    <col min="2" max="2" width="140.90625" bestFit="1" customWidth="1"/>
  </cols>
  <sheetData>
    <row r="3" spans="1:2" x14ac:dyDescent="0.35">
      <c r="A3" s="4" t="s">
        <v>557</v>
      </c>
      <c r="B3" t="s">
        <v>601</v>
      </c>
    </row>
    <row r="4" spans="1:2" x14ac:dyDescent="0.35">
      <c r="A4" s="5" t="s">
        <v>64</v>
      </c>
      <c r="B4" s="7">
        <v>4.7619047619047616E-2</v>
      </c>
    </row>
    <row r="5" spans="1:2" x14ac:dyDescent="0.35">
      <c r="A5" s="5" t="s">
        <v>81</v>
      </c>
      <c r="B5" s="7">
        <v>0.95238095238095233</v>
      </c>
    </row>
    <row r="6" spans="1:2" x14ac:dyDescent="0.35">
      <c r="A6" s="5" t="s">
        <v>558</v>
      </c>
      <c r="B6" s="7">
        <v>1</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4B0F6-C2F5-478A-BCCD-2761DF2B805C}">
  <dimension ref="A3:B7"/>
  <sheetViews>
    <sheetView workbookViewId="0">
      <selection activeCell="A6" sqref="A6"/>
    </sheetView>
  </sheetViews>
  <sheetFormatPr defaultRowHeight="14.5" x14ac:dyDescent="0.35"/>
  <cols>
    <col min="1" max="1" width="17.1796875" bestFit="1" customWidth="1"/>
    <col min="2" max="2" width="52.90625" bestFit="1" customWidth="1"/>
  </cols>
  <sheetData>
    <row r="3" spans="1:2" x14ac:dyDescent="0.35">
      <c r="A3" s="4" t="s">
        <v>557</v>
      </c>
      <c r="B3" t="s">
        <v>614</v>
      </c>
    </row>
    <row r="4" spans="1:2" x14ac:dyDescent="0.35">
      <c r="A4" s="5" t="s">
        <v>64</v>
      </c>
      <c r="B4" s="9">
        <v>0.74137931034482762</v>
      </c>
    </row>
    <row r="5" spans="1:2" x14ac:dyDescent="0.35">
      <c r="A5" s="5" t="s">
        <v>81</v>
      </c>
      <c r="B5" s="9">
        <v>0.22413793103448276</v>
      </c>
    </row>
    <row r="6" spans="1:2" x14ac:dyDescent="0.35">
      <c r="A6" s="5" t="s">
        <v>92</v>
      </c>
      <c r="B6" s="9">
        <v>3.4482758620689655E-2</v>
      </c>
    </row>
    <row r="7" spans="1:2" x14ac:dyDescent="0.35">
      <c r="A7" s="5" t="s">
        <v>558</v>
      </c>
      <c r="B7" s="7">
        <v>1</v>
      </c>
    </row>
  </sheetData>
  <pageMargins left="0.7" right="0.7" top="0.75" bottom="0.75" header="0.3" footer="0.3"/>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918BC-1C44-4600-93A2-BE656C90D142}">
  <dimension ref="A3:B7"/>
  <sheetViews>
    <sheetView workbookViewId="0">
      <selection activeCell="A6" sqref="A6"/>
    </sheetView>
  </sheetViews>
  <sheetFormatPr defaultRowHeight="14.5" x14ac:dyDescent="0.35"/>
  <cols>
    <col min="1" max="1" width="17.1796875" bestFit="1" customWidth="1"/>
    <col min="2" max="2" width="96.90625" bestFit="1" customWidth="1"/>
  </cols>
  <sheetData>
    <row r="3" spans="1:2" x14ac:dyDescent="0.35">
      <c r="A3" s="4" t="s">
        <v>557</v>
      </c>
      <c r="B3" t="s">
        <v>616</v>
      </c>
    </row>
    <row r="4" spans="1:2" x14ac:dyDescent="0.35">
      <c r="A4" s="5" t="s">
        <v>64</v>
      </c>
      <c r="B4" s="9">
        <v>0.51162790697674421</v>
      </c>
    </row>
    <row r="5" spans="1:2" x14ac:dyDescent="0.35">
      <c r="A5" s="5" t="s">
        <v>81</v>
      </c>
      <c r="B5" s="9">
        <v>0.39534883720930231</v>
      </c>
    </row>
    <row r="6" spans="1:2" x14ac:dyDescent="0.35">
      <c r="A6" s="5" t="s">
        <v>92</v>
      </c>
      <c r="B6" s="9">
        <v>9.3023255813953487E-2</v>
      </c>
    </row>
    <row r="7" spans="1:2" x14ac:dyDescent="0.35">
      <c r="A7" s="5" t="s">
        <v>558</v>
      </c>
      <c r="B7" s="7">
        <v>1</v>
      </c>
    </row>
  </sheetData>
  <pageMargins left="0.7" right="0.7" top="0.75" bottom="0.75" header="0.3" footer="0.3"/>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1418F-8C10-4F42-B61F-8CDDA9366344}">
  <dimension ref="A3:B7"/>
  <sheetViews>
    <sheetView workbookViewId="0">
      <selection activeCell="A6" sqref="A6"/>
    </sheetView>
  </sheetViews>
  <sheetFormatPr defaultRowHeight="14.5" x14ac:dyDescent="0.35"/>
  <cols>
    <col min="1" max="1" width="17.1796875" bestFit="1" customWidth="1"/>
    <col min="2" max="2" width="108.36328125" bestFit="1" customWidth="1"/>
  </cols>
  <sheetData>
    <row r="3" spans="1:2" x14ac:dyDescent="0.35">
      <c r="A3" s="4" t="s">
        <v>557</v>
      </c>
      <c r="B3" t="s">
        <v>617</v>
      </c>
    </row>
    <row r="4" spans="1:2" x14ac:dyDescent="0.35">
      <c r="A4" s="5" t="s">
        <v>64</v>
      </c>
      <c r="B4" s="9">
        <v>0.46511627906976744</v>
      </c>
    </row>
    <row r="5" spans="1:2" x14ac:dyDescent="0.35">
      <c r="A5" s="5" t="s">
        <v>81</v>
      </c>
      <c r="B5" s="9">
        <v>0.37209302325581395</v>
      </c>
    </row>
    <row r="6" spans="1:2" x14ac:dyDescent="0.35">
      <c r="A6" s="5" t="s">
        <v>92</v>
      </c>
      <c r="B6" s="9">
        <v>0.16279069767441862</v>
      </c>
    </row>
    <row r="7" spans="1:2" x14ac:dyDescent="0.35">
      <c r="A7" s="5" t="s">
        <v>558</v>
      </c>
      <c r="B7" s="7">
        <v>1</v>
      </c>
    </row>
  </sheetData>
  <pageMargins left="0.7" right="0.7" top="0.75" bottom="0.75" header="0.3" footer="0.3"/>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711A3-2382-496C-890B-53050DE6EFA4}">
  <dimension ref="A3:B9"/>
  <sheetViews>
    <sheetView workbookViewId="0">
      <selection activeCell="A8" sqref="A8"/>
    </sheetView>
  </sheetViews>
  <sheetFormatPr defaultRowHeight="14.5" x14ac:dyDescent="0.35"/>
  <cols>
    <col min="1" max="1" width="52.453125" bestFit="1" customWidth="1"/>
    <col min="2" max="2" width="49.81640625" bestFit="1" customWidth="1"/>
  </cols>
  <sheetData>
    <row r="3" spans="1:2" x14ac:dyDescent="0.35">
      <c r="A3" s="4" t="s">
        <v>557</v>
      </c>
      <c r="B3" t="s">
        <v>618</v>
      </c>
    </row>
    <row r="4" spans="1:2" x14ac:dyDescent="0.35">
      <c r="A4" s="5" t="s">
        <v>111</v>
      </c>
      <c r="B4" s="9">
        <v>0.13953488372093023</v>
      </c>
    </row>
    <row r="5" spans="1:2" x14ac:dyDescent="0.35">
      <c r="A5" s="5" t="s">
        <v>172</v>
      </c>
      <c r="B5" s="9">
        <v>0.27906976744186046</v>
      </c>
    </row>
    <row r="6" spans="1:2" x14ac:dyDescent="0.35">
      <c r="A6" s="5" t="s">
        <v>65</v>
      </c>
      <c r="B6" s="9">
        <v>0.46511627906976744</v>
      </c>
    </row>
    <row r="7" spans="1:2" x14ac:dyDescent="0.35">
      <c r="A7" s="5" t="s">
        <v>410</v>
      </c>
      <c r="B7" s="9">
        <v>4.6511627906976744E-2</v>
      </c>
    </row>
    <row r="8" spans="1:2" x14ac:dyDescent="0.35">
      <c r="A8" s="5" t="s">
        <v>91</v>
      </c>
      <c r="B8" s="9">
        <v>6.9767441860465115E-2</v>
      </c>
    </row>
    <row r="9" spans="1:2" x14ac:dyDescent="0.35">
      <c r="A9" s="5" t="s">
        <v>558</v>
      </c>
      <c r="B9" s="7">
        <v>1</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2FEB6-792B-4B71-85F7-3E01A4D079F5}">
  <dimension ref="A3:B6"/>
  <sheetViews>
    <sheetView workbookViewId="0">
      <selection activeCell="A3" sqref="A3:B6"/>
    </sheetView>
  </sheetViews>
  <sheetFormatPr defaultRowHeight="14.5" x14ac:dyDescent="0.35"/>
  <cols>
    <col min="1" max="1" width="17.1796875" bestFit="1" customWidth="1"/>
    <col min="2" max="2" width="113.90625" bestFit="1" customWidth="1"/>
  </cols>
  <sheetData>
    <row r="3" spans="1:2" x14ac:dyDescent="0.35">
      <c r="A3" s="4" t="s">
        <v>557</v>
      </c>
      <c r="B3" t="s">
        <v>563</v>
      </c>
    </row>
    <row r="4" spans="1:2" x14ac:dyDescent="0.35">
      <c r="A4" s="5" t="s">
        <v>64</v>
      </c>
      <c r="B4" s="6">
        <v>34</v>
      </c>
    </row>
    <row r="5" spans="1:2" x14ac:dyDescent="0.35">
      <c r="A5" s="5" t="s">
        <v>81</v>
      </c>
      <c r="B5" s="6">
        <v>8</v>
      </c>
    </row>
    <row r="6" spans="1:2" x14ac:dyDescent="0.35">
      <c r="A6" s="5" t="s">
        <v>558</v>
      </c>
      <c r="B6" s="6">
        <v>42</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73E9-3503-41E9-B30A-B8D495736C81}">
  <dimension ref="A3:H22"/>
  <sheetViews>
    <sheetView workbookViewId="0">
      <selection activeCell="A25" sqref="A25"/>
    </sheetView>
  </sheetViews>
  <sheetFormatPr defaultRowHeight="14.5" x14ac:dyDescent="0.35"/>
  <cols>
    <col min="1" max="1" width="17.1796875" bestFit="1" customWidth="1"/>
    <col min="2" max="2" width="105.453125" bestFit="1" customWidth="1"/>
    <col min="5" max="5" width="12" customWidth="1"/>
    <col min="8" max="8" width="10" customWidth="1"/>
  </cols>
  <sheetData>
    <row r="3" spans="1:8" x14ac:dyDescent="0.35">
      <c r="A3" s="4" t="s">
        <v>557</v>
      </c>
      <c r="B3" t="s">
        <v>619</v>
      </c>
      <c r="E3" t="s">
        <v>627</v>
      </c>
      <c r="F3" t="s">
        <v>64</v>
      </c>
      <c r="G3" t="s">
        <v>81</v>
      </c>
      <c r="H3" t="s">
        <v>92</v>
      </c>
    </row>
    <row r="4" spans="1:8" x14ac:dyDescent="0.35">
      <c r="A4" s="5" t="s">
        <v>64</v>
      </c>
      <c r="B4" s="7">
        <v>0.85365853658536583</v>
      </c>
      <c r="E4" t="s">
        <v>623</v>
      </c>
      <c r="F4" s="8">
        <f>GETPIVOTDATA("Indeholder jeres undervisningsmiljøvurdering... - ... en beskrivelse af, hvad jeres kortlægning viste?",$A$3,"Indeholder jeres undervisningsmiljøvurdering... - ... en beskrivelse af, hvad jeres kortlægning viste?","Ja")</f>
        <v>0.85365853658536583</v>
      </c>
      <c r="G4" s="8">
        <f>GETPIVOTDATA("Indeholder jeres undervisningsmiljøvurdering... - ... en beskrivelse af, hvad jeres kortlægning viste?",$A$3,"Indeholder jeres undervisningsmiljøvurdering... - ... en beskrivelse af, hvad jeres kortlægning viste?","Nej")</f>
        <v>2.4390243902439025E-2</v>
      </c>
      <c r="H4" s="8">
        <f>GETPIVOTDATA("Indeholder jeres undervisningsmiljøvurdering... - ... en beskrivelse af, hvad jeres kortlægning viste?",$A$3,"Indeholder jeres undervisningsmiljøvurdering... - ... en beskrivelse af, hvad jeres kortlægning viste?","Ved ikke")</f>
        <v>0.12195121951219512</v>
      </c>
    </row>
    <row r="5" spans="1:8" x14ac:dyDescent="0.35">
      <c r="A5" s="5" t="s">
        <v>81</v>
      </c>
      <c r="B5" s="7">
        <v>2.4390243902439025E-2</v>
      </c>
      <c r="E5" t="s">
        <v>624</v>
      </c>
      <c r="F5" s="8">
        <f>GETPIVOTDATA("Indeholder jeres undervisningsmiljøvurdering... - ... en beskrivelse af, hvilke problemer med undervisningsmiljøet I vil arbejde på at løse?",$A$8,"Indeholder jeres undervisningsmiljøvurdering... - ... en beskrivelse af, hvilke problemer med undervisningsmiljøet I vil arbejde på at løse?","Ja")</f>
        <v>0.87804878048780488</v>
      </c>
      <c r="G5" s="8">
        <f>GETPIVOTDATA("Indeholder jeres undervisningsmiljøvurdering... - ... en beskrivelse af, hvilke problemer med undervisningsmiljøet I vil arbejde på at løse?",$A$8,"Indeholder jeres undervisningsmiljøvurdering... - ... en beskrivelse af, hvilke problemer med undervisningsmiljøet I vil arbejde på at løse?","Nej")</f>
        <v>9.7560975609756101E-2</v>
      </c>
      <c r="H5" s="8">
        <f>GETPIVOTDATA("Indeholder jeres undervisningsmiljøvurdering... - ... en beskrivelse af, hvilke problemer med undervisningsmiljøet I vil arbejde på at løse?",$A$8,"Indeholder jeres undervisningsmiljøvurdering... - ... en beskrivelse af, hvilke problemer med undervisningsmiljøet I vil arbejde på at løse?","Ved ikke")</f>
        <v>2.4390243902439025E-2</v>
      </c>
    </row>
    <row r="6" spans="1:8" x14ac:dyDescent="0.35">
      <c r="A6" s="5" t="s">
        <v>92</v>
      </c>
      <c r="B6" s="7">
        <v>0.12195121951219512</v>
      </c>
      <c r="E6" t="s">
        <v>625</v>
      </c>
      <c r="F6" s="8">
        <f>GETPIVOTDATA("Indeholder jeres undervisningsmiljøvurdering en handlingsplan for at løse udfordringer med undervisningsmiljøet?",$A$13,"Indeholder jeres undervisningsmiljøvurdering en handlingsplan for at løse udfordringer med undervisningsmiljøet?","Ja")</f>
        <v>0.8571428571428571</v>
      </c>
      <c r="G6" s="8">
        <f>GETPIVOTDATA("Indeholder jeres undervisningsmiljøvurdering en handlingsplan for at løse udfordringer med undervisningsmiljøet?",$A$13,"Indeholder jeres undervisningsmiljøvurdering en handlingsplan for at løse udfordringer med undervisningsmiljøet?","Nej")</f>
        <v>0.11904761904761904</v>
      </c>
      <c r="H6" s="8">
        <f>GETPIVOTDATA("Indeholder jeres undervisningsmiljøvurdering en handlingsplan for at løse udfordringer med undervisningsmiljøet?",$A$13,"Indeholder jeres undervisningsmiljøvurdering en handlingsplan for at løse udfordringer med undervisningsmiljøet?","Ved ikke")</f>
        <v>2.3809523809523808E-2</v>
      </c>
    </row>
    <row r="7" spans="1:8" x14ac:dyDescent="0.35">
      <c r="A7" s="5" t="s">
        <v>558</v>
      </c>
      <c r="B7" s="7">
        <v>1</v>
      </c>
      <c r="E7" t="s">
        <v>626</v>
      </c>
      <c r="F7" s="8">
        <f>GETPIVOTDATA("Indeholder jeres undervisningsmiljøvurdering retningslinjer for, hvornår I følger op på handlingsplanen?",$A$18,"Indeholder jeres undervisningsmiljøvurdering retningslinjer for, hvornår I følger op på handlingsplanen?","Ja")</f>
        <v>0.88888888888888884</v>
      </c>
      <c r="G7" s="8">
        <f>GETPIVOTDATA("Indeholder jeres undervisningsmiljøvurdering retningslinjer for, hvornår I følger op på handlingsplanen?",$A$18,"Indeholder jeres undervisningsmiljøvurdering retningslinjer for, hvornår I følger op på handlingsplanen?","Nej")</f>
        <v>5.5555555555555552E-2</v>
      </c>
      <c r="H7" s="8">
        <f>GETPIVOTDATA("Indeholder jeres undervisningsmiljøvurdering retningslinjer for, hvornår I følger op på handlingsplanen?",$A$18,"Indeholder jeres undervisningsmiljøvurdering retningslinjer for, hvornår I følger op på handlingsplanen?","Ved ikke")</f>
        <v>5.5555555555555552E-2</v>
      </c>
    </row>
    <row r="8" spans="1:8" x14ac:dyDescent="0.35">
      <c r="A8" s="4" t="s">
        <v>557</v>
      </c>
      <c r="B8" t="s">
        <v>620</v>
      </c>
    </row>
    <row r="9" spans="1:8" x14ac:dyDescent="0.35">
      <c r="A9" s="5" t="s">
        <v>64</v>
      </c>
      <c r="B9" s="7">
        <v>0.87804878048780488</v>
      </c>
    </row>
    <row r="10" spans="1:8" x14ac:dyDescent="0.35">
      <c r="A10" s="5" t="s">
        <v>81</v>
      </c>
      <c r="B10" s="7">
        <v>9.7560975609756101E-2</v>
      </c>
    </row>
    <row r="11" spans="1:8" x14ac:dyDescent="0.35">
      <c r="A11" s="5" t="s">
        <v>92</v>
      </c>
      <c r="B11" s="7">
        <v>2.4390243902439025E-2</v>
      </c>
    </row>
    <row r="12" spans="1:8" x14ac:dyDescent="0.35">
      <c r="A12" s="5" t="s">
        <v>558</v>
      </c>
      <c r="B12" s="7">
        <v>1</v>
      </c>
    </row>
    <row r="13" spans="1:8" x14ac:dyDescent="0.35">
      <c r="A13" s="4" t="s">
        <v>557</v>
      </c>
      <c r="B13" t="s">
        <v>621</v>
      </c>
    </row>
    <row r="14" spans="1:8" x14ac:dyDescent="0.35">
      <c r="A14" s="5" t="s">
        <v>64</v>
      </c>
      <c r="B14" s="7">
        <v>0.8571428571428571</v>
      </c>
    </row>
    <row r="15" spans="1:8" x14ac:dyDescent="0.35">
      <c r="A15" s="5" t="s">
        <v>81</v>
      </c>
      <c r="B15" s="7">
        <v>0.11904761904761904</v>
      </c>
    </row>
    <row r="16" spans="1:8" x14ac:dyDescent="0.35">
      <c r="A16" s="5" t="s">
        <v>92</v>
      </c>
      <c r="B16" s="7">
        <v>2.3809523809523808E-2</v>
      </c>
    </row>
    <row r="17" spans="1:2" x14ac:dyDescent="0.35">
      <c r="A17" s="5" t="s">
        <v>558</v>
      </c>
      <c r="B17" s="7">
        <v>1</v>
      </c>
    </row>
    <row r="18" spans="1:2" x14ac:dyDescent="0.35">
      <c r="A18" s="4" t="s">
        <v>557</v>
      </c>
      <c r="B18" t="s">
        <v>622</v>
      </c>
    </row>
    <row r="19" spans="1:2" x14ac:dyDescent="0.35">
      <c r="A19" s="5" t="s">
        <v>64</v>
      </c>
      <c r="B19" s="7">
        <v>0.88888888888888884</v>
      </c>
    </row>
    <row r="20" spans="1:2" x14ac:dyDescent="0.35">
      <c r="A20" s="5" t="s">
        <v>81</v>
      </c>
      <c r="B20" s="7">
        <v>5.5555555555555552E-2</v>
      </c>
    </row>
    <row r="21" spans="1:2" x14ac:dyDescent="0.35">
      <c r="A21" s="5" t="s">
        <v>92</v>
      </c>
      <c r="B21" s="7">
        <v>5.5555555555555552E-2</v>
      </c>
    </row>
    <row r="22" spans="1:2" x14ac:dyDescent="0.35">
      <c r="A22" s="5" t="s">
        <v>558</v>
      </c>
      <c r="B22" s="7">
        <v>1</v>
      </c>
    </row>
  </sheetData>
  <pageMargins left="0.7" right="0.7" top="0.75" bottom="0.75" header="0.3" footer="0.3"/>
  <drawing r:id="rId5"/>
  <tableParts count="1">
    <tablePart r:id="rId6"/>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CF1DF1-5F10-4188-BA7F-A7DB67543BB5}">
  <dimension ref="A3:B7"/>
  <sheetViews>
    <sheetView workbookViewId="0">
      <selection activeCell="A3" sqref="A3:B7"/>
    </sheetView>
  </sheetViews>
  <sheetFormatPr defaultRowHeight="14.5" x14ac:dyDescent="0.35"/>
  <cols>
    <col min="1" max="1" width="17.1796875" bestFit="1" customWidth="1"/>
    <col min="2" max="2" width="124.36328125" bestFit="1" customWidth="1"/>
  </cols>
  <sheetData>
    <row r="3" spans="1:2" x14ac:dyDescent="0.35">
      <c r="A3" s="4" t="s">
        <v>557</v>
      </c>
      <c r="B3" t="s">
        <v>620</v>
      </c>
    </row>
    <row r="4" spans="1:2" x14ac:dyDescent="0.35">
      <c r="A4" s="5" t="s">
        <v>64</v>
      </c>
      <c r="B4" s="7">
        <v>0.87804878048780488</v>
      </c>
    </row>
    <row r="5" spans="1:2" x14ac:dyDescent="0.35">
      <c r="A5" s="5" t="s">
        <v>81</v>
      </c>
      <c r="B5" s="7">
        <v>9.7560975609756101E-2</v>
      </c>
    </row>
    <row r="6" spans="1:2" x14ac:dyDescent="0.35">
      <c r="A6" s="5" t="s">
        <v>92</v>
      </c>
      <c r="B6" s="7">
        <v>2.4390243902439025E-2</v>
      </c>
    </row>
    <row r="7" spans="1:2" x14ac:dyDescent="0.35">
      <c r="A7" s="5" t="s">
        <v>558</v>
      </c>
      <c r="B7" s="7">
        <v>1</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3CDDC-6AFB-4855-B105-099FC3A5E0E7}">
  <dimension ref="A3:B7"/>
  <sheetViews>
    <sheetView workbookViewId="0">
      <selection activeCell="A3" sqref="A3:B7"/>
    </sheetView>
  </sheetViews>
  <sheetFormatPr defaultRowHeight="14.5" x14ac:dyDescent="0.35"/>
  <cols>
    <col min="1" max="1" width="17.1796875" bestFit="1" customWidth="1"/>
    <col min="2" max="2" width="105.453125" bestFit="1" customWidth="1"/>
  </cols>
  <sheetData>
    <row r="3" spans="1:2" x14ac:dyDescent="0.35">
      <c r="A3" s="4" t="s">
        <v>557</v>
      </c>
      <c r="B3" t="s">
        <v>621</v>
      </c>
    </row>
    <row r="4" spans="1:2" x14ac:dyDescent="0.35">
      <c r="A4" s="5" t="s">
        <v>64</v>
      </c>
      <c r="B4" s="6">
        <v>36</v>
      </c>
    </row>
    <row r="5" spans="1:2" x14ac:dyDescent="0.35">
      <c r="A5" s="5" t="s">
        <v>81</v>
      </c>
      <c r="B5" s="6">
        <v>5</v>
      </c>
    </row>
    <row r="6" spans="1:2" x14ac:dyDescent="0.35">
      <c r="A6" s="5" t="s">
        <v>92</v>
      </c>
      <c r="B6" s="6">
        <v>1</v>
      </c>
    </row>
    <row r="7" spans="1:2" x14ac:dyDescent="0.35">
      <c r="A7" s="5" t="s">
        <v>558</v>
      </c>
      <c r="B7" s="6">
        <v>42</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93009-05A9-427E-9D9E-30847AC65C79}">
  <dimension ref="A3:B7"/>
  <sheetViews>
    <sheetView workbookViewId="0">
      <selection activeCell="D9" sqref="D9"/>
    </sheetView>
  </sheetViews>
  <sheetFormatPr defaultRowHeight="14.5" x14ac:dyDescent="0.35"/>
  <cols>
    <col min="1" max="1" width="17.1796875" bestFit="1" customWidth="1"/>
    <col min="2" max="2" width="96.26953125" bestFit="1" customWidth="1"/>
  </cols>
  <sheetData>
    <row r="3" spans="1:2" x14ac:dyDescent="0.35">
      <c r="A3" s="4" t="s">
        <v>557</v>
      </c>
      <c r="B3" t="s">
        <v>622</v>
      </c>
    </row>
    <row r="4" spans="1:2" x14ac:dyDescent="0.35">
      <c r="A4" s="5" t="s">
        <v>64</v>
      </c>
      <c r="B4" s="7">
        <v>0.88888888888888884</v>
      </c>
    </row>
    <row r="5" spans="1:2" x14ac:dyDescent="0.35">
      <c r="A5" s="5" t="s">
        <v>81</v>
      </c>
      <c r="B5" s="7">
        <v>5.5555555555555552E-2</v>
      </c>
    </row>
    <row r="6" spans="1:2" x14ac:dyDescent="0.35">
      <c r="A6" s="5" t="s">
        <v>92</v>
      </c>
      <c r="B6" s="7">
        <v>5.5555555555555552E-2</v>
      </c>
    </row>
    <row r="7" spans="1:2" x14ac:dyDescent="0.35">
      <c r="A7" s="5" t="s">
        <v>558</v>
      </c>
      <c r="B7" s="7">
        <v>1</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3E8F2-BEFF-402C-A092-AF4DC38C3D24}">
  <dimension ref="A3:J23"/>
  <sheetViews>
    <sheetView workbookViewId="0">
      <selection activeCell="B25" sqref="B25"/>
    </sheetView>
  </sheetViews>
  <sheetFormatPr defaultRowHeight="14.5" x14ac:dyDescent="0.35"/>
  <cols>
    <col min="1" max="1" width="17.1796875" bestFit="1" customWidth="1"/>
    <col min="2" max="2" width="136.90625" bestFit="1" customWidth="1"/>
    <col min="5" max="5" width="17.453125" customWidth="1"/>
    <col min="6" max="6" width="10.7265625" customWidth="1"/>
    <col min="7" max="7" width="14" customWidth="1"/>
    <col min="8" max="8" width="13.1796875" customWidth="1"/>
    <col min="9" max="9" width="9.81640625" customWidth="1"/>
    <col min="10" max="10" width="10" customWidth="1"/>
  </cols>
  <sheetData>
    <row r="3" spans="1:10" x14ac:dyDescent="0.35">
      <c r="A3" s="4" t="s">
        <v>557</v>
      </c>
      <c r="B3" t="s">
        <v>628</v>
      </c>
      <c r="E3" s="8" t="s">
        <v>634</v>
      </c>
      <c r="F3" s="8" t="s">
        <v>68</v>
      </c>
      <c r="G3" s="8" t="s">
        <v>93</v>
      </c>
      <c r="H3" s="8" t="s">
        <v>112</v>
      </c>
      <c r="I3" s="8" t="s">
        <v>67</v>
      </c>
      <c r="J3" s="8" t="s">
        <v>92</v>
      </c>
    </row>
    <row r="4" spans="1:10" x14ac:dyDescent="0.35">
      <c r="A4" s="5" t="s">
        <v>68</v>
      </c>
      <c r="B4" s="7">
        <v>0.26190476190476192</v>
      </c>
      <c r="E4" s="8" t="s">
        <v>631</v>
      </c>
      <c r="F4" s="8">
        <f>GETPIVOTDATA("I hvilken grad har I inddraget de studerende i jeres arbejde med undervisningsmiljøvurderingen i forbindelse med... - ... planlægningen og tilrettelæggelsen af undersøgelsen?",$A$3,"I hvilken grad har I inddraget de studerende i jeres arbejde med undervisningsmiljøvurderingen i forbindelse med... - ... planlægningen og tilrettelæggelsen af undersøgelsen?","I høj grad")</f>
        <v>0.26190476190476192</v>
      </c>
      <c r="G4" s="8">
        <f>GETPIVOTDATA("I hvilken grad har I inddraget de studerende i jeres arbejde med undervisningsmiljøvurderingen i forbindelse med... - ... planlægningen og tilrettelæggelsen af undersøgelsen?",$A$3,"I hvilken grad har I inddraget de studerende i jeres arbejde med undervisningsmiljøvurderingen i forbindelse med... - ... planlægningen og tilrettelæggelsen af undersøgelsen?","I mindre grad")</f>
        <v>0.23809523809523808</v>
      </c>
      <c r="H4" s="8">
        <f>GETPIVOTDATA("I hvilken grad har I inddraget de studerende i jeres arbejde med undervisningsmiljøvurderingen i forbindelse med... - ... planlægningen og tilrettelæggelsen af undersøgelsen?",$A$3,"I hvilken grad har I inddraget de studerende i jeres arbejde med undervisningsmiljøvurderingen i forbindelse med... - ... planlægningen og tilrettelæggelsen af undersøgelsen?","I nogen grad")</f>
        <v>0.21428571428571427</v>
      </c>
      <c r="I4" s="8">
        <f>GETPIVOTDATA("I hvilken grad har I inddraget de studerende i jeres arbejde med undervisningsmiljøvurderingen i forbindelse med... - ... planlægningen og tilrettelæggelsen af undersøgelsen?",$A$3,"I hvilken grad har I inddraget de studerende i jeres arbejde med undervisningsmiljøvurderingen i forbindelse med... - ... planlægningen og tilrettelæggelsen af undersøgelsen?","Slet ikke")</f>
        <v>0.23809523809523808</v>
      </c>
      <c r="J4" s="8">
        <f>GETPIVOTDATA("I hvilken grad har I inddraget de studerende i jeres arbejde med undervisningsmiljøvurderingen i forbindelse med... - ... planlægningen og tilrettelæggelsen af undersøgelsen?",$A$3,"I hvilken grad har I inddraget de studerende i jeres arbejde med undervisningsmiljøvurderingen i forbindelse med... - ... planlægningen og tilrettelæggelsen af undersøgelsen?","Ved ikke")</f>
        <v>4.7619047619047616E-2</v>
      </c>
    </row>
    <row r="5" spans="1:10" x14ac:dyDescent="0.35">
      <c r="A5" s="5" t="s">
        <v>93</v>
      </c>
      <c r="B5" s="7">
        <v>0.23809523809523808</v>
      </c>
      <c r="E5" s="8" t="s">
        <v>632</v>
      </c>
      <c r="F5" s="8">
        <f>GETPIVOTDATA("I hvilken grad har I inddraget de studerende i jeres arbejde med undervisningsmiljøvurderingen i forbindelse med... - ... gennemførelsen af undersøgelsen?",$A$10,"I hvilken grad har I inddraget de studerende i jeres arbejde med undervisningsmiljøvurderingen i forbindelse med... - ... gennemførelsen af undersøgelsen?","I høj grad")</f>
        <v>0.5714285714285714</v>
      </c>
      <c r="G5" s="8">
        <f>GETPIVOTDATA("I hvilken grad har I inddraget de studerende i jeres arbejde med undervisningsmiljøvurderingen i forbindelse med... - ... gennemførelsen af undersøgelsen?",$A$10,"I hvilken grad har I inddraget de studerende i jeres arbejde med undervisningsmiljøvurderingen i forbindelse med... - ... gennemførelsen af undersøgelsen?","I mindre grad")</f>
        <v>9.5238095238095233E-2</v>
      </c>
      <c r="H5" s="8">
        <f>GETPIVOTDATA("I hvilken grad har I inddraget de studerende i jeres arbejde med undervisningsmiljøvurderingen i forbindelse med... - ... gennemførelsen af undersøgelsen?",$A$10,"I hvilken grad har I inddraget de studerende i jeres arbejde med undervisningsmiljøvurderingen i forbindelse med... - ... gennemførelsen af undersøgelsen?","I nogen grad")</f>
        <v>0.26190476190476192</v>
      </c>
      <c r="I5" s="8">
        <f>GETPIVOTDATA("I hvilken grad har I inddraget de studerende i jeres arbejde med undervisningsmiljøvurderingen i forbindelse med... - ... gennemførelsen af undersøgelsen?",$A$10,"I hvilken grad har I inddraget de studerende i jeres arbejde med undervisningsmiljøvurderingen i forbindelse med... - ... gennemførelsen af undersøgelsen?","Slet ikke")</f>
        <v>2.3809523809523808E-2</v>
      </c>
      <c r="J5" s="8">
        <f>GETPIVOTDATA("I hvilken grad har I inddraget de studerende i jeres arbejde med undervisningsmiljøvurderingen i forbindelse med... - ... gennemførelsen af undersøgelsen?",$A$10,"I hvilken grad har I inddraget de studerende i jeres arbejde med undervisningsmiljøvurderingen i forbindelse med... - ... gennemførelsen af undersøgelsen?","Ved ikke")</f>
        <v>4.7619047619047616E-2</v>
      </c>
    </row>
    <row r="6" spans="1:10" x14ac:dyDescent="0.35">
      <c r="A6" s="5" t="s">
        <v>112</v>
      </c>
      <c r="B6" s="7">
        <v>0.21428571428571427</v>
      </c>
      <c r="E6" s="8" t="s">
        <v>633</v>
      </c>
      <c r="F6" s="8">
        <f>GETPIVOTDATA("I hvilken grad har I inddraget de studerende i jeres arbejde med undervisningsmiljøvurderingen i forbindelse med... - ... opfølgningen af undersøgelsen?",$A$17,"I hvilken grad har I inddraget de studerende i jeres arbejde med undervisningsmiljøvurderingen i forbindelse med... - ... opfølgningen af undersøgelsen?","I høj grad")</f>
        <v>0.5</v>
      </c>
      <c r="G6" s="8">
        <f>GETPIVOTDATA("I hvilken grad har I inddraget de studerende i jeres arbejde med undervisningsmiljøvurderingen i forbindelse med... - ... opfølgningen af undersøgelsen?",$A$17,"I hvilken grad har I inddraget de studerende i jeres arbejde med undervisningsmiljøvurderingen i forbindelse med... - ... opfølgningen af undersøgelsen?","I mindre grad")</f>
        <v>0.11904761904761904</v>
      </c>
      <c r="H6" s="8">
        <f>GETPIVOTDATA("I hvilken grad har I inddraget de studerende i jeres arbejde med undervisningsmiljøvurderingen i forbindelse med... - ... opfølgningen af undersøgelsen?",$A$17,"I hvilken grad har I inddraget de studerende i jeres arbejde med undervisningsmiljøvurderingen i forbindelse med... - ... opfølgningen af undersøgelsen?","I nogen grad")</f>
        <v>0.2857142857142857</v>
      </c>
      <c r="I6" s="8">
        <f>GETPIVOTDATA("I hvilken grad har I inddraget de studerende i jeres arbejde med undervisningsmiljøvurderingen i forbindelse med... - ... opfølgningen af undersøgelsen?",$A$17,"I hvilken grad har I inddraget de studerende i jeres arbejde med undervisningsmiljøvurderingen i forbindelse med... - ... opfølgningen af undersøgelsen?","Slet ikke")</f>
        <v>4.7619047619047616E-2</v>
      </c>
      <c r="J6" s="8">
        <f>GETPIVOTDATA("I hvilken grad har I inddraget de studerende i jeres arbejde med undervisningsmiljøvurderingen i forbindelse med... - ... opfølgningen af undersøgelsen?",$A$17,"I hvilken grad har I inddraget de studerende i jeres arbejde med undervisningsmiljøvurderingen i forbindelse med... - ... opfølgningen af undersøgelsen?","Ved ikke")</f>
        <v>4.7619047619047616E-2</v>
      </c>
    </row>
    <row r="7" spans="1:10" x14ac:dyDescent="0.35">
      <c r="A7" s="5" t="s">
        <v>67</v>
      </c>
      <c r="B7" s="7">
        <v>0.23809523809523808</v>
      </c>
    </row>
    <row r="8" spans="1:10" x14ac:dyDescent="0.35">
      <c r="A8" s="5" t="s">
        <v>92</v>
      </c>
      <c r="B8" s="7">
        <v>4.7619047619047616E-2</v>
      </c>
    </row>
    <row r="9" spans="1:10" x14ac:dyDescent="0.35">
      <c r="A9" s="5" t="s">
        <v>558</v>
      </c>
      <c r="B9" s="7">
        <v>1</v>
      </c>
    </row>
    <row r="10" spans="1:10" x14ac:dyDescent="0.35">
      <c r="A10" s="4" t="s">
        <v>557</v>
      </c>
      <c r="B10" t="s">
        <v>629</v>
      </c>
    </row>
    <row r="11" spans="1:10" x14ac:dyDescent="0.35">
      <c r="A11" s="5" t="s">
        <v>68</v>
      </c>
      <c r="B11" s="7">
        <v>0.5714285714285714</v>
      </c>
    </row>
    <row r="12" spans="1:10" x14ac:dyDescent="0.35">
      <c r="A12" s="5" t="s">
        <v>93</v>
      </c>
      <c r="B12" s="7">
        <v>9.5238095238095233E-2</v>
      </c>
    </row>
    <row r="13" spans="1:10" x14ac:dyDescent="0.35">
      <c r="A13" s="5" t="s">
        <v>112</v>
      </c>
      <c r="B13" s="7">
        <v>0.26190476190476192</v>
      </c>
    </row>
    <row r="14" spans="1:10" x14ac:dyDescent="0.35">
      <c r="A14" s="5" t="s">
        <v>67</v>
      </c>
      <c r="B14" s="7">
        <v>2.3809523809523808E-2</v>
      </c>
    </row>
    <row r="15" spans="1:10" x14ac:dyDescent="0.35">
      <c r="A15" s="5" t="s">
        <v>92</v>
      </c>
      <c r="B15" s="7">
        <v>4.7619047619047616E-2</v>
      </c>
    </row>
    <row r="16" spans="1:10" x14ac:dyDescent="0.35">
      <c r="A16" s="5" t="s">
        <v>558</v>
      </c>
      <c r="B16" s="7">
        <v>1</v>
      </c>
    </row>
    <row r="17" spans="1:2" x14ac:dyDescent="0.35">
      <c r="A17" s="4" t="s">
        <v>557</v>
      </c>
      <c r="B17" t="s">
        <v>630</v>
      </c>
    </row>
    <row r="18" spans="1:2" x14ac:dyDescent="0.35">
      <c r="A18" s="5" t="s">
        <v>68</v>
      </c>
      <c r="B18" s="7">
        <v>0.5</v>
      </c>
    </row>
    <row r="19" spans="1:2" x14ac:dyDescent="0.35">
      <c r="A19" s="5" t="s">
        <v>93</v>
      </c>
      <c r="B19" s="7">
        <v>0.11904761904761904</v>
      </c>
    </row>
    <row r="20" spans="1:2" x14ac:dyDescent="0.35">
      <c r="A20" s="5" t="s">
        <v>112</v>
      </c>
      <c r="B20" s="7">
        <v>0.2857142857142857</v>
      </c>
    </row>
    <row r="21" spans="1:2" x14ac:dyDescent="0.35">
      <c r="A21" s="5" t="s">
        <v>67</v>
      </c>
      <c r="B21" s="7">
        <v>4.7619047619047616E-2</v>
      </c>
    </row>
    <row r="22" spans="1:2" x14ac:dyDescent="0.35">
      <c r="A22" s="5" t="s">
        <v>92</v>
      </c>
      <c r="B22" s="7">
        <v>4.7619047619047616E-2</v>
      </c>
    </row>
    <row r="23" spans="1:2" x14ac:dyDescent="0.35">
      <c r="A23" s="5" t="s">
        <v>558</v>
      </c>
      <c r="B23" s="7">
        <v>1</v>
      </c>
    </row>
  </sheetData>
  <pageMargins left="0.7" right="0.7" top="0.75" bottom="0.75" header="0.3" footer="0.3"/>
  <drawing r:id="rId4"/>
  <tableParts count="1">
    <tablePart r:id="rId5"/>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C3820-23A7-4DF6-93F6-4BFB59D348B6}">
  <dimension ref="A3:B9"/>
  <sheetViews>
    <sheetView workbookViewId="0">
      <selection activeCell="A3" sqref="A3:B9"/>
    </sheetView>
  </sheetViews>
  <sheetFormatPr defaultRowHeight="14.5" x14ac:dyDescent="0.35"/>
  <cols>
    <col min="1" max="1" width="17.1796875" bestFit="1" customWidth="1"/>
    <col min="2" max="2" width="139.54296875" bestFit="1" customWidth="1"/>
  </cols>
  <sheetData>
    <row r="3" spans="1:2" x14ac:dyDescent="0.35">
      <c r="A3" s="4" t="s">
        <v>557</v>
      </c>
      <c r="B3" t="s">
        <v>629</v>
      </c>
    </row>
    <row r="4" spans="1:2" x14ac:dyDescent="0.35">
      <c r="A4" s="5" t="s">
        <v>68</v>
      </c>
      <c r="B4" s="6">
        <v>24</v>
      </c>
    </row>
    <row r="5" spans="1:2" x14ac:dyDescent="0.35">
      <c r="A5" s="5" t="s">
        <v>93</v>
      </c>
      <c r="B5" s="6">
        <v>4</v>
      </c>
    </row>
    <row r="6" spans="1:2" x14ac:dyDescent="0.35">
      <c r="A6" s="5" t="s">
        <v>112</v>
      </c>
      <c r="B6" s="6">
        <v>11</v>
      </c>
    </row>
    <row r="7" spans="1:2" x14ac:dyDescent="0.35">
      <c r="A7" s="5" t="s">
        <v>67</v>
      </c>
      <c r="B7" s="6">
        <v>1</v>
      </c>
    </row>
    <row r="8" spans="1:2" x14ac:dyDescent="0.35">
      <c r="A8" s="5" t="s">
        <v>92</v>
      </c>
      <c r="B8" s="6">
        <v>2</v>
      </c>
    </row>
    <row r="9" spans="1:2" x14ac:dyDescent="0.35">
      <c r="A9" s="5" t="s">
        <v>558</v>
      </c>
      <c r="B9" s="6">
        <v>42</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09A48-D600-4B36-A4B0-57A4F7003A68}">
  <dimension ref="A3:B9"/>
  <sheetViews>
    <sheetView workbookViewId="0">
      <selection activeCell="A3" sqref="A3:B9"/>
    </sheetView>
  </sheetViews>
  <sheetFormatPr defaultRowHeight="14.5" x14ac:dyDescent="0.35"/>
  <cols>
    <col min="1" max="1" width="17.1796875" bestFit="1" customWidth="1"/>
    <col min="2" max="2" width="136.90625" bestFit="1" customWidth="1"/>
  </cols>
  <sheetData>
    <row r="3" spans="1:2" x14ac:dyDescent="0.35">
      <c r="A3" s="4" t="s">
        <v>557</v>
      </c>
      <c r="B3" t="s">
        <v>630</v>
      </c>
    </row>
    <row r="4" spans="1:2" x14ac:dyDescent="0.35">
      <c r="A4" s="5" t="s">
        <v>68</v>
      </c>
      <c r="B4" s="6">
        <v>21</v>
      </c>
    </row>
    <row r="5" spans="1:2" x14ac:dyDescent="0.35">
      <c r="A5" s="5" t="s">
        <v>93</v>
      </c>
      <c r="B5" s="6">
        <v>5</v>
      </c>
    </row>
    <row r="6" spans="1:2" x14ac:dyDescent="0.35">
      <c r="A6" s="5" t="s">
        <v>112</v>
      </c>
      <c r="B6" s="6">
        <v>12</v>
      </c>
    </row>
    <row r="7" spans="1:2" x14ac:dyDescent="0.35">
      <c r="A7" s="5" t="s">
        <v>67</v>
      </c>
      <c r="B7" s="6">
        <v>2</v>
      </c>
    </row>
    <row r="8" spans="1:2" x14ac:dyDescent="0.35">
      <c r="A8" s="5" t="s">
        <v>92</v>
      </c>
      <c r="B8" s="6">
        <v>2</v>
      </c>
    </row>
    <row r="9" spans="1:2" x14ac:dyDescent="0.35">
      <c r="A9" s="5" t="s">
        <v>558</v>
      </c>
      <c r="B9" s="6">
        <v>42</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CAE2C-E6E6-4E59-9C60-F47C4FDDD595}">
  <dimension ref="A3:E8"/>
  <sheetViews>
    <sheetView workbookViewId="0">
      <selection activeCell="A7" sqref="A7"/>
    </sheetView>
  </sheetViews>
  <sheetFormatPr defaultRowHeight="14.5" x14ac:dyDescent="0.35"/>
  <cols>
    <col min="1" max="1" width="20.90625" bestFit="1" customWidth="1"/>
    <col min="2" max="2" width="159.81640625" bestFit="1" customWidth="1"/>
  </cols>
  <sheetData>
    <row r="3" spans="1:5" x14ac:dyDescent="0.35">
      <c r="A3" s="4" t="s">
        <v>557</v>
      </c>
      <c r="B3" t="s">
        <v>635</v>
      </c>
      <c r="D3" t="s">
        <v>637</v>
      </c>
      <c r="E3" t="s">
        <v>586</v>
      </c>
    </row>
    <row r="4" spans="1:5" x14ac:dyDescent="0.35">
      <c r="A4" s="5" t="s">
        <v>80</v>
      </c>
      <c r="B4" s="9">
        <v>0.55555555555555558</v>
      </c>
      <c r="D4" t="s">
        <v>80</v>
      </c>
      <c r="E4" s="8">
        <f>GETPIVOTDATA("Hvor enig eller uenig er I som uddannelsesinstitution i, at undervisningsmiljøvurderingen er et godt redskab til at sikre et godt undervisningsmiljø på jeres uddannelsesinstitution?",$A$3,"Hvor enig eller uenig er I som uddannelsesinstitution i, at undervisningsmiljøvurderingen er et godt redskab til at sikre et godt undervisningsmiljø på jeres uddannelsesinstitution?","Helt enig")</f>
        <v>0.55555555555555558</v>
      </c>
    </row>
    <row r="5" spans="1:5" x14ac:dyDescent="0.35">
      <c r="A5" s="5" t="s">
        <v>69</v>
      </c>
      <c r="B5" s="9">
        <v>0.20370370370370369</v>
      </c>
      <c r="D5" t="s">
        <v>69</v>
      </c>
      <c r="E5" s="8">
        <f>GETPIVOTDATA("Hvor enig eller uenig er I som uddannelsesinstitution i, at undervisningsmiljøvurderingen er et godt redskab til at sikre et godt undervisningsmiljø på jeres uddannelsesinstitution?",$A$3,"Hvor enig eller uenig er I som uddannelsesinstitution i, at undervisningsmiljøvurderingen er et godt redskab til at sikre et godt undervisningsmiljø på jeres uddannelsesinstitution?","Delvis enig")</f>
        <v>0.20370370370370369</v>
      </c>
    </row>
    <row r="6" spans="1:5" x14ac:dyDescent="0.35">
      <c r="A6" s="5" t="s">
        <v>120</v>
      </c>
      <c r="B6" s="9">
        <v>0.22222222222222221</v>
      </c>
      <c r="D6" t="s">
        <v>120</v>
      </c>
      <c r="E6" s="8">
        <f>GETPIVOTDATA("Hvor enig eller uenig er I som uddannelsesinstitution i, at undervisningsmiljøvurderingen er et godt redskab til at sikre et godt undervisningsmiljø på jeres uddannelsesinstitution?",$A$3,"Hvor enig eller uenig er I som uddannelsesinstitution i, at undervisningsmiljøvurderingen er et godt redskab til at sikre et godt undervisningsmiljø på jeres uddannelsesinstitution?","Hverken enig eller uenig")</f>
        <v>0.22222222222222221</v>
      </c>
    </row>
    <row r="7" spans="1:5" x14ac:dyDescent="0.35">
      <c r="A7" s="5" t="s">
        <v>411</v>
      </c>
      <c r="B7" s="9">
        <v>1.8518518518518517E-2</v>
      </c>
      <c r="D7" t="s">
        <v>411</v>
      </c>
      <c r="E7" s="8">
        <f>GETPIVOTDATA("Hvor enig eller uenig er I som uddannelsesinstitution i, at undervisningsmiljøvurderingen er et godt redskab til at sikre et godt undervisningsmiljø på jeres uddannelsesinstitution?",$A$3,"Hvor enig eller uenig er I som uddannelsesinstitution i, at undervisningsmiljøvurderingen er et godt redskab til at sikre et godt undervisningsmiljø på jeres uddannelsesinstitution?","Delvis uenig")</f>
        <v>1.8518518518518517E-2</v>
      </c>
    </row>
    <row r="8" spans="1:5" x14ac:dyDescent="0.35">
      <c r="A8" s="5" t="s">
        <v>558</v>
      </c>
      <c r="B8" s="7">
        <v>1</v>
      </c>
      <c r="D8" t="s">
        <v>636</v>
      </c>
      <c r="E8" s="10">
        <v>0</v>
      </c>
    </row>
  </sheetData>
  <pageMargins left="0.7" right="0.7" top="0.75" bottom="0.75" header="0.3" footer="0.3"/>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E78E3-87E1-4E9C-ABAD-D22C11CE23F8}">
  <dimension ref="A3:B7"/>
  <sheetViews>
    <sheetView workbookViewId="0">
      <selection activeCell="A6" sqref="A6"/>
    </sheetView>
  </sheetViews>
  <sheetFormatPr defaultRowHeight="14.5" x14ac:dyDescent="0.35"/>
  <cols>
    <col min="1" max="1" width="17.1796875" bestFit="1" customWidth="1"/>
    <col min="2" max="2" width="87.08984375" bestFit="1" customWidth="1"/>
  </cols>
  <sheetData>
    <row r="3" spans="1:2" x14ac:dyDescent="0.35">
      <c r="A3" s="4" t="s">
        <v>557</v>
      </c>
      <c r="B3" t="s">
        <v>638</v>
      </c>
    </row>
    <row r="4" spans="1:2" x14ac:dyDescent="0.35">
      <c r="A4" s="5" t="s">
        <v>64</v>
      </c>
      <c r="B4" s="9">
        <v>0.5</v>
      </c>
    </row>
    <row r="5" spans="1:2" x14ac:dyDescent="0.35">
      <c r="A5" s="5" t="s">
        <v>81</v>
      </c>
      <c r="B5" s="9">
        <v>0.40740740740740738</v>
      </c>
    </row>
    <row r="6" spans="1:2" x14ac:dyDescent="0.35">
      <c r="A6" s="5" t="s">
        <v>92</v>
      </c>
      <c r="B6" s="9">
        <v>9.2592592592592587E-2</v>
      </c>
    </row>
    <row r="7" spans="1:2" x14ac:dyDescent="0.35">
      <c r="A7" s="5" t="s">
        <v>558</v>
      </c>
      <c r="B7" s="7">
        <v>1</v>
      </c>
    </row>
  </sheetData>
  <pageMargins left="0.7" right="0.7" top="0.75" bottom="0.75" header="0.3" footer="0.3"/>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0D79D-49C7-4887-8435-CC3CBD44C2DD}">
  <dimension ref="A3:B7"/>
  <sheetViews>
    <sheetView workbookViewId="0">
      <selection activeCell="A6" sqref="A6"/>
    </sheetView>
  </sheetViews>
  <sheetFormatPr defaultRowHeight="14.5" x14ac:dyDescent="0.35"/>
  <cols>
    <col min="1" max="1" width="17.1796875" bestFit="1" customWidth="1"/>
    <col min="2" max="2" width="82.7265625" bestFit="1" customWidth="1"/>
  </cols>
  <sheetData>
    <row r="3" spans="1:2" x14ac:dyDescent="0.35">
      <c r="A3" s="4" t="s">
        <v>557</v>
      </c>
      <c r="B3" t="s">
        <v>639</v>
      </c>
    </row>
    <row r="4" spans="1:2" x14ac:dyDescent="0.35">
      <c r="A4" s="5" t="s">
        <v>64</v>
      </c>
      <c r="B4" s="9">
        <v>0.59375</v>
      </c>
    </row>
    <row r="5" spans="1:2" x14ac:dyDescent="0.35">
      <c r="A5" s="5" t="s">
        <v>81</v>
      </c>
      <c r="B5" s="9">
        <v>0.25</v>
      </c>
    </row>
    <row r="6" spans="1:2" x14ac:dyDescent="0.35">
      <c r="A6" s="5" t="s">
        <v>92</v>
      </c>
      <c r="B6" s="9">
        <v>0.15625</v>
      </c>
    </row>
    <row r="7" spans="1:2" x14ac:dyDescent="0.35">
      <c r="A7" s="5" t="s">
        <v>558</v>
      </c>
      <c r="B7" s="7">
        <v>1</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F74C2-E1AD-4D3C-A429-4E973A75BDF2}">
  <dimension ref="A3:B6"/>
  <sheetViews>
    <sheetView workbookViewId="0">
      <selection activeCell="A3" sqref="A3:B6"/>
    </sheetView>
  </sheetViews>
  <sheetFormatPr defaultRowHeight="14.5" x14ac:dyDescent="0.35"/>
  <cols>
    <col min="1" max="1" width="17.1796875" bestFit="1" customWidth="1"/>
    <col min="2" max="2" width="121.54296875" bestFit="1" customWidth="1"/>
  </cols>
  <sheetData>
    <row r="3" spans="1:2" x14ac:dyDescent="0.35">
      <c r="A3" s="4" t="s">
        <v>557</v>
      </c>
      <c r="B3" t="s">
        <v>564</v>
      </c>
    </row>
    <row r="4" spans="1:2" x14ac:dyDescent="0.35">
      <c r="A4" s="5" t="s">
        <v>64</v>
      </c>
      <c r="B4" s="6">
        <v>33</v>
      </c>
    </row>
    <row r="5" spans="1:2" x14ac:dyDescent="0.35">
      <c r="A5" s="5" t="s">
        <v>81</v>
      </c>
      <c r="B5" s="6">
        <v>9</v>
      </c>
    </row>
    <row r="6" spans="1:2" x14ac:dyDescent="0.35">
      <c r="A6" s="5" t="s">
        <v>558</v>
      </c>
      <c r="B6" s="6">
        <v>42</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5C6BB-801F-4E96-92FD-C3996E42BB52}">
  <dimension ref="A3:B7"/>
  <sheetViews>
    <sheetView workbookViewId="0">
      <selection activeCell="D15" sqref="D15"/>
    </sheetView>
  </sheetViews>
  <sheetFormatPr defaultRowHeight="14.5" x14ac:dyDescent="0.35"/>
  <cols>
    <col min="1" max="1" width="17.1796875" bestFit="1" customWidth="1"/>
    <col min="2" max="2" width="69.453125" bestFit="1" customWidth="1"/>
  </cols>
  <sheetData>
    <row r="3" spans="1:2" x14ac:dyDescent="0.35">
      <c r="A3" s="4" t="s">
        <v>557</v>
      </c>
      <c r="B3" t="s">
        <v>640</v>
      </c>
    </row>
    <row r="4" spans="1:2" x14ac:dyDescent="0.35">
      <c r="A4" s="5" t="s">
        <v>64</v>
      </c>
      <c r="B4" s="9">
        <v>0.25925925925925924</v>
      </c>
    </row>
    <row r="5" spans="1:2" x14ac:dyDescent="0.35">
      <c r="A5" s="5" t="s">
        <v>81</v>
      </c>
      <c r="B5" s="9">
        <v>0.66666666666666663</v>
      </c>
    </row>
    <row r="6" spans="1:2" x14ac:dyDescent="0.35">
      <c r="A6" s="5" t="s">
        <v>92</v>
      </c>
      <c r="B6" s="9">
        <v>7.407407407407407E-2</v>
      </c>
    </row>
    <row r="7" spans="1:2" x14ac:dyDescent="0.35">
      <c r="A7" s="5" t="s">
        <v>558</v>
      </c>
      <c r="B7" s="7">
        <v>1</v>
      </c>
    </row>
  </sheetData>
  <pageMargins left="0.7" right="0.7" top="0.75" bottom="0.75" header="0.3" footer="0.3"/>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D1697-8F9A-4242-827E-4E6C6659CF2C}">
  <dimension ref="A3:B9"/>
  <sheetViews>
    <sheetView topLeftCell="A3" workbookViewId="0">
      <selection activeCell="A19" sqref="A19"/>
    </sheetView>
  </sheetViews>
  <sheetFormatPr defaultRowHeight="14.5" x14ac:dyDescent="0.35"/>
  <cols>
    <col min="1" max="1" width="96.26953125" bestFit="1" customWidth="1"/>
    <col min="2" max="2" width="81.1796875" bestFit="1" customWidth="1"/>
  </cols>
  <sheetData>
    <row r="3" spans="1:2" x14ac:dyDescent="0.35">
      <c r="A3" s="4" t="s">
        <v>557</v>
      </c>
      <c r="B3" t="s">
        <v>641</v>
      </c>
    </row>
    <row r="4" spans="1:2" x14ac:dyDescent="0.35">
      <c r="A4" s="5" t="s">
        <v>82</v>
      </c>
      <c r="B4" s="9">
        <v>0.16666666666666666</v>
      </c>
    </row>
    <row r="5" spans="1:2" x14ac:dyDescent="0.35">
      <c r="A5" s="5" t="s">
        <v>233</v>
      </c>
      <c r="B5" s="9">
        <v>0.1111111111111111</v>
      </c>
    </row>
    <row r="6" spans="1:2" x14ac:dyDescent="0.35">
      <c r="A6" s="5" t="s">
        <v>94</v>
      </c>
      <c r="B6" s="9">
        <v>0.1111111111111111</v>
      </c>
    </row>
    <row r="7" spans="1:2" x14ac:dyDescent="0.35">
      <c r="A7" s="5" t="s">
        <v>121</v>
      </c>
      <c r="B7" s="9">
        <v>0.1388888888888889</v>
      </c>
    </row>
    <row r="8" spans="1:2" x14ac:dyDescent="0.35">
      <c r="A8" s="5" t="s">
        <v>129</v>
      </c>
      <c r="B8" s="9">
        <v>0.47222222222222221</v>
      </c>
    </row>
    <row r="9" spans="1:2" x14ac:dyDescent="0.35">
      <c r="A9" s="5" t="s">
        <v>558</v>
      </c>
      <c r="B9" s="7">
        <v>1</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C45EE-924C-4D1D-89F1-CA2F5B599481}">
  <dimension ref="A3:E7"/>
  <sheetViews>
    <sheetView workbookViewId="0">
      <selection activeCell="A5" sqref="A5"/>
    </sheetView>
  </sheetViews>
  <sheetFormatPr defaultRowHeight="14.5" x14ac:dyDescent="0.35"/>
  <cols>
    <col min="1" max="1" width="17.1796875" bestFit="1" customWidth="1"/>
    <col min="2" max="2" width="158.36328125" bestFit="1" customWidth="1"/>
    <col min="4" max="4" width="12.453125" customWidth="1"/>
    <col min="5" max="5" width="9.36328125" customWidth="1"/>
  </cols>
  <sheetData>
    <row r="3" spans="1:5" x14ac:dyDescent="0.35">
      <c r="A3" s="4" t="s">
        <v>557</v>
      </c>
      <c r="B3" t="s">
        <v>642</v>
      </c>
      <c r="D3" t="s">
        <v>645</v>
      </c>
      <c r="E3" t="s">
        <v>586</v>
      </c>
    </row>
    <row r="4" spans="1:5" x14ac:dyDescent="0.35">
      <c r="A4" s="5" t="s">
        <v>113</v>
      </c>
      <c r="B4" s="7">
        <v>0.35714285714285715</v>
      </c>
      <c r="D4" t="s">
        <v>113</v>
      </c>
      <c r="E4" s="8">
        <f>GETPIVOTDATA("Inviterer I undervisningsmiljørepræsentanterne til at deltage i uddannelsesinstitutionens arbejdsmiljøgrupper, når I drøfter forhold, der har betydning for undervisningsmiljøet?",$A$3,"Inviterer I undervisningsmiljørepræsentanterne til at deltage i uddannelsesinstitutionens arbejdsmiljøgrupper, når I drøfter forhold, der har betydning for undervisningsmiljøet?","Altid")</f>
        <v>0.35714285714285715</v>
      </c>
    </row>
    <row r="5" spans="1:5" x14ac:dyDescent="0.35">
      <c r="A5" s="5" t="s">
        <v>70</v>
      </c>
      <c r="B5" s="7">
        <v>0.6428571428571429</v>
      </c>
      <c r="D5" t="s">
        <v>70</v>
      </c>
      <c r="E5" s="8">
        <f>GETPIVOTDATA("Inviterer I undervisningsmiljørepræsentanterne til at deltage i uddannelsesinstitutionens arbejdsmiljøgrupper, når I drøfter forhold, der har betydning for undervisningsmiljøet?",$A$3,"Inviterer I undervisningsmiljørepræsentanterne til at deltage i uddannelsesinstitutionens arbejdsmiljøgrupper, når I drøfter forhold, der har betydning for undervisningsmiljøet?","Nogle gange")</f>
        <v>0.6428571428571429</v>
      </c>
    </row>
    <row r="6" spans="1:5" x14ac:dyDescent="0.35">
      <c r="A6" s="5" t="s">
        <v>558</v>
      </c>
      <c r="B6" s="7">
        <v>1</v>
      </c>
      <c r="D6" t="s">
        <v>643</v>
      </c>
      <c r="E6" s="10">
        <v>0</v>
      </c>
    </row>
    <row r="7" spans="1:5" x14ac:dyDescent="0.35">
      <c r="D7" t="s">
        <v>644</v>
      </c>
      <c r="E7" s="10">
        <v>0</v>
      </c>
    </row>
  </sheetData>
  <pageMargins left="0.7" right="0.7" top="0.75" bottom="0.75" header="0.3" footer="0.3"/>
  <drawing r:id="rId2"/>
  <tableParts count="1">
    <tablePart r:id="rId3"/>
  </tablePart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70545-E735-44F8-8EB1-6DAF2D920329}">
  <dimension ref="A3:B10"/>
  <sheetViews>
    <sheetView workbookViewId="0">
      <selection activeCell="A11" sqref="A11"/>
    </sheetView>
  </sheetViews>
  <sheetFormatPr defaultRowHeight="14.5" x14ac:dyDescent="0.35"/>
  <cols>
    <col min="1" max="1" width="44.08984375" bestFit="1" customWidth="1"/>
    <col min="2" max="2" width="15.81640625" bestFit="1" customWidth="1"/>
  </cols>
  <sheetData>
    <row r="3" spans="1:2" x14ac:dyDescent="0.35">
      <c r="A3" s="4" t="s">
        <v>557</v>
      </c>
      <c r="B3" t="s">
        <v>646</v>
      </c>
    </row>
    <row r="4" spans="1:2" x14ac:dyDescent="0.35">
      <c r="A4" s="5" t="s">
        <v>138</v>
      </c>
      <c r="B4" s="9">
        <v>9.6385542168674704E-2</v>
      </c>
    </row>
    <row r="5" spans="1:2" x14ac:dyDescent="0.35">
      <c r="A5" s="5" t="s">
        <v>74</v>
      </c>
      <c r="B5" s="9">
        <v>0.20481927710843373</v>
      </c>
    </row>
    <row r="6" spans="1:2" x14ac:dyDescent="0.35">
      <c r="A6" s="5" t="s">
        <v>185</v>
      </c>
      <c r="B6" s="9">
        <v>0.12048192771084337</v>
      </c>
    </row>
    <row r="7" spans="1:2" x14ac:dyDescent="0.35">
      <c r="A7" s="5" t="s">
        <v>162</v>
      </c>
      <c r="B7" s="9">
        <v>9.6385542168674704E-2</v>
      </c>
    </row>
    <row r="8" spans="1:2" x14ac:dyDescent="0.35">
      <c r="A8" s="5" t="s">
        <v>116</v>
      </c>
      <c r="B8" s="9">
        <v>9.6385542168674704E-2</v>
      </c>
    </row>
    <row r="9" spans="1:2" x14ac:dyDescent="0.35">
      <c r="A9" s="5" t="s">
        <v>588</v>
      </c>
      <c r="B9" s="9">
        <v>0.38554216867469882</v>
      </c>
    </row>
    <row r="10" spans="1:2" x14ac:dyDescent="0.35">
      <c r="A10" s="5" t="s">
        <v>558</v>
      </c>
      <c r="B10" s="7">
        <v>1</v>
      </c>
    </row>
  </sheetData>
  <pageMargins left="0.7" right="0.7" top="0.75" bottom="0.75" header="0.3" footer="0.3"/>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CE958-E864-491B-8E11-068116EFA2A7}">
  <dimension ref="A1:S25"/>
  <sheetViews>
    <sheetView showGridLines="0" tabSelected="1" workbookViewId="0">
      <selection activeCell="B2" sqref="B2"/>
    </sheetView>
  </sheetViews>
  <sheetFormatPr defaultRowHeight="14.5" x14ac:dyDescent="0.35"/>
  <sheetData>
    <row r="1" spans="1:1" ht="11" customHeight="1" x14ac:dyDescent="0.35"/>
    <row r="2" spans="1:1" ht="26" x14ac:dyDescent="0.6">
      <c r="A2" s="13" t="s">
        <v>653</v>
      </c>
    </row>
    <row r="24" spans="1:19" x14ac:dyDescent="0.35">
      <c r="A24" s="12"/>
      <c r="B24" s="12"/>
      <c r="C24" s="12"/>
      <c r="D24" s="12"/>
      <c r="E24" s="12"/>
      <c r="F24" s="12"/>
      <c r="G24" s="12"/>
      <c r="H24" s="12"/>
      <c r="I24" s="12"/>
      <c r="J24" s="12"/>
      <c r="K24" s="12"/>
      <c r="L24" s="12"/>
      <c r="M24" s="12"/>
      <c r="N24" s="12"/>
      <c r="O24" s="12"/>
      <c r="P24" s="12"/>
      <c r="Q24" s="12"/>
      <c r="R24" s="12"/>
      <c r="S24" s="12"/>
    </row>
    <row r="25" spans="1:19" x14ac:dyDescent="0.35">
      <c r="A25" s="12"/>
      <c r="B25" s="12"/>
      <c r="C25" s="12"/>
      <c r="D25" s="12"/>
      <c r="E25" s="12"/>
      <c r="F25" s="12"/>
      <c r="G25" s="12"/>
      <c r="H25" s="12"/>
      <c r="I25" s="12"/>
      <c r="J25" s="12"/>
      <c r="K25" s="12"/>
      <c r="L25" s="12"/>
      <c r="M25" s="12"/>
      <c r="N25" s="12"/>
      <c r="O25" s="12"/>
      <c r="P25" s="12"/>
      <c r="Q25" s="12"/>
      <c r="R25" s="12"/>
      <c r="S25" s="12"/>
    </row>
  </sheetData>
  <sheetProtection algorithmName="SHA-512" hashValue="KCGbGyjSRxyOoS1DWPX8ULv+Q3RtHmx9JG9DyItUAFJeiK3Rk8T6v+fTS3TsA2OFMtWmST3Mnfi5JyHK8nQU8A==" saltValue="0FuMGiXwjJ9CU7axfSDq1w==" spinCount="100000" sheet="1" objects="1" scenarios="1" pivotTables="0"/>
  <pageMargins left="0.7" right="0.7" top="0.75" bottom="0.75" header="0.3" footer="0.3"/>
  <pageSetup paperSize="9" orientation="portrait" r:id="rId1"/>
  <drawing r:id="rId2"/>
  <extLst>
    <ext xmlns:x14="http://schemas.microsoft.com/office/spreadsheetml/2009/9/main" uri="{A8765BA9-456A-4dab-B4F3-ACF838C121DE}">
      <x14:slicerList>
        <x14:slicer r:id="rId3"/>
      </x14:slicerList>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EDE4D-05F6-4AB4-AE74-D1D6C28FE9C4}">
  <dimension ref="A3:B8"/>
  <sheetViews>
    <sheetView workbookViewId="0">
      <selection activeCell="E21" sqref="E21"/>
    </sheetView>
  </sheetViews>
  <sheetFormatPr defaultRowHeight="14.5" x14ac:dyDescent="0.35"/>
  <cols>
    <col min="1" max="1" width="17.54296875" bestFit="1" customWidth="1"/>
    <col min="2" max="2" width="20" bestFit="1" customWidth="1"/>
  </cols>
  <sheetData>
    <row r="3" spans="1:2" x14ac:dyDescent="0.35">
      <c r="A3" s="4" t="s">
        <v>557</v>
      </c>
      <c r="B3" t="s">
        <v>647</v>
      </c>
    </row>
    <row r="4" spans="1:2" x14ac:dyDescent="0.35">
      <c r="A4" s="5" t="s">
        <v>97</v>
      </c>
      <c r="B4" s="9">
        <v>0.18072289156626506</v>
      </c>
    </row>
    <row r="5" spans="1:2" x14ac:dyDescent="0.35">
      <c r="A5" s="5" t="s">
        <v>163</v>
      </c>
      <c r="B5" s="9">
        <v>7.2289156626506021E-2</v>
      </c>
    </row>
    <row r="6" spans="1:2" x14ac:dyDescent="0.35">
      <c r="A6" s="5" t="s">
        <v>75</v>
      </c>
      <c r="B6" s="9">
        <v>0.44578313253012047</v>
      </c>
    </row>
    <row r="7" spans="1:2" x14ac:dyDescent="0.35">
      <c r="A7" s="5" t="s">
        <v>86</v>
      </c>
      <c r="B7" s="9">
        <v>0.30120481927710846</v>
      </c>
    </row>
    <row r="8" spans="1:2" x14ac:dyDescent="0.35">
      <c r="A8" s="5" t="s">
        <v>558</v>
      </c>
      <c r="B8" s="7">
        <v>1</v>
      </c>
    </row>
  </sheetData>
  <pageMargins left="0.7" right="0.7" top="0.75" bottom="0.75" header="0.3" footer="0.3"/>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E181A-BC5D-4578-9AE9-7D2AD39E41FD}">
  <dimension ref="A3:C5"/>
  <sheetViews>
    <sheetView workbookViewId="0">
      <selection activeCell="A4" sqref="A4"/>
    </sheetView>
  </sheetViews>
  <sheetFormatPr defaultRowHeight="14.5" x14ac:dyDescent="0.35"/>
  <cols>
    <col min="1" max="1" width="17.1796875" bestFit="1" customWidth="1"/>
    <col min="2" max="2" width="30.6328125" bestFit="1" customWidth="1"/>
  </cols>
  <sheetData>
    <row r="3" spans="1:3" x14ac:dyDescent="0.35">
      <c r="A3" s="4" t="s">
        <v>557</v>
      </c>
      <c r="B3" t="s">
        <v>648</v>
      </c>
    </row>
    <row r="4" spans="1:3" x14ac:dyDescent="0.35">
      <c r="A4" s="11">
        <v>1</v>
      </c>
      <c r="B4" s="6">
        <v>54</v>
      </c>
      <c r="C4">
        <f>GETPIVOTDATA("Samlet status - Gennemført",$A$3,"Samlet status - Gennemført",1)</f>
        <v>54</v>
      </c>
    </row>
    <row r="5" spans="1:3" x14ac:dyDescent="0.35">
      <c r="A5" s="11" t="s">
        <v>558</v>
      </c>
      <c r="B5" s="6">
        <v>54</v>
      </c>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CE2AB-0F64-49C6-9C13-B7E2D0D6E4D4}">
  <dimension ref="A3:F15"/>
  <sheetViews>
    <sheetView workbookViewId="0">
      <selection activeCell="B19" sqref="B19"/>
    </sheetView>
  </sheetViews>
  <sheetFormatPr defaultRowHeight="14.5" x14ac:dyDescent="0.35"/>
  <cols>
    <col min="1" max="1" width="17.1796875" bestFit="1" customWidth="1"/>
    <col min="2" max="2" width="29.6328125" bestFit="1" customWidth="1"/>
  </cols>
  <sheetData>
    <row r="3" spans="1:6" x14ac:dyDescent="0.35">
      <c r="A3" s="4" t="s">
        <v>557</v>
      </c>
      <c r="B3" t="s">
        <v>650</v>
      </c>
      <c r="D3" t="s">
        <v>651</v>
      </c>
      <c r="E3" t="s">
        <v>652</v>
      </c>
      <c r="F3" t="s">
        <v>586</v>
      </c>
    </row>
    <row r="4" spans="1:6" x14ac:dyDescent="0.35">
      <c r="A4" s="11">
        <v>1</v>
      </c>
      <c r="B4" s="6">
        <v>25</v>
      </c>
      <c r="D4">
        <f>GETPIVOTDATA("Samlet status - Distribueret",$A$3,"Samlet status - Distribueret",1)+GETPIVOTDATA("Samlet status - Nogen svar",$A$8,"Samlet status - Nogen svar",1)+GETPIVOTDATA("Samlet status - Gennemført",$A$13,"Samlet status - Gennemført",1)</f>
        <v>83</v>
      </c>
      <c r="E4">
        <f>GETPIVOTDATA("Samlet status - Nogen svar",$A$8,"Samlet status - Nogen svar",1)+GETPIVOTDATA("Samlet status - Gennemført",$A$13,"Samlet status - Gennemført",1)</f>
        <v>58</v>
      </c>
      <c r="F4" s="8">
        <f>E4/D4</f>
        <v>0.6987951807228916</v>
      </c>
    </row>
    <row r="5" spans="1:6" x14ac:dyDescent="0.35">
      <c r="A5" s="11" t="s">
        <v>558</v>
      </c>
      <c r="B5" s="6">
        <v>25</v>
      </c>
    </row>
    <row r="8" spans="1:6" x14ac:dyDescent="0.35">
      <c r="A8" s="4" t="s">
        <v>557</v>
      </c>
      <c r="B8" t="s">
        <v>649</v>
      </c>
    </row>
    <row r="9" spans="1:6" x14ac:dyDescent="0.35">
      <c r="A9" s="11">
        <v>1</v>
      </c>
      <c r="B9" s="6">
        <v>4</v>
      </c>
    </row>
    <row r="10" spans="1:6" x14ac:dyDescent="0.35">
      <c r="A10" s="11" t="s">
        <v>558</v>
      </c>
      <c r="B10" s="6">
        <v>4</v>
      </c>
    </row>
    <row r="13" spans="1:6" x14ac:dyDescent="0.35">
      <c r="A13" s="4" t="s">
        <v>557</v>
      </c>
      <c r="B13" t="s">
        <v>648</v>
      </c>
    </row>
    <row r="14" spans="1:6" x14ac:dyDescent="0.35">
      <c r="A14" s="11">
        <v>1</v>
      </c>
      <c r="B14" s="6">
        <v>54</v>
      </c>
    </row>
    <row r="15" spans="1:6" x14ac:dyDescent="0.35">
      <c r="A15" s="11" t="s">
        <v>558</v>
      </c>
      <c r="B15" s="6">
        <v>54</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B339B-E9C3-4695-A252-9BABD0538D29}">
  <dimension ref="A3:B5"/>
  <sheetViews>
    <sheetView workbookViewId="0">
      <selection activeCell="A3" sqref="A3:B5"/>
    </sheetView>
  </sheetViews>
  <sheetFormatPr defaultRowHeight="14.5" x14ac:dyDescent="0.35"/>
  <cols>
    <col min="1" max="1" width="17.1796875" bestFit="1" customWidth="1"/>
    <col min="2" max="2" width="29.6328125" bestFit="1" customWidth="1"/>
  </cols>
  <sheetData>
    <row r="3" spans="1:2" x14ac:dyDescent="0.35">
      <c r="A3" s="4" t="s">
        <v>557</v>
      </c>
      <c r="B3" t="s">
        <v>649</v>
      </c>
    </row>
    <row r="4" spans="1:2" x14ac:dyDescent="0.35">
      <c r="A4" s="11">
        <v>1</v>
      </c>
      <c r="B4" s="6">
        <v>4</v>
      </c>
    </row>
    <row r="5" spans="1:2" x14ac:dyDescent="0.35">
      <c r="A5" s="11" t="s">
        <v>558</v>
      </c>
      <c r="B5" s="6">
        <v>4</v>
      </c>
    </row>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0C370-E7A3-43BD-B78F-D2D8A12722DA}">
  <dimension ref="A3:B5"/>
  <sheetViews>
    <sheetView workbookViewId="0">
      <selection activeCell="C22" sqref="C22"/>
    </sheetView>
  </sheetViews>
  <sheetFormatPr defaultRowHeight="14.5" x14ac:dyDescent="0.35"/>
  <cols>
    <col min="1" max="1" width="17.1796875" bestFit="1" customWidth="1"/>
    <col min="2" max="2" width="30.6328125" bestFit="1" customWidth="1"/>
  </cols>
  <sheetData>
    <row r="3" spans="1:2" x14ac:dyDescent="0.35">
      <c r="A3" s="4" t="s">
        <v>557</v>
      </c>
      <c r="B3" t="s">
        <v>648</v>
      </c>
    </row>
    <row r="4" spans="1:2" x14ac:dyDescent="0.35">
      <c r="A4" s="11">
        <v>1</v>
      </c>
      <c r="B4" s="6">
        <v>54</v>
      </c>
    </row>
    <row r="5" spans="1:2" x14ac:dyDescent="0.35">
      <c r="A5" s="11" t="s">
        <v>558</v>
      </c>
      <c r="B5" s="6">
        <v>54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122CE-3ACC-4918-9850-62A45F219606}">
  <dimension ref="A3:B6"/>
  <sheetViews>
    <sheetView workbookViewId="0">
      <selection activeCell="A3" sqref="A3:B6"/>
    </sheetView>
  </sheetViews>
  <sheetFormatPr defaultRowHeight="14.5" x14ac:dyDescent="0.35"/>
  <cols>
    <col min="1" max="1" width="17.1796875" bestFit="1" customWidth="1"/>
    <col min="2" max="2" width="115.90625" bestFit="1" customWidth="1"/>
  </cols>
  <sheetData>
    <row r="3" spans="1:2" x14ac:dyDescent="0.35">
      <c r="A3" s="4" t="s">
        <v>557</v>
      </c>
      <c r="B3" t="s">
        <v>565</v>
      </c>
    </row>
    <row r="4" spans="1:2" x14ac:dyDescent="0.35">
      <c r="A4" s="5" t="s">
        <v>64</v>
      </c>
      <c r="B4" s="6">
        <v>30</v>
      </c>
    </row>
    <row r="5" spans="1:2" x14ac:dyDescent="0.35">
      <c r="A5" s="5" t="s">
        <v>81</v>
      </c>
      <c r="B5" s="6">
        <v>12</v>
      </c>
    </row>
    <row r="6" spans="1:2" x14ac:dyDescent="0.35">
      <c r="A6" s="5" t="s">
        <v>558</v>
      </c>
      <c r="B6" s="6">
        <v>42</v>
      </c>
    </row>
  </sheetData>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414AA-BD12-4B1B-8877-1A2EB1BC67DE}">
  <dimension ref="A1:BL84"/>
  <sheetViews>
    <sheetView topLeftCell="N1" zoomScale="86" zoomScaleNormal="86" workbookViewId="0">
      <selection activeCell="AF1" sqref="AF1"/>
    </sheetView>
  </sheetViews>
  <sheetFormatPr defaultRowHeight="14.5" x14ac:dyDescent="0.35"/>
  <sheetData>
    <row r="1" spans="1:64" x14ac:dyDescent="0.3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row>
    <row r="2" spans="1:64" x14ac:dyDescent="0.35">
      <c r="A2" t="s">
        <v>64</v>
      </c>
      <c r="B2" t="s">
        <v>64</v>
      </c>
      <c r="C2" t="s">
        <v>64</v>
      </c>
      <c r="D2" t="s">
        <v>65</v>
      </c>
      <c r="E2" s="1" t="s">
        <v>64</v>
      </c>
      <c r="F2" s="1" t="s">
        <v>64</v>
      </c>
      <c r="G2" s="1" t="s">
        <v>64</v>
      </c>
      <c r="H2" s="1" t="s">
        <v>64</v>
      </c>
      <c r="I2" s="1" t="s">
        <v>64</v>
      </c>
      <c r="J2" s="1" t="s">
        <v>64</v>
      </c>
      <c r="K2" s="1" t="s">
        <v>64</v>
      </c>
      <c r="L2" s="1" t="s">
        <v>64</v>
      </c>
      <c r="M2" s="1" t="s">
        <v>64</v>
      </c>
      <c r="N2" s="1" t="s">
        <v>64</v>
      </c>
      <c r="O2" s="1" t="s">
        <v>64</v>
      </c>
      <c r="P2" s="1" t="s">
        <v>64</v>
      </c>
      <c r="Q2" s="1" t="s">
        <v>81</v>
      </c>
      <c r="R2" s="1" t="s">
        <v>81</v>
      </c>
      <c r="S2" t="s">
        <v>66</v>
      </c>
      <c r="T2" s="1" t="s">
        <v>64</v>
      </c>
      <c r="U2" s="1" t="s">
        <v>64</v>
      </c>
      <c r="V2" s="1" t="s">
        <v>64</v>
      </c>
      <c r="W2" s="1" t="s">
        <v>64</v>
      </c>
      <c r="X2" s="1" t="s">
        <v>64</v>
      </c>
      <c r="Y2" s="1" t="s">
        <v>64</v>
      </c>
      <c r="Z2" s="1" t="s">
        <v>64</v>
      </c>
      <c r="AA2" s="1" t="s">
        <v>64</v>
      </c>
      <c r="AB2" s="1" t="s">
        <v>64</v>
      </c>
      <c r="AC2" s="1" t="s">
        <v>64</v>
      </c>
      <c r="AD2" s="1" t="s">
        <v>64</v>
      </c>
      <c r="AE2" s="1" t="s">
        <v>81</v>
      </c>
      <c r="AF2" s="1" t="s">
        <v>81</v>
      </c>
      <c r="AG2" t="s">
        <v>66</v>
      </c>
      <c r="AH2" t="s">
        <v>64</v>
      </c>
      <c r="AI2" t="s">
        <v>64</v>
      </c>
      <c r="AJ2" t="s">
        <v>64</v>
      </c>
      <c r="AK2" t="s">
        <v>64</v>
      </c>
      <c r="AL2" t="s">
        <v>67</v>
      </c>
      <c r="AM2" t="s">
        <v>68</v>
      </c>
      <c r="AN2" t="s">
        <v>68</v>
      </c>
      <c r="AO2" t="s">
        <v>66</v>
      </c>
      <c r="AP2" t="s">
        <v>69</v>
      </c>
      <c r="AQ2" t="s">
        <v>66</v>
      </c>
      <c r="AR2" t="s">
        <v>64</v>
      </c>
      <c r="AS2" t="s">
        <v>64</v>
      </c>
      <c r="AT2" t="s">
        <v>64</v>
      </c>
      <c r="AU2" t="s">
        <v>66</v>
      </c>
      <c r="AV2" t="s">
        <v>66</v>
      </c>
      <c r="AW2" t="s">
        <v>70</v>
      </c>
      <c r="AX2" t="s">
        <v>66</v>
      </c>
      <c r="AY2" t="s">
        <v>71</v>
      </c>
      <c r="AZ2" t="s">
        <v>72</v>
      </c>
      <c r="BA2" t="s">
        <v>73</v>
      </c>
      <c r="BB2" t="s">
        <v>74</v>
      </c>
      <c r="BC2" t="s">
        <v>75</v>
      </c>
      <c r="BD2" t="s">
        <v>76</v>
      </c>
      <c r="BE2" t="s">
        <v>77</v>
      </c>
      <c r="BF2" t="s">
        <v>78</v>
      </c>
      <c r="BG2" t="s">
        <v>79</v>
      </c>
      <c r="BH2" s="1">
        <v>0</v>
      </c>
      <c r="BI2" s="1">
        <v>0</v>
      </c>
      <c r="BJ2" s="1">
        <v>0</v>
      </c>
      <c r="BK2" s="1">
        <v>1</v>
      </c>
      <c r="BL2" s="1">
        <v>0</v>
      </c>
    </row>
    <row r="3" spans="1:64" x14ac:dyDescent="0.35">
      <c r="A3" t="s">
        <v>64</v>
      </c>
      <c r="B3" t="s">
        <v>64</v>
      </c>
      <c r="C3" t="s">
        <v>64</v>
      </c>
      <c r="D3" t="s">
        <v>65</v>
      </c>
      <c r="E3" s="1" t="s">
        <v>64</v>
      </c>
      <c r="F3" s="1" t="s">
        <v>64</v>
      </c>
      <c r="G3" s="1" t="s">
        <v>64</v>
      </c>
      <c r="H3" s="1" t="s">
        <v>64</v>
      </c>
      <c r="I3" s="1" t="s">
        <v>64</v>
      </c>
      <c r="J3" s="1" t="s">
        <v>64</v>
      </c>
      <c r="K3" s="1" t="s">
        <v>64</v>
      </c>
      <c r="L3" s="1" t="s">
        <v>64</v>
      </c>
      <c r="M3" s="1" t="s">
        <v>64</v>
      </c>
      <c r="N3" s="1" t="s">
        <v>64</v>
      </c>
      <c r="O3" s="1" t="s">
        <v>81</v>
      </c>
      <c r="P3" s="1" t="s">
        <v>64</v>
      </c>
      <c r="Q3" s="1" t="s">
        <v>81</v>
      </c>
      <c r="R3" s="1" t="s">
        <v>81</v>
      </c>
      <c r="S3" t="s">
        <v>66</v>
      </c>
      <c r="T3" s="1" t="s">
        <v>64</v>
      </c>
      <c r="U3" s="1" t="s">
        <v>64</v>
      </c>
      <c r="V3" s="1" t="s">
        <v>64</v>
      </c>
      <c r="W3" s="1" t="s">
        <v>64</v>
      </c>
      <c r="X3" s="1" t="s">
        <v>64</v>
      </c>
      <c r="Y3" s="1" t="s">
        <v>64</v>
      </c>
      <c r="Z3" s="1" t="s">
        <v>64</v>
      </c>
      <c r="AA3" s="1" t="s">
        <v>64</v>
      </c>
      <c r="AB3" s="1" t="s">
        <v>64</v>
      </c>
      <c r="AC3" s="1" t="s">
        <v>64</v>
      </c>
      <c r="AD3" s="1" t="s">
        <v>64</v>
      </c>
      <c r="AE3" s="1" t="s">
        <v>81</v>
      </c>
      <c r="AF3" s="1" t="s">
        <v>81</v>
      </c>
      <c r="AG3" t="s">
        <v>66</v>
      </c>
      <c r="AH3" t="s">
        <v>64</v>
      </c>
      <c r="AI3" t="s">
        <v>64</v>
      </c>
      <c r="AJ3" t="s">
        <v>64</v>
      </c>
      <c r="AK3" t="s">
        <v>64</v>
      </c>
      <c r="AL3" t="s">
        <v>68</v>
      </c>
      <c r="AM3" t="s">
        <v>68</v>
      </c>
      <c r="AN3" t="s">
        <v>68</v>
      </c>
      <c r="AO3" t="s">
        <v>66</v>
      </c>
      <c r="AP3" t="s">
        <v>80</v>
      </c>
      <c r="AQ3" t="s">
        <v>66</v>
      </c>
      <c r="AR3" t="s">
        <v>64</v>
      </c>
      <c r="AS3" t="s">
        <v>64</v>
      </c>
      <c r="AT3" t="s">
        <v>81</v>
      </c>
      <c r="AU3" t="s">
        <v>82</v>
      </c>
      <c r="AV3" t="s">
        <v>66</v>
      </c>
      <c r="AW3" t="s">
        <v>66</v>
      </c>
      <c r="AX3" t="s">
        <v>66</v>
      </c>
      <c r="AY3" t="s">
        <v>83</v>
      </c>
      <c r="AZ3" t="s">
        <v>84</v>
      </c>
      <c r="BA3" t="s">
        <v>85</v>
      </c>
      <c r="BB3" t="s">
        <v>74</v>
      </c>
      <c r="BC3" t="s">
        <v>86</v>
      </c>
      <c r="BD3" t="s">
        <v>87</v>
      </c>
      <c r="BE3" t="s">
        <v>88</v>
      </c>
      <c r="BF3" t="s">
        <v>89</v>
      </c>
      <c r="BG3" t="s">
        <v>90</v>
      </c>
      <c r="BH3" s="1">
        <v>0</v>
      </c>
      <c r="BI3" s="1">
        <v>0</v>
      </c>
      <c r="BJ3" s="1">
        <v>0</v>
      </c>
      <c r="BK3" s="1">
        <v>1</v>
      </c>
      <c r="BL3" s="1">
        <v>0</v>
      </c>
    </row>
    <row r="4" spans="1:64" x14ac:dyDescent="0.35">
      <c r="A4" t="s">
        <v>64</v>
      </c>
      <c r="B4" t="s">
        <v>81</v>
      </c>
      <c r="C4" t="s">
        <v>81</v>
      </c>
      <c r="D4" t="s">
        <v>91</v>
      </c>
      <c r="E4" s="1" t="s">
        <v>81</v>
      </c>
      <c r="F4" s="1" t="s">
        <v>81</v>
      </c>
      <c r="G4" s="1" t="s">
        <v>81</v>
      </c>
      <c r="H4" s="1" t="s">
        <v>81</v>
      </c>
      <c r="I4" s="1" t="s">
        <v>81</v>
      </c>
      <c r="J4" s="1" t="s">
        <v>81</v>
      </c>
      <c r="K4" s="1" t="s">
        <v>81</v>
      </c>
      <c r="L4" s="1" t="s">
        <v>81</v>
      </c>
      <c r="M4" s="1" t="s">
        <v>81</v>
      </c>
      <c r="N4" s="1" t="s">
        <v>81</v>
      </c>
      <c r="O4" s="1" t="s">
        <v>81</v>
      </c>
      <c r="P4" s="1" t="s">
        <v>81</v>
      </c>
      <c r="Q4" s="1" t="s">
        <v>81</v>
      </c>
      <c r="R4" s="1" t="s">
        <v>64</v>
      </c>
      <c r="S4" t="s">
        <v>66</v>
      </c>
      <c r="T4" s="1" t="s">
        <v>64</v>
      </c>
      <c r="U4" s="1" t="s">
        <v>81</v>
      </c>
      <c r="V4" s="1" t="s">
        <v>64</v>
      </c>
      <c r="W4" s="1" t="s">
        <v>64</v>
      </c>
      <c r="X4" s="1" t="s">
        <v>81</v>
      </c>
      <c r="Y4" s="1" t="s">
        <v>81</v>
      </c>
      <c r="Z4" s="1" t="s">
        <v>81</v>
      </c>
      <c r="AA4" s="1" t="s">
        <v>81</v>
      </c>
      <c r="AB4" s="1" t="s">
        <v>81</v>
      </c>
      <c r="AC4" s="1" t="s">
        <v>81</v>
      </c>
      <c r="AD4" s="1" t="s">
        <v>81</v>
      </c>
      <c r="AE4" s="1" t="s">
        <v>81</v>
      </c>
      <c r="AF4" s="1" t="s">
        <v>81</v>
      </c>
      <c r="AG4" t="s">
        <v>66</v>
      </c>
      <c r="AH4" t="s">
        <v>92</v>
      </c>
      <c r="AI4" t="s">
        <v>81</v>
      </c>
      <c r="AJ4" t="s">
        <v>81</v>
      </c>
      <c r="AK4" t="s">
        <v>66</v>
      </c>
      <c r="AL4" t="s">
        <v>93</v>
      </c>
      <c r="AM4" t="s">
        <v>93</v>
      </c>
      <c r="AN4" t="s">
        <v>93</v>
      </c>
      <c r="AO4" t="s">
        <v>66</v>
      </c>
      <c r="AP4" t="s">
        <v>80</v>
      </c>
      <c r="AQ4" t="s">
        <v>66</v>
      </c>
      <c r="AR4" t="s">
        <v>64</v>
      </c>
      <c r="AS4" t="s">
        <v>81</v>
      </c>
      <c r="AT4" t="s">
        <v>81</v>
      </c>
      <c r="AU4" t="s">
        <v>94</v>
      </c>
      <c r="AV4" t="s">
        <v>66</v>
      </c>
      <c r="AW4" t="s">
        <v>66</v>
      </c>
      <c r="AX4" t="s">
        <v>66</v>
      </c>
      <c r="AY4" t="s">
        <v>95</v>
      </c>
      <c r="AZ4" t="s">
        <v>96</v>
      </c>
      <c r="BA4" t="s">
        <v>73</v>
      </c>
      <c r="BB4" t="s">
        <v>588</v>
      </c>
      <c r="BC4" t="s">
        <v>97</v>
      </c>
      <c r="BD4" t="s">
        <v>87</v>
      </c>
      <c r="BE4" t="s">
        <v>88</v>
      </c>
      <c r="BF4" t="s">
        <v>98</v>
      </c>
      <c r="BG4" t="s">
        <v>99</v>
      </c>
      <c r="BH4" s="1">
        <v>0</v>
      </c>
      <c r="BI4" s="1">
        <v>0</v>
      </c>
      <c r="BJ4" s="1">
        <v>0</v>
      </c>
      <c r="BK4" s="1">
        <v>1</v>
      </c>
      <c r="BL4" s="1">
        <v>0</v>
      </c>
    </row>
    <row r="5" spans="1:64" x14ac:dyDescent="0.35">
      <c r="A5" t="s">
        <v>66</v>
      </c>
      <c r="B5" t="s">
        <v>66</v>
      </c>
      <c r="C5" t="s">
        <v>66</v>
      </c>
      <c r="D5" t="s">
        <v>66</v>
      </c>
      <c r="E5" s="1"/>
      <c r="F5" s="1"/>
      <c r="G5" s="1"/>
      <c r="H5" s="1"/>
      <c r="I5" s="1"/>
      <c r="J5" s="1"/>
      <c r="K5" s="1"/>
      <c r="L5" s="1"/>
      <c r="M5" s="1"/>
      <c r="N5" s="1"/>
      <c r="O5" s="1"/>
      <c r="P5" s="1"/>
      <c r="Q5" s="1"/>
      <c r="R5" s="1"/>
      <c r="S5" t="s">
        <v>66</v>
      </c>
      <c r="T5" s="1"/>
      <c r="U5" s="1"/>
      <c r="V5" s="1"/>
      <c r="W5" s="1"/>
      <c r="X5" s="1"/>
      <c r="Y5" s="1"/>
      <c r="Z5" s="1"/>
      <c r="AA5" s="1"/>
      <c r="AB5" s="1"/>
      <c r="AC5" s="1"/>
      <c r="AD5" s="1"/>
      <c r="AE5" s="1"/>
      <c r="AF5" s="1"/>
      <c r="AG5" t="s">
        <v>66</v>
      </c>
      <c r="AH5" t="s">
        <v>66</v>
      </c>
      <c r="AI5" t="s">
        <v>66</v>
      </c>
      <c r="AJ5" t="s">
        <v>66</v>
      </c>
      <c r="AK5" t="s">
        <v>66</v>
      </c>
      <c r="AL5" t="s">
        <v>66</v>
      </c>
      <c r="AM5" t="s">
        <v>66</v>
      </c>
      <c r="AN5" t="s">
        <v>66</v>
      </c>
      <c r="AO5" t="s">
        <v>66</v>
      </c>
      <c r="AP5" t="s">
        <v>66</v>
      </c>
      <c r="AQ5" t="s">
        <v>66</v>
      </c>
      <c r="AR5" t="s">
        <v>66</v>
      </c>
      <c r="AS5" t="s">
        <v>66</v>
      </c>
      <c r="AT5" t="s">
        <v>66</v>
      </c>
      <c r="AU5" t="s">
        <v>66</v>
      </c>
      <c r="AV5" t="s">
        <v>66</v>
      </c>
      <c r="AW5" t="s">
        <v>66</v>
      </c>
      <c r="AX5" t="s">
        <v>66</v>
      </c>
      <c r="AY5" t="s">
        <v>100</v>
      </c>
      <c r="AZ5" t="s">
        <v>101</v>
      </c>
      <c r="BA5" t="s">
        <v>73</v>
      </c>
      <c r="BB5" t="s">
        <v>588</v>
      </c>
      <c r="BC5" t="s">
        <v>86</v>
      </c>
      <c r="BD5" t="s">
        <v>102</v>
      </c>
      <c r="BE5" t="s">
        <v>77</v>
      </c>
      <c r="BF5" t="s">
        <v>103</v>
      </c>
      <c r="BG5" t="s">
        <v>104</v>
      </c>
      <c r="BH5" s="1">
        <v>0</v>
      </c>
      <c r="BI5" s="1">
        <v>1</v>
      </c>
      <c r="BJ5" s="1">
        <v>0</v>
      </c>
      <c r="BK5" s="1">
        <v>0</v>
      </c>
      <c r="BL5" s="1">
        <v>0</v>
      </c>
    </row>
    <row r="6" spans="1:64" x14ac:dyDescent="0.35">
      <c r="A6" t="s">
        <v>66</v>
      </c>
      <c r="B6" t="s">
        <v>66</v>
      </c>
      <c r="C6" t="s">
        <v>66</v>
      </c>
      <c r="D6" t="s">
        <v>66</v>
      </c>
      <c r="E6" s="1"/>
      <c r="F6" s="1"/>
      <c r="G6" s="1"/>
      <c r="H6" s="1"/>
      <c r="I6" s="1"/>
      <c r="J6" s="1"/>
      <c r="K6" s="1"/>
      <c r="L6" s="1"/>
      <c r="M6" s="1"/>
      <c r="N6" s="1"/>
      <c r="O6" s="1"/>
      <c r="P6" s="1"/>
      <c r="Q6" s="1"/>
      <c r="R6" s="1"/>
      <c r="S6" t="s">
        <v>66</v>
      </c>
      <c r="T6" s="1"/>
      <c r="U6" s="1"/>
      <c r="V6" s="1"/>
      <c r="W6" s="1"/>
      <c r="X6" s="1"/>
      <c r="Y6" s="1"/>
      <c r="Z6" s="1"/>
      <c r="AA6" s="1"/>
      <c r="AB6" s="1"/>
      <c r="AC6" s="1"/>
      <c r="AD6" s="1"/>
      <c r="AE6" s="1"/>
      <c r="AF6" s="1"/>
      <c r="AG6" t="s">
        <v>66</v>
      </c>
      <c r="AH6" t="s">
        <v>66</v>
      </c>
      <c r="AI6" t="s">
        <v>66</v>
      </c>
      <c r="AJ6" t="s">
        <v>66</v>
      </c>
      <c r="AK6" t="s">
        <v>66</v>
      </c>
      <c r="AL6" t="s">
        <v>66</v>
      </c>
      <c r="AM6" t="s">
        <v>66</v>
      </c>
      <c r="AN6" t="s">
        <v>66</v>
      </c>
      <c r="AO6" t="s">
        <v>66</v>
      </c>
      <c r="AP6" t="s">
        <v>66</v>
      </c>
      <c r="AQ6" t="s">
        <v>66</v>
      </c>
      <c r="AR6" t="s">
        <v>66</v>
      </c>
      <c r="AS6" t="s">
        <v>66</v>
      </c>
      <c r="AT6" t="s">
        <v>66</v>
      </c>
      <c r="AU6" t="s">
        <v>66</v>
      </c>
      <c r="AV6" t="s">
        <v>66</v>
      </c>
      <c r="AW6" t="s">
        <v>66</v>
      </c>
      <c r="AX6" t="s">
        <v>66</v>
      </c>
      <c r="AY6" t="s">
        <v>105</v>
      </c>
      <c r="AZ6" t="s">
        <v>106</v>
      </c>
      <c r="BA6" t="s">
        <v>73</v>
      </c>
      <c r="BB6" t="s">
        <v>588</v>
      </c>
      <c r="BC6" t="s">
        <v>86</v>
      </c>
      <c r="BD6" t="s">
        <v>107</v>
      </c>
      <c r="BE6" t="s">
        <v>108</v>
      </c>
      <c r="BF6" t="s">
        <v>109</v>
      </c>
      <c r="BG6" t="s">
        <v>110</v>
      </c>
      <c r="BH6" s="1">
        <v>0</v>
      </c>
      <c r="BI6" s="1">
        <v>1</v>
      </c>
      <c r="BJ6" s="1">
        <v>0</v>
      </c>
      <c r="BK6" s="1">
        <v>0</v>
      </c>
      <c r="BL6" s="1">
        <v>0</v>
      </c>
    </row>
    <row r="7" spans="1:64" x14ac:dyDescent="0.35">
      <c r="A7" t="s">
        <v>64</v>
      </c>
      <c r="B7" t="s">
        <v>64</v>
      </c>
      <c r="C7" t="s">
        <v>64</v>
      </c>
      <c r="D7" t="s">
        <v>111</v>
      </c>
      <c r="E7" s="1" t="s">
        <v>64</v>
      </c>
      <c r="F7" s="1" t="s">
        <v>64</v>
      </c>
      <c r="G7" s="1" t="s">
        <v>64</v>
      </c>
      <c r="H7" s="1" t="s">
        <v>64</v>
      </c>
      <c r="I7" s="1" t="s">
        <v>64</v>
      </c>
      <c r="J7" s="1" t="s">
        <v>64</v>
      </c>
      <c r="K7" s="1" t="s">
        <v>64</v>
      </c>
      <c r="L7" s="1" t="s">
        <v>64</v>
      </c>
      <c r="M7" s="1" t="s">
        <v>64</v>
      </c>
      <c r="N7" s="1" t="s">
        <v>64</v>
      </c>
      <c r="O7" s="1" t="s">
        <v>64</v>
      </c>
      <c r="P7" s="1" t="s">
        <v>64</v>
      </c>
      <c r="Q7" s="1" t="s">
        <v>81</v>
      </c>
      <c r="R7" s="1" t="s">
        <v>81</v>
      </c>
      <c r="S7" t="s">
        <v>66</v>
      </c>
      <c r="T7" s="1" t="s">
        <v>64</v>
      </c>
      <c r="U7" s="1" t="s">
        <v>64</v>
      </c>
      <c r="V7" s="1" t="s">
        <v>64</v>
      </c>
      <c r="W7" s="1" t="s">
        <v>64</v>
      </c>
      <c r="X7" s="1" t="s">
        <v>64</v>
      </c>
      <c r="Y7" s="1" t="s">
        <v>64</v>
      </c>
      <c r="Z7" s="1" t="s">
        <v>64</v>
      </c>
      <c r="AA7" s="1" t="s">
        <v>64</v>
      </c>
      <c r="AB7" s="1" t="s">
        <v>64</v>
      </c>
      <c r="AC7" s="1" t="s">
        <v>64</v>
      </c>
      <c r="AD7" s="1" t="s">
        <v>64</v>
      </c>
      <c r="AE7" s="1" t="s">
        <v>81</v>
      </c>
      <c r="AF7" s="1" t="s">
        <v>81</v>
      </c>
      <c r="AG7" t="s">
        <v>66</v>
      </c>
      <c r="AH7" t="s">
        <v>64</v>
      </c>
      <c r="AI7" t="s">
        <v>64</v>
      </c>
      <c r="AJ7" t="s">
        <v>64</v>
      </c>
      <c r="AK7" t="s">
        <v>64</v>
      </c>
      <c r="AL7" t="s">
        <v>112</v>
      </c>
      <c r="AM7" t="s">
        <v>112</v>
      </c>
      <c r="AN7" t="s">
        <v>68</v>
      </c>
      <c r="AO7" t="s">
        <v>66</v>
      </c>
      <c r="AP7" t="s">
        <v>80</v>
      </c>
      <c r="AQ7" t="s">
        <v>66</v>
      </c>
      <c r="AR7" t="s">
        <v>64</v>
      </c>
      <c r="AS7" t="s">
        <v>64</v>
      </c>
      <c r="AT7" t="s">
        <v>64</v>
      </c>
      <c r="AU7" t="s">
        <v>66</v>
      </c>
      <c r="AV7" t="s">
        <v>66</v>
      </c>
      <c r="AW7" t="s">
        <v>113</v>
      </c>
      <c r="AX7" t="s">
        <v>66</v>
      </c>
      <c r="AY7" t="s">
        <v>114</v>
      </c>
      <c r="AZ7" t="s">
        <v>115</v>
      </c>
      <c r="BA7" t="s">
        <v>85</v>
      </c>
      <c r="BB7" t="s">
        <v>116</v>
      </c>
      <c r="BC7" t="s">
        <v>75</v>
      </c>
      <c r="BD7" t="s">
        <v>87</v>
      </c>
      <c r="BE7" t="s">
        <v>88</v>
      </c>
      <c r="BF7" t="s">
        <v>117</v>
      </c>
      <c r="BG7" t="s">
        <v>118</v>
      </c>
      <c r="BH7" s="1">
        <v>0</v>
      </c>
      <c r="BI7" s="1">
        <v>0</v>
      </c>
      <c r="BJ7" s="1">
        <v>0</v>
      </c>
      <c r="BK7" s="1">
        <v>1</v>
      </c>
      <c r="BL7" s="1">
        <v>0</v>
      </c>
    </row>
    <row r="8" spans="1:64" x14ac:dyDescent="0.35">
      <c r="A8" t="s">
        <v>81</v>
      </c>
      <c r="B8" t="s">
        <v>66</v>
      </c>
      <c r="C8" t="s">
        <v>66</v>
      </c>
      <c r="D8" t="s">
        <v>66</v>
      </c>
      <c r="E8" s="1"/>
      <c r="F8" s="1"/>
      <c r="G8" s="1"/>
      <c r="H8" s="1"/>
      <c r="I8" s="1"/>
      <c r="J8" s="1"/>
      <c r="K8" s="1"/>
      <c r="L8" s="1"/>
      <c r="M8" s="1"/>
      <c r="N8" s="1"/>
      <c r="O8" s="1"/>
      <c r="P8" s="1"/>
      <c r="Q8" s="1"/>
      <c r="R8" s="1"/>
      <c r="S8" t="s">
        <v>66</v>
      </c>
      <c r="T8" s="1"/>
      <c r="U8" s="1"/>
      <c r="V8" s="1"/>
      <c r="W8" s="1"/>
      <c r="X8" s="1"/>
      <c r="Y8" s="1"/>
      <c r="Z8" s="1"/>
      <c r="AA8" s="1"/>
      <c r="AB8" s="1"/>
      <c r="AC8" s="1"/>
      <c r="AD8" s="1"/>
      <c r="AE8" s="1"/>
      <c r="AF8" s="1"/>
      <c r="AG8" t="s">
        <v>66</v>
      </c>
      <c r="AH8" t="s">
        <v>66</v>
      </c>
      <c r="AI8" t="s">
        <v>66</v>
      </c>
      <c r="AJ8" t="s">
        <v>66</v>
      </c>
      <c r="AK8" t="s">
        <v>66</v>
      </c>
      <c r="AL8" t="s">
        <v>66</v>
      </c>
      <c r="AM8" t="s">
        <v>66</v>
      </c>
      <c r="AN8" t="s">
        <v>66</v>
      </c>
      <c r="AO8" t="s">
        <v>119</v>
      </c>
      <c r="AP8" t="s">
        <v>120</v>
      </c>
      <c r="AQ8" t="s">
        <v>66</v>
      </c>
      <c r="AR8" t="s">
        <v>81</v>
      </c>
      <c r="AS8" t="s">
        <v>66</v>
      </c>
      <c r="AT8" t="s">
        <v>81</v>
      </c>
      <c r="AU8" t="s">
        <v>121</v>
      </c>
      <c r="AV8" t="s">
        <v>66</v>
      </c>
      <c r="AW8" t="s">
        <v>66</v>
      </c>
      <c r="AX8" t="s">
        <v>122</v>
      </c>
      <c r="AY8" t="s">
        <v>123</v>
      </c>
      <c r="AZ8" t="s">
        <v>124</v>
      </c>
      <c r="BA8" t="s">
        <v>73</v>
      </c>
      <c r="BB8" t="s">
        <v>588</v>
      </c>
      <c r="BC8" t="s">
        <v>97</v>
      </c>
      <c r="BD8" t="s">
        <v>87</v>
      </c>
      <c r="BE8" t="s">
        <v>88</v>
      </c>
      <c r="BF8" t="s">
        <v>125</v>
      </c>
      <c r="BG8" t="s">
        <v>126</v>
      </c>
      <c r="BH8" s="1">
        <v>0</v>
      </c>
      <c r="BI8" s="1">
        <v>0</v>
      </c>
      <c r="BJ8" s="1">
        <v>0</v>
      </c>
      <c r="BK8" s="1">
        <v>1</v>
      </c>
      <c r="BL8" s="1">
        <v>0</v>
      </c>
    </row>
    <row r="9" spans="1:64" x14ac:dyDescent="0.35">
      <c r="A9" t="s">
        <v>64</v>
      </c>
      <c r="B9" t="s">
        <v>64</v>
      </c>
      <c r="C9" t="s">
        <v>81</v>
      </c>
      <c r="D9" t="s">
        <v>65</v>
      </c>
      <c r="E9" s="1" t="s">
        <v>81</v>
      </c>
      <c r="F9" s="1" t="s">
        <v>81</v>
      </c>
      <c r="G9" s="1" t="s">
        <v>64</v>
      </c>
      <c r="H9" s="1" t="s">
        <v>64</v>
      </c>
      <c r="I9" s="1" t="s">
        <v>64</v>
      </c>
      <c r="J9" s="1" t="s">
        <v>81</v>
      </c>
      <c r="K9" s="1" t="s">
        <v>64</v>
      </c>
      <c r="L9" s="1" t="s">
        <v>81</v>
      </c>
      <c r="M9" s="1" t="s">
        <v>81</v>
      </c>
      <c r="N9" s="1" t="s">
        <v>81</v>
      </c>
      <c r="O9" s="1" t="s">
        <v>81</v>
      </c>
      <c r="P9" s="1" t="s">
        <v>64</v>
      </c>
      <c r="Q9" s="1" t="s">
        <v>64</v>
      </c>
      <c r="R9" s="1" t="s">
        <v>81</v>
      </c>
      <c r="S9" t="s">
        <v>127</v>
      </c>
      <c r="T9" s="1" t="s">
        <v>64</v>
      </c>
      <c r="U9" s="1" t="s">
        <v>64</v>
      </c>
      <c r="V9" s="1" t="s">
        <v>64</v>
      </c>
      <c r="W9" s="1" t="s">
        <v>64</v>
      </c>
      <c r="X9" s="1" t="s">
        <v>64</v>
      </c>
      <c r="Y9" s="1" t="s">
        <v>64</v>
      </c>
      <c r="Z9" s="1" t="s">
        <v>64</v>
      </c>
      <c r="AA9" s="1" t="s">
        <v>64</v>
      </c>
      <c r="AB9" s="1" t="s">
        <v>64</v>
      </c>
      <c r="AC9" s="1" t="s">
        <v>64</v>
      </c>
      <c r="AD9" s="1" t="s">
        <v>64</v>
      </c>
      <c r="AE9" s="1" t="s">
        <v>64</v>
      </c>
      <c r="AF9" s="1" t="s">
        <v>81</v>
      </c>
      <c r="AG9" t="s">
        <v>128</v>
      </c>
      <c r="AH9" t="s">
        <v>64</v>
      </c>
      <c r="AI9" t="s">
        <v>64</v>
      </c>
      <c r="AJ9" t="s">
        <v>64</v>
      </c>
      <c r="AK9" t="s">
        <v>64</v>
      </c>
      <c r="AL9" t="s">
        <v>68</v>
      </c>
      <c r="AM9" t="s">
        <v>68</v>
      </c>
      <c r="AN9" t="s">
        <v>68</v>
      </c>
      <c r="AO9" t="s">
        <v>66</v>
      </c>
      <c r="AP9" t="s">
        <v>80</v>
      </c>
      <c r="AQ9" t="s">
        <v>66</v>
      </c>
      <c r="AR9" t="s">
        <v>81</v>
      </c>
      <c r="AS9" t="s">
        <v>66</v>
      </c>
      <c r="AT9" t="s">
        <v>81</v>
      </c>
      <c r="AU9" t="s">
        <v>129</v>
      </c>
      <c r="AV9" t="s">
        <v>130</v>
      </c>
      <c r="AW9" t="s">
        <v>66</v>
      </c>
      <c r="AX9" t="s">
        <v>66</v>
      </c>
      <c r="AY9" t="s">
        <v>131</v>
      </c>
      <c r="AZ9" t="s">
        <v>132</v>
      </c>
      <c r="BA9" t="s">
        <v>85</v>
      </c>
      <c r="BB9" t="s">
        <v>116</v>
      </c>
      <c r="BC9" t="s">
        <v>75</v>
      </c>
      <c r="BD9" t="s">
        <v>133</v>
      </c>
      <c r="BE9" t="s">
        <v>88</v>
      </c>
      <c r="BF9" t="s">
        <v>134</v>
      </c>
      <c r="BG9" t="s">
        <v>135</v>
      </c>
      <c r="BH9" s="1">
        <v>0</v>
      </c>
      <c r="BI9" s="1">
        <v>0</v>
      </c>
      <c r="BJ9" s="1">
        <v>0</v>
      </c>
      <c r="BK9" s="1">
        <v>1</v>
      </c>
      <c r="BL9" s="1">
        <v>0</v>
      </c>
    </row>
    <row r="10" spans="1:64" x14ac:dyDescent="0.35">
      <c r="A10" t="s">
        <v>66</v>
      </c>
      <c r="B10" t="s">
        <v>66</v>
      </c>
      <c r="C10" t="s">
        <v>66</v>
      </c>
      <c r="D10" t="s">
        <v>66</v>
      </c>
      <c r="E10" s="1"/>
      <c r="F10" s="1"/>
      <c r="G10" s="1"/>
      <c r="H10" s="1"/>
      <c r="I10" s="1"/>
      <c r="J10" s="1"/>
      <c r="K10" s="1"/>
      <c r="L10" s="1"/>
      <c r="M10" s="1"/>
      <c r="N10" s="1"/>
      <c r="O10" s="1"/>
      <c r="P10" s="1"/>
      <c r="Q10" s="1"/>
      <c r="R10" s="1"/>
      <c r="S10" t="s">
        <v>66</v>
      </c>
      <c r="T10" s="1"/>
      <c r="U10" s="1"/>
      <c r="V10" s="1"/>
      <c r="W10" s="1"/>
      <c r="X10" s="1"/>
      <c r="Y10" s="1"/>
      <c r="Z10" s="1"/>
      <c r="AA10" s="1"/>
      <c r="AB10" s="1"/>
      <c r="AC10" s="1"/>
      <c r="AD10" s="1"/>
      <c r="AE10" s="1"/>
      <c r="AF10" s="1"/>
      <c r="AG10" t="s">
        <v>66</v>
      </c>
      <c r="AH10" t="s">
        <v>66</v>
      </c>
      <c r="AI10" t="s">
        <v>66</v>
      </c>
      <c r="AJ10" t="s">
        <v>66</v>
      </c>
      <c r="AK10" t="s">
        <v>66</v>
      </c>
      <c r="AL10" t="s">
        <v>66</v>
      </c>
      <c r="AM10" t="s">
        <v>66</v>
      </c>
      <c r="AN10" t="s">
        <v>66</v>
      </c>
      <c r="AO10" t="s">
        <v>66</v>
      </c>
      <c r="AP10" t="s">
        <v>66</v>
      </c>
      <c r="AQ10" t="s">
        <v>66</v>
      </c>
      <c r="AR10" t="s">
        <v>66</v>
      </c>
      <c r="AS10" t="s">
        <v>66</v>
      </c>
      <c r="AT10" t="s">
        <v>66</v>
      </c>
      <c r="AU10" t="s">
        <v>66</v>
      </c>
      <c r="AV10" t="s">
        <v>66</v>
      </c>
      <c r="AW10" t="s">
        <v>66</v>
      </c>
      <c r="AX10" t="s">
        <v>66</v>
      </c>
      <c r="AY10" t="s">
        <v>136</v>
      </c>
      <c r="AZ10" t="s">
        <v>137</v>
      </c>
      <c r="BA10" t="s">
        <v>85</v>
      </c>
      <c r="BB10" t="s">
        <v>138</v>
      </c>
      <c r="BC10" t="s">
        <v>75</v>
      </c>
      <c r="BD10" t="s">
        <v>76</v>
      </c>
      <c r="BE10" t="s">
        <v>77</v>
      </c>
      <c r="BF10" t="s">
        <v>139</v>
      </c>
      <c r="BG10" t="s">
        <v>140</v>
      </c>
      <c r="BH10" s="1">
        <v>0</v>
      </c>
      <c r="BI10" s="1">
        <v>1</v>
      </c>
      <c r="BJ10" s="1">
        <v>0</v>
      </c>
      <c r="BK10" s="1">
        <v>0</v>
      </c>
      <c r="BL10" s="1">
        <v>0</v>
      </c>
    </row>
    <row r="11" spans="1:64" x14ac:dyDescent="0.35">
      <c r="A11" t="s">
        <v>64</v>
      </c>
      <c r="B11" t="s">
        <v>81</v>
      </c>
      <c r="C11" t="s">
        <v>81</v>
      </c>
      <c r="D11" t="s">
        <v>65</v>
      </c>
      <c r="E11" s="1" t="s">
        <v>64</v>
      </c>
      <c r="F11" s="1" t="s">
        <v>64</v>
      </c>
      <c r="G11" s="1" t="s">
        <v>64</v>
      </c>
      <c r="H11" s="1" t="s">
        <v>64</v>
      </c>
      <c r="I11" s="1" t="s">
        <v>64</v>
      </c>
      <c r="J11" s="1" t="s">
        <v>64</v>
      </c>
      <c r="K11" s="1" t="s">
        <v>64</v>
      </c>
      <c r="L11" s="1" t="s">
        <v>64</v>
      </c>
      <c r="M11" s="1" t="s">
        <v>64</v>
      </c>
      <c r="N11" s="1" t="s">
        <v>64</v>
      </c>
      <c r="O11" s="1" t="s">
        <v>64</v>
      </c>
      <c r="P11" s="1" t="s">
        <v>81</v>
      </c>
      <c r="Q11" s="1" t="s">
        <v>81</v>
      </c>
      <c r="R11" s="1" t="s">
        <v>81</v>
      </c>
      <c r="S11" t="s">
        <v>66</v>
      </c>
      <c r="T11" s="1" t="s">
        <v>64</v>
      </c>
      <c r="U11" s="1" t="s">
        <v>64</v>
      </c>
      <c r="V11" s="1" t="s">
        <v>81</v>
      </c>
      <c r="W11" s="1" t="s">
        <v>64</v>
      </c>
      <c r="X11" s="1" t="s">
        <v>64</v>
      </c>
      <c r="Y11" s="1" t="s">
        <v>81</v>
      </c>
      <c r="Z11" s="1" t="s">
        <v>64</v>
      </c>
      <c r="AA11" s="1" t="s">
        <v>64</v>
      </c>
      <c r="AB11" s="1" t="s">
        <v>64</v>
      </c>
      <c r="AC11" s="1" t="s">
        <v>64</v>
      </c>
      <c r="AD11" s="1" t="s">
        <v>64</v>
      </c>
      <c r="AE11" s="1" t="s">
        <v>81</v>
      </c>
      <c r="AF11" s="1" t="s">
        <v>81</v>
      </c>
      <c r="AG11" t="s">
        <v>66</v>
      </c>
      <c r="AH11" t="s">
        <v>64</v>
      </c>
      <c r="AI11" t="s">
        <v>64</v>
      </c>
      <c r="AJ11" t="s">
        <v>64</v>
      </c>
      <c r="AK11" t="s">
        <v>64</v>
      </c>
      <c r="AL11" t="s">
        <v>92</v>
      </c>
      <c r="AM11" t="s">
        <v>92</v>
      </c>
      <c r="AN11" t="s">
        <v>92</v>
      </c>
      <c r="AO11" t="s">
        <v>66</v>
      </c>
      <c r="AP11" t="s">
        <v>80</v>
      </c>
      <c r="AQ11" t="s">
        <v>66</v>
      </c>
      <c r="AR11" t="s">
        <v>81</v>
      </c>
      <c r="AS11" t="s">
        <v>66</v>
      </c>
      <c r="AT11" t="s">
        <v>81</v>
      </c>
      <c r="AU11" t="s">
        <v>129</v>
      </c>
      <c r="AV11" t="s">
        <v>141</v>
      </c>
      <c r="AW11" t="s">
        <v>66</v>
      </c>
      <c r="AX11" t="s">
        <v>66</v>
      </c>
      <c r="AY11" t="s">
        <v>142</v>
      </c>
      <c r="AZ11" t="s">
        <v>143</v>
      </c>
      <c r="BA11" t="s">
        <v>85</v>
      </c>
      <c r="BB11" t="s">
        <v>138</v>
      </c>
      <c r="BC11" t="s">
        <v>75</v>
      </c>
      <c r="BD11" t="s">
        <v>87</v>
      </c>
      <c r="BE11" t="s">
        <v>88</v>
      </c>
      <c r="BF11" t="s">
        <v>144</v>
      </c>
      <c r="BG11" t="s">
        <v>145</v>
      </c>
      <c r="BH11" s="1">
        <v>0</v>
      </c>
      <c r="BI11" s="1">
        <v>0</v>
      </c>
      <c r="BJ11" s="1">
        <v>0</v>
      </c>
      <c r="BK11" s="1">
        <v>1</v>
      </c>
      <c r="BL11" s="1">
        <v>0</v>
      </c>
    </row>
    <row r="12" spans="1:64" x14ac:dyDescent="0.35">
      <c r="A12" t="s">
        <v>66</v>
      </c>
      <c r="B12" t="s">
        <v>66</v>
      </c>
      <c r="C12" t="s">
        <v>66</v>
      </c>
      <c r="D12" t="s">
        <v>66</v>
      </c>
      <c r="E12" s="1"/>
      <c r="F12" s="1"/>
      <c r="G12" s="1"/>
      <c r="H12" s="1"/>
      <c r="I12" s="1"/>
      <c r="J12" s="1"/>
      <c r="K12" s="1"/>
      <c r="L12" s="1"/>
      <c r="M12" s="1"/>
      <c r="N12" s="1"/>
      <c r="O12" s="1"/>
      <c r="P12" s="1"/>
      <c r="Q12" s="1"/>
      <c r="R12" s="1"/>
      <c r="S12" t="s">
        <v>66</v>
      </c>
      <c r="T12" s="1"/>
      <c r="U12" s="1"/>
      <c r="V12" s="1"/>
      <c r="W12" s="1"/>
      <c r="X12" s="1"/>
      <c r="Y12" s="1"/>
      <c r="Z12" s="1"/>
      <c r="AA12" s="1"/>
      <c r="AB12" s="1"/>
      <c r="AC12" s="1"/>
      <c r="AD12" s="1"/>
      <c r="AE12" s="1"/>
      <c r="AF12" s="1"/>
      <c r="AG12" t="s">
        <v>66</v>
      </c>
      <c r="AH12" t="s">
        <v>66</v>
      </c>
      <c r="AI12" t="s">
        <v>66</v>
      </c>
      <c r="AJ12" t="s">
        <v>66</v>
      </c>
      <c r="AK12" t="s">
        <v>66</v>
      </c>
      <c r="AL12" t="s">
        <v>66</v>
      </c>
      <c r="AM12" t="s">
        <v>66</v>
      </c>
      <c r="AN12" t="s">
        <v>66</v>
      </c>
      <c r="AO12" t="s">
        <v>66</v>
      </c>
      <c r="AP12" t="s">
        <v>66</v>
      </c>
      <c r="AQ12" t="s">
        <v>66</v>
      </c>
      <c r="AR12" t="s">
        <v>66</v>
      </c>
      <c r="AS12" t="s">
        <v>66</v>
      </c>
      <c r="AT12" t="s">
        <v>66</v>
      </c>
      <c r="AU12" t="s">
        <v>66</v>
      </c>
      <c r="AV12" t="s">
        <v>66</v>
      </c>
      <c r="AW12" t="s">
        <v>66</v>
      </c>
      <c r="AX12" t="s">
        <v>66</v>
      </c>
      <c r="AY12" t="s">
        <v>146</v>
      </c>
      <c r="AZ12" t="s">
        <v>147</v>
      </c>
      <c r="BA12" t="s">
        <v>73</v>
      </c>
      <c r="BB12" t="s">
        <v>74</v>
      </c>
      <c r="BC12" t="s">
        <v>75</v>
      </c>
      <c r="BD12" t="s">
        <v>148</v>
      </c>
      <c r="BE12" t="s">
        <v>149</v>
      </c>
      <c r="BF12" t="s">
        <v>150</v>
      </c>
      <c r="BG12" t="s">
        <v>151</v>
      </c>
      <c r="BH12" s="1">
        <v>0</v>
      </c>
      <c r="BI12" s="1">
        <v>1</v>
      </c>
      <c r="BJ12" s="1">
        <v>0</v>
      </c>
      <c r="BK12" s="1">
        <v>0</v>
      </c>
      <c r="BL12" s="1">
        <v>0</v>
      </c>
    </row>
    <row r="13" spans="1:64" x14ac:dyDescent="0.35">
      <c r="A13" t="s">
        <v>81</v>
      </c>
      <c r="B13" t="s">
        <v>66</v>
      </c>
      <c r="C13" t="s">
        <v>66</v>
      </c>
      <c r="D13" t="s">
        <v>66</v>
      </c>
      <c r="E13" s="1"/>
      <c r="F13" s="1"/>
      <c r="G13" s="1"/>
      <c r="H13" s="1"/>
      <c r="I13" s="1"/>
      <c r="J13" s="1"/>
      <c r="K13" s="1"/>
      <c r="L13" s="1"/>
      <c r="M13" s="1"/>
      <c r="N13" s="1"/>
      <c r="O13" s="1"/>
      <c r="P13" s="1"/>
      <c r="Q13" s="1"/>
      <c r="R13" s="1"/>
      <c r="S13" t="s">
        <v>66</v>
      </c>
      <c r="T13" s="1"/>
      <c r="U13" s="1"/>
      <c r="V13" s="1"/>
      <c r="W13" s="1"/>
      <c r="X13" s="1"/>
      <c r="Y13" s="1"/>
      <c r="Z13" s="1"/>
      <c r="AA13" s="1"/>
      <c r="AB13" s="1"/>
      <c r="AC13" s="1"/>
      <c r="AD13" s="1"/>
      <c r="AE13" s="1"/>
      <c r="AF13" s="1"/>
      <c r="AG13" t="s">
        <v>66</v>
      </c>
      <c r="AH13" t="s">
        <v>66</v>
      </c>
      <c r="AI13" t="s">
        <v>66</v>
      </c>
      <c r="AJ13" t="s">
        <v>66</v>
      </c>
      <c r="AK13" t="s">
        <v>66</v>
      </c>
      <c r="AL13" t="s">
        <v>66</v>
      </c>
      <c r="AM13" t="s">
        <v>66</v>
      </c>
      <c r="AN13" t="s">
        <v>66</v>
      </c>
      <c r="AO13" t="s">
        <v>152</v>
      </c>
      <c r="AP13" t="s">
        <v>120</v>
      </c>
      <c r="AQ13" t="s">
        <v>153</v>
      </c>
      <c r="AR13" t="s">
        <v>81</v>
      </c>
      <c r="AS13" t="s">
        <v>66</v>
      </c>
      <c r="AT13" t="s">
        <v>81</v>
      </c>
      <c r="AU13" t="s">
        <v>129</v>
      </c>
      <c r="AV13" t="s">
        <v>154</v>
      </c>
      <c r="AW13" t="s">
        <v>66</v>
      </c>
      <c r="AX13" t="s">
        <v>66</v>
      </c>
      <c r="AY13" t="s">
        <v>155</v>
      </c>
      <c r="AZ13" t="s">
        <v>156</v>
      </c>
      <c r="BA13" t="s">
        <v>73</v>
      </c>
      <c r="BB13" t="s">
        <v>588</v>
      </c>
      <c r="BC13" t="s">
        <v>86</v>
      </c>
      <c r="BD13" t="s">
        <v>157</v>
      </c>
      <c r="BE13" t="s">
        <v>88</v>
      </c>
      <c r="BF13" t="s">
        <v>158</v>
      </c>
      <c r="BG13" t="s">
        <v>159</v>
      </c>
      <c r="BH13" s="1">
        <v>0</v>
      </c>
      <c r="BI13" s="1">
        <v>0</v>
      </c>
      <c r="BJ13" s="1">
        <v>0</v>
      </c>
      <c r="BK13" s="1">
        <v>1</v>
      </c>
      <c r="BL13" s="1">
        <v>0</v>
      </c>
    </row>
    <row r="14" spans="1:64" x14ac:dyDescent="0.35">
      <c r="A14" t="s">
        <v>66</v>
      </c>
      <c r="B14" t="s">
        <v>66</v>
      </c>
      <c r="C14" t="s">
        <v>66</v>
      </c>
      <c r="D14" t="s">
        <v>66</v>
      </c>
      <c r="E14" s="1"/>
      <c r="F14" s="1"/>
      <c r="G14" s="1"/>
      <c r="H14" s="1"/>
      <c r="I14" s="1"/>
      <c r="J14" s="1"/>
      <c r="K14" s="1"/>
      <c r="L14" s="1"/>
      <c r="M14" s="1"/>
      <c r="N14" s="1"/>
      <c r="O14" s="1"/>
      <c r="P14" s="1"/>
      <c r="Q14" s="1"/>
      <c r="R14" s="1"/>
      <c r="S14" t="s">
        <v>66</v>
      </c>
      <c r="T14" s="1"/>
      <c r="U14" s="1"/>
      <c r="V14" s="1"/>
      <c r="W14" s="1"/>
      <c r="X14" s="1"/>
      <c r="Y14" s="1"/>
      <c r="Z14" s="1"/>
      <c r="AA14" s="1"/>
      <c r="AB14" s="1"/>
      <c r="AC14" s="1"/>
      <c r="AD14" s="1"/>
      <c r="AE14" s="1"/>
      <c r="AF14" s="1"/>
      <c r="AG14" t="s">
        <v>66</v>
      </c>
      <c r="AH14" t="s">
        <v>66</v>
      </c>
      <c r="AI14" t="s">
        <v>66</v>
      </c>
      <c r="AJ14" t="s">
        <v>66</v>
      </c>
      <c r="AK14" t="s">
        <v>66</v>
      </c>
      <c r="AL14" t="s">
        <v>66</v>
      </c>
      <c r="AM14" t="s">
        <v>66</v>
      </c>
      <c r="AN14" t="s">
        <v>66</v>
      </c>
      <c r="AO14" t="s">
        <v>66</v>
      </c>
      <c r="AP14" t="s">
        <v>66</v>
      </c>
      <c r="AQ14" t="s">
        <v>66</v>
      </c>
      <c r="AR14" t="s">
        <v>66</v>
      </c>
      <c r="AS14" t="s">
        <v>66</v>
      </c>
      <c r="AT14" t="s">
        <v>66</v>
      </c>
      <c r="AU14" t="s">
        <v>66</v>
      </c>
      <c r="AV14" t="s">
        <v>66</v>
      </c>
      <c r="AW14" t="s">
        <v>66</v>
      </c>
      <c r="AX14" t="s">
        <v>66</v>
      </c>
      <c r="AY14" t="s">
        <v>160</v>
      </c>
      <c r="AZ14" t="s">
        <v>161</v>
      </c>
      <c r="BA14" t="s">
        <v>73</v>
      </c>
      <c r="BB14" t="s">
        <v>162</v>
      </c>
      <c r="BC14" t="s">
        <v>163</v>
      </c>
      <c r="BD14" t="s">
        <v>164</v>
      </c>
      <c r="BE14" t="s">
        <v>77</v>
      </c>
      <c r="BF14" t="s">
        <v>165</v>
      </c>
      <c r="BG14" t="s">
        <v>166</v>
      </c>
      <c r="BH14" s="1">
        <v>0</v>
      </c>
      <c r="BI14" s="1">
        <v>1</v>
      </c>
      <c r="BJ14" s="1">
        <v>0</v>
      </c>
      <c r="BK14" s="1">
        <v>0</v>
      </c>
      <c r="BL14" s="1">
        <v>0</v>
      </c>
    </row>
    <row r="15" spans="1:64" x14ac:dyDescent="0.35">
      <c r="A15" t="s">
        <v>66</v>
      </c>
      <c r="B15" t="s">
        <v>66</v>
      </c>
      <c r="C15" t="s">
        <v>66</v>
      </c>
      <c r="D15" t="s">
        <v>66</v>
      </c>
      <c r="E15" s="1"/>
      <c r="F15" s="1"/>
      <c r="G15" s="1"/>
      <c r="H15" s="1"/>
      <c r="I15" s="1"/>
      <c r="J15" s="1"/>
      <c r="K15" s="1"/>
      <c r="L15" s="1"/>
      <c r="M15" s="1"/>
      <c r="N15" s="1"/>
      <c r="O15" s="1"/>
      <c r="P15" s="1"/>
      <c r="Q15" s="1"/>
      <c r="R15" s="1"/>
      <c r="S15" t="s">
        <v>66</v>
      </c>
      <c r="T15" s="1"/>
      <c r="U15" s="1"/>
      <c r="V15" s="1"/>
      <c r="W15" s="1"/>
      <c r="X15" s="1"/>
      <c r="Y15" s="1"/>
      <c r="Z15" s="1"/>
      <c r="AA15" s="1"/>
      <c r="AB15" s="1"/>
      <c r="AC15" s="1"/>
      <c r="AD15" s="1"/>
      <c r="AE15" s="1"/>
      <c r="AF15" s="1"/>
      <c r="AG15" t="s">
        <v>66</v>
      </c>
      <c r="AH15" t="s">
        <v>66</v>
      </c>
      <c r="AI15" t="s">
        <v>66</v>
      </c>
      <c r="AJ15" t="s">
        <v>66</v>
      </c>
      <c r="AK15" t="s">
        <v>66</v>
      </c>
      <c r="AL15" t="s">
        <v>66</v>
      </c>
      <c r="AM15" t="s">
        <v>66</v>
      </c>
      <c r="AN15" t="s">
        <v>66</v>
      </c>
      <c r="AO15" t="s">
        <v>66</v>
      </c>
      <c r="AP15" t="s">
        <v>66</v>
      </c>
      <c r="AQ15" t="s">
        <v>66</v>
      </c>
      <c r="AR15" t="s">
        <v>66</v>
      </c>
      <c r="AS15" t="s">
        <v>66</v>
      </c>
      <c r="AT15" t="s">
        <v>66</v>
      </c>
      <c r="AU15" t="s">
        <v>66</v>
      </c>
      <c r="AV15" t="s">
        <v>66</v>
      </c>
      <c r="AW15" t="s">
        <v>66</v>
      </c>
      <c r="AX15" t="s">
        <v>66</v>
      </c>
      <c r="AY15" t="s">
        <v>167</v>
      </c>
      <c r="AZ15" t="s">
        <v>168</v>
      </c>
      <c r="BA15" t="s">
        <v>73</v>
      </c>
      <c r="BB15" t="s">
        <v>588</v>
      </c>
      <c r="BC15" t="s">
        <v>86</v>
      </c>
      <c r="BD15" t="s">
        <v>169</v>
      </c>
      <c r="BE15" t="s">
        <v>88</v>
      </c>
      <c r="BF15" t="s">
        <v>170</v>
      </c>
      <c r="BG15" t="s">
        <v>171</v>
      </c>
      <c r="BH15" s="1">
        <v>0</v>
      </c>
      <c r="BI15" s="1">
        <v>1</v>
      </c>
      <c r="BJ15" s="1">
        <v>0</v>
      </c>
      <c r="BK15" s="1">
        <v>0</v>
      </c>
      <c r="BL15" s="1">
        <v>0</v>
      </c>
    </row>
    <row r="16" spans="1:64" x14ac:dyDescent="0.35">
      <c r="A16" t="s">
        <v>64</v>
      </c>
      <c r="B16" t="s">
        <v>64</v>
      </c>
      <c r="C16" t="s">
        <v>64</v>
      </c>
      <c r="D16" t="s">
        <v>172</v>
      </c>
      <c r="E16" s="1" t="s">
        <v>81</v>
      </c>
      <c r="F16" s="1" t="s">
        <v>81</v>
      </c>
      <c r="G16" s="1" t="s">
        <v>64</v>
      </c>
      <c r="H16" s="1" t="s">
        <v>64</v>
      </c>
      <c r="I16" s="1" t="s">
        <v>64</v>
      </c>
      <c r="J16" s="1" t="s">
        <v>64</v>
      </c>
      <c r="K16" s="1" t="s">
        <v>81</v>
      </c>
      <c r="L16" s="1" t="s">
        <v>64</v>
      </c>
      <c r="M16" s="1" t="s">
        <v>81</v>
      </c>
      <c r="N16" s="1" t="s">
        <v>81</v>
      </c>
      <c r="O16" s="1" t="s">
        <v>81</v>
      </c>
      <c r="P16" s="1" t="s">
        <v>64</v>
      </c>
      <c r="Q16" s="1" t="s">
        <v>64</v>
      </c>
      <c r="R16" s="1" t="s">
        <v>81</v>
      </c>
      <c r="S16" t="s">
        <v>173</v>
      </c>
      <c r="T16" s="1" t="s">
        <v>81</v>
      </c>
      <c r="U16" s="1" t="s">
        <v>81</v>
      </c>
      <c r="V16" s="1" t="s">
        <v>81</v>
      </c>
      <c r="W16" s="1" t="s">
        <v>81</v>
      </c>
      <c r="X16" s="1" t="s">
        <v>64</v>
      </c>
      <c r="Y16" s="1" t="s">
        <v>64</v>
      </c>
      <c r="Z16" s="1" t="s">
        <v>64</v>
      </c>
      <c r="AA16" s="1" t="s">
        <v>64</v>
      </c>
      <c r="AB16" s="1" t="s">
        <v>64</v>
      </c>
      <c r="AC16" s="1" t="s">
        <v>64</v>
      </c>
      <c r="AD16" s="1" t="s">
        <v>64</v>
      </c>
      <c r="AE16" s="1" t="s">
        <v>64</v>
      </c>
      <c r="AF16" s="1" t="s">
        <v>81</v>
      </c>
      <c r="AG16" t="s">
        <v>174</v>
      </c>
      <c r="AH16" t="s">
        <v>64</v>
      </c>
      <c r="AI16" t="s">
        <v>64</v>
      </c>
      <c r="AJ16" t="s">
        <v>64</v>
      </c>
      <c r="AK16" t="s">
        <v>64</v>
      </c>
      <c r="AL16" t="s">
        <v>68</v>
      </c>
      <c r="AM16" t="s">
        <v>68</v>
      </c>
      <c r="AN16" t="s">
        <v>68</v>
      </c>
      <c r="AO16" t="s">
        <v>66</v>
      </c>
      <c r="AP16" t="s">
        <v>80</v>
      </c>
      <c r="AQ16" t="s">
        <v>175</v>
      </c>
      <c r="AR16" t="s">
        <v>64</v>
      </c>
      <c r="AS16" t="s">
        <v>64</v>
      </c>
      <c r="AT16" t="s">
        <v>64</v>
      </c>
      <c r="AU16" t="s">
        <v>66</v>
      </c>
      <c r="AV16" t="s">
        <v>66</v>
      </c>
      <c r="AW16" t="s">
        <v>113</v>
      </c>
      <c r="AX16" t="s">
        <v>176</v>
      </c>
      <c r="AY16" t="s">
        <v>177</v>
      </c>
      <c r="AZ16" t="s">
        <v>178</v>
      </c>
      <c r="BA16" t="s">
        <v>85</v>
      </c>
      <c r="BB16" t="s">
        <v>116</v>
      </c>
      <c r="BC16" t="s">
        <v>75</v>
      </c>
      <c r="BD16" t="s">
        <v>179</v>
      </c>
      <c r="BE16" t="s">
        <v>108</v>
      </c>
      <c r="BF16" t="s">
        <v>180</v>
      </c>
      <c r="BG16" t="s">
        <v>181</v>
      </c>
      <c r="BH16" s="1">
        <v>0</v>
      </c>
      <c r="BI16" s="1">
        <v>0</v>
      </c>
      <c r="BJ16" s="1">
        <v>0</v>
      </c>
      <c r="BK16" s="1">
        <v>1</v>
      </c>
      <c r="BL16" s="1">
        <v>0</v>
      </c>
    </row>
    <row r="17" spans="1:64" x14ac:dyDescent="0.35">
      <c r="A17" t="s">
        <v>81</v>
      </c>
      <c r="B17" t="s">
        <v>66</v>
      </c>
      <c r="C17" t="s">
        <v>66</v>
      </c>
      <c r="D17" t="s">
        <v>66</v>
      </c>
      <c r="E17" s="1"/>
      <c r="F17" s="1"/>
      <c r="G17" s="1"/>
      <c r="H17" s="1"/>
      <c r="I17" s="1"/>
      <c r="J17" s="1"/>
      <c r="K17" s="1"/>
      <c r="L17" s="1"/>
      <c r="M17" s="1"/>
      <c r="N17" s="1"/>
      <c r="O17" s="1"/>
      <c r="P17" s="1"/>
      <c r="Q17" s="1"/>
      <c r="R17" s="1"/>
      <c r="S17" t="s">
        <v>66</v>
      </c>
      <c r="T17" s="1"/>
      <c r="U17" s="1"/>
      <c r="V17" s="1"/>
      <c r="W17" s="1"/>
      <c r="X17" s="1"/>
      <c r="Y17" s="1"/>
      <c r="Z17" s="1"/>
      <c r="AA17" s="1"/>
      <c r="AB17" s="1"/>
      <c r="AC17" s="1"/>
      <c r="AD17" s="1"/>
      <c r="AE17" s="1"/>
      <c r="AF17" s="1"/>
      <c r="AG17" t="s">
        <v>66</v>
      </c>
      <c r="AH17" t="s">
        <v>66</v>
      </c>
      <c r="AI17" t="s">
        <v>66</v>
      </c>
      <c r="AJ17" t="s">
        <v>66</v>
      </c>
      <c r="AK17" t="s">
        <v>66</v>
      </c>
      <c r="AL17" t="s">
        <v>66</v>
      </c>
      <c r="AM17" t="s">
        <v>66</v>
      </c>
      <c r="AN17" t="s">
        <v>66</v>
      </c>
      <c r="AO17" t="s">
        <v>182</v>
      </c>
      <c r="AP17" t="s">
        <v>120</v>
      </c>
      <c r="AQ17" t="s">
        <v>66</v>
      </c>
      <c r="AR17" t="s">
        <v>81</v>
      </c>
      <c r="AS17" t="s">
        <v>66</v>
      </c>
      <c r="AT17" t="s">
        <v>81</v>
      </c>
      <c r="AU17" t="s">
        <v>94</v>
      </c>
      <c r="AV17" t="s">
        <v>66</v>
      </c>
      <c r="AW17" t="s">
        <v>66</v>
      </c>
      <c r="AX17" t="s">
        <v>66</v>
      </c>
      <c r="AY17" t="s">
        <v>183</v>
      </c>
      <c r="AZ17" t="s">
        <v>184</v>
      </c>
      <c r="BA17" t="s">
        <v>73</v>
      </c>
      <c r="BB17" t="s">
        <v>185</v>
      </c>
      <c r="BC17" t="s">
        <v>86</v>
      </c>
      <c r="BD17" t="s">
        <v>186</v>
      </c>
      <c r="BE17" t="s">
        <v>108</v>
      </c>
      <c r="BF17" t="s">
        <v>187</v>
      </c>
      <c r="BG17" t="s">
        <v>188</v>
      </c>
      <c r="BH17" s="1">
        <v>0</v>
      </c>
      <c r="BI17" s="1">
        <v>0</v>
      </c>
      <c r="BJ17" s="1">
        <v>0</v>
      </c>
      <c r="BK17" s="1">
        <v>1</v>
      </c>
      <c r="BL17" s="1">
        <v>0</v>
      </c>
    </row>
    <row r="18" spans="1:64" x14ac:dyDescent="0.35">
      <c r="A18" t="s">
        <v>81</v>
      </c>
      <c r="B18" t="s">
        <v>66</v>
      </c>
      <c r="C18" t="s">
        <v>66</v>
      </c>
      <c r="D18" t="s">
        <v>66</v>
      </c>
      <c r="E18" s="1"/>
      <c r="F18" s="1"/>
      <c r="G18" s="1"/>
      <c r="H18" s="1"/>
      <c r="I18" s="1"/>
      <c r="J18" s="1"/>
      <c r="K18" s="1"/>
      <c r="L18" s="1"/>
      <c r="M18" s="1"/>
      <c r="N18" s="1"/>
      <c r="O18" s="1"/>
      <c r="P18" s="1"/>
      <c r="Q18" s="1"/>
      <c r="R18" s="1"/>
      <c r="S18" t="s">
        <v>66</v>
      </c>
      <c r="T18" s="1"/>
      <c r="U18" s="1"/>
      <c r="V18" s="1"/>
      <c r="W18" s="1"/>
      <c r="X18" s="1"/>
      <c r="Y18" s="1"/>
      <c r="Z18" s="1"/>
      <c r="AA18" s="1"/>
      <c r="AB18" s="1"/>
      <c r="AC18" s="1"/>
      <c r="AD18" s="1"/>
      <c r="AE18" s="1"/>
      <c r="AF18" s="1"/>
      <c r="AG18" t="s">
        <v>66</v>
      </c>
      <c r="AH18" t="s">
        <v>66</v>
      </c>
      <c r="AI18" t="s">
        <v>66</v>
      </c>
      <c r="AJ18" t="s">
        <v>66</v>
      </c>
      <c r="AK18" t="s">
        <v>66</v>
      </c>
      <c r="AL18" t="s">
        <v>66</v>
      </c>
      <c r="AM18" t="s">
        <v>66</v>
      </c>
      <c r="AN18" t="s">
        <v>66</v>
      </c>
      <c r="AO18" t="s">
        <v>189</v>
      </c>
      <c r="AP18" t="s">
        <v>120</v>
      </c>
      <c r="AQ18" t="s">
        <v>66</v>
      </c>
      <c r="AR18" t="s">
        <v>81</v>
      </c>
      <c r="AS18" t="s">
        <v>66</v>
      </c>
      <c r="AT18" t="s">
        <v>81</v>
      </c>
      <c r="AU18" t="s">
        <v>129</v>
      </c>
      <c r="AV18" t="s">
        <v>190</v>
      </c>
      <c r="AW18" t="s">
        <v>66</v>
      </c>
      <c r="AX18" t="s">
        <v>66</v>
      </c>
      <c r="AY18" t="s">
        <v>191</v>
      </c>
      <c r="AZ18" t="s">
        <v>192</v>
      </c>
      <c r="BA18" t="s">
        <v>85</v>
      </c>
      <c r="BB18" t="s">
        <v>185</v>
      </c>
      <c r="BC18" t="s">
        <v>75</v>
      </c>
      <c r="BD18" t="s">
        <v>186</v>
      </c>
      <c r="BE18" t="s">
        <v>108</v>
      </c>
      <c r="BF18" t="s">
        <v>187</v>
      </c>
      <c r="BG18" t="s">
        <v>188</v>
      </c>
      <c r="BH18" s="1">
        <v>0</v>
      </c>
      <c r="BI18" s="1">
        <v>0</v>
      </c>
      <c r="BJ18" s="1">
        <v>0</v>
      </c>
      <c r="BK18" s="1">
        <v>1</v>
      </c>
      <c r="BL18" s="1">
        <v>0</v>
      </c>
    </row>
    <row r="19" spans="1:64" x14ac:dyDescent="0.35">
      <c r="A19" t="s">
        <v>66</v>
      </c>
      <c r="B19" t="s">
        <v>66</v>
      </c>
      <c r="C19" t="s">
        <v>66</v>
      </c>
      <c r="D19" t="s">
        <v>66</v>
      </c>
      <c r="E19" s="1"/>
      <c r="F19" s="1"/>
      <c r="G19" s="1"/>
      <c r="H19" s="1"/>
      <c r="I19" s="1"/>
      <c r="J19" s="1"/>
      <c r="K19" s="1"/>
      <c r="L19" s="1"/>
      <c r="M19" s="1"/>
      <c r="N19" s="1"/>
      <c r="O19" s="1"/>
      <c r="P19" s="1"/>
      <c r="Q19" s="1"/>
      <c r="R19" s="1"/>
      <c r="S19" t="s">
        <v>66</v>
      </c>
      <c r="T19" s="1"/>
      <c r="U19" s="1"/>
      <c r="V19" s="1"/>
      <c r="W19" s="1"/>
      <c r="X19" s="1"/>
      <c r="Y19" s="1"/>
      <c r="Z19" s="1"/>
      <c r="AA19" s="1"/>
      <c r="AB19" s="1"/>
      <c r="AC19" s="1"/>
      <c r="AD19" s="1"/>
      <c r="AE19" s="1"/>
      <c r="AF19" s="1"/>
      <c r="AG19" t="s">
        <v>66</v>
      </c>
      <c r="AH19" t="s">
        <v>66</v>
      </c>
      <c r="AI19" t="s">
        <v>66</v>
      </c>
      <c r="AJ19" t="s">
        <v>66</v>
      </c>
      <c r="AK19" t="s">
        <v>66</v>
      </c>
      <c r="AL19" t="s">
        <v>66</v>
      </c>
      <c r="AM19" t="s">
        <v>66</v>
      </c>
      <c r="AN19" t="s">
        <v>66</v>
      </c>
      <c r="AO19" t="s">
        <v>66</v>
      </c>
      <c r="AP19" t="s">
        <v>66</v>
      </c>
      <c r="AQ19" t="s">
        <v>66</v>
      </c>
      <c r="AR19" t="s">
        <v>66</v>
      </c>
      <c r="AS19" t="s">
        <v>66</v>
      </c>
      <c r="AT19" t="s">
        <v>66</v>
      </c>
      <c r="AU19" t="s">
        <v>66</v>
      </c>
      <c r="AV19" t="s">
        <v>66</v>
      </c>
      <c r="AW19" t="s">
        <v>66</v>
      </c>
      <c r="AX19" t="s">
        <v>66</v>
      </c>
      <c r="AY19" t="s">
        <v>193</v>
      </c>
      <c r="AZ19" t="s">
        <v>194</v>
      </c>
      <c r="BA19" t="s">
        <v>73</v>
      </c>
      <c r="BB19" t="s">
        <v>588</v>
      </c>
      <c r="BC19" t="s">
        <v>86</v>
      </c>
      <c r="BD19" t="s">
        <v>195</v>
      </c>
      <c r="BE19" t="s">
        <v>196</v>
      </c>
      <c r="BF19" t="s">
        <v>197</v>
      </c>
      <c r="BG19" t="s">
        <v>198</v>
      </c>
      <c r="BH19" s="1">
        <v>0</v>
      </c>
      <c r="BI19" s="1">
        <v>1</v>
      </c>
      <c r="BJ19" s="1">
        <v>0</v>
      </c>
      <c r="BK19" s="1">
        <v>0</v>
      </c>
      <c r="BL19" s="1">
        <v>0</v>
      </c>
    </row>
    <row r="20" spans="1:64" x14ac:dyDescent="0.35">
      <c r="A20" t="s">
        <v>92</v>
      </c>
      <c r="B20" t="s">
        <v>66</v>
      </c>
      <c r="C20" t="s">
        <v>66</v>
      </c>
      <c r="D20" t="s">
        <v>66</v>
      </c>
      <c r="E20" s="1"/>
      <c r="F20" s="1"/>
      <c r="G20" s="1"/>
      <c r="H20" s="1"/>
      <c r="I20" s="1"/>
      <c r="J20" s="1"/>
      <c r="K20" s="1"/>
      <c r="L20" s="1"/>
      <c r="M20" s="1"/>
      <c r="N20" s="1"/>
      <c r="O20" s="1"/>
      <c r="P20" s="1"/>
      <c r="Q20" s="1"/>
      <c r="R20" s="1"/>
      <c r="S20" t="s">
        <v>66</v>
      </c>
      <c r="T20" s="1"/>
      <c r="U20" s="1"/>
      <c r="V20" s="1"/>
      <c r="W20" s="1"/>
      <c r="X20" s="1"/>
      <c r="Y20" s="1"/>
      <c r="Z20" s="1"/>
      <c r="AA20" s="1"/>
      <c r="AB20" s="1"/>
      <c r="AC20" s="1"/>
      <c r="AD20" s="1"/>
      <c r="AE20" s="1"/>
      <c r="AF20" s="1"/>
      <c r="AG20" t="s">
        <v>66</v>
      </c>
      <c r="AH20" t="s">
        <v>66</v>
      </c>
      <c r="AI20" t="s">
        <v>66</v>
      </c>
      <c r="AJ20" t="s">
        <v>66</v>
      </c>
      <c r="AK20" t="s">
        <v>66</v>
      </c>
      <c r="AL20" t="s">
        <v>66</v>
      </c>
      <c r="AM20" t="s">
        <v>66</v>
      </c>
      <c r="AN20" t="s">
        <v>66</v>
      </c>
      <c r="AO20" t="s">
        <v>66</v>
      </c>
      <c r="AP20" t="s">
        <v>120</v>
      </c>
      <c r="AQ20" t="s">
        <v>66</v>
      </c>
      <c r="AR20" t="s">
        <v>81</v>
      </c>
      <c r="AS20" t="s">
        <v>66</v>
      </c>
      <c r="AT20" t="s">
        <v>81</v>
      </c>
      <c r="AU20" t="s">
        <v>82</v>
      </c>
      <c r="AV20" t="s">
        <v>66</v>
      </c>
      <c r="AW20" t="s">
        <v>66</v>
      </c>
      <c r="AX20" t="s">
        <v>66</v>
      </c>
      <c r="AY20" t="s">
        <v>199</v>
      </c>
      <c r="AZ20" t="s">
        <v>200</v>
      </c>
      <c r="BA20" t="s">
        <v>73</v>
      </c>
      <c r="BB20" t="s">
        <v>588</v>
      </c>
      <c r="BC20" t="s">
        <v>97</v>
      </c>
      <c r="BD20" t="s">
        <v>201</v>
      </c>
      <c r="BE20" t="s">
        <v>77</v>
      </c>
      <c r="BF20" t="s">
        <v>202</v>
      </c>
      <c r="BG20" t="s">
        <v>203</v>
      </c>
      <c r="BH20" s="1">
        <v>0</v>
      </c>
      <c r="BI20" s="1">
        <v>0</v>
      </c>
      <c r="BJ20" s="1">
        <v>0</v>
      </c>
      <c r="BK20" s="1">
        <v>1</v>
      </c>
      <c r="BL20" s="1">
        <v>0</v>
      </c>
    </row>
    <row r="21" spans="1:64" x14ac:dyDescent="0.35">
      <c r="A21" t="s">
        <v>64</v>
      </c>
      <c r="B21" t="s">
        <v>92</v>
      </c>
      <c r="C21" t="s">
        <v>64</v>
      </c>
      <c r="D21" t="s">
        <v>91</v>
      </c>
      <c r="E21" s="1" t="s">
        <v>64</v>
      </c>
      <c r="F21" s="1" t="s">
        <v>64</v>
      </c>
      <c r="G21" s="1" t="s">
        <v>64</v>
      </c>
      <c r="H21" s="1" t="s">
        <v>64</v>
      </c>
      <c r="I21" s="1" t="s">
        <v>64</v>
      </c>
      <c r="J21" s="1" t="s">
        <v>64</v>
      </c>
      <c r="K21" s="1" t="s">
        <v>64</v>
      </c>
      <c r="L21" s="1" t="s">
        <v>81</v>
      </c>
      <c r="M21" s="1" t="s">
        <v>64</v>
      </c>
      <c r="N21" s="1" t="s">
        <v>81</v>
      </c>
      <c r="O21" s="1" t="s">
        <v>81</v>
      </c>
      <c r="P21" s="1" t="s">
        <v>81</v>
      </c>
      <c r="Q21" s="1" t="s">
        <v>81</v>
      </c>
      <c r="R21" s="1" t="s">
        <v>81</v>
      </c>
      <c r="S21" t="s">
        <v>66</v>
      </c>
      <c r="T21" s="1" t="s">
        <v>81</v>
      </c>
      <c r="U21" s="1" t="s">
        <v>64</v>
      </c>
      <c r="V21" s="1" t="s">
        <v>64</v>
      </c>
      <c r="W21" s="1" t="s">
        <v>64</v>
      </c>
      <c r="X21" s="1" t="s">
        <v>64</v>
      </c>
      <c r="Y21" s="1" t="s">
        <v>64</v>
      </c>
      <c r="Z21" s="1" t="s">
        <v>81</v>
      </c>
      <c r="AA21" s="1" t="s">
        <v>64</v>
      </c>
      <c r="AB21" s="1" t="s">
        <v>64</v>
      </c>
      <c r="AC21" s="1" t="s">
        <v>64</v>
      </c>
      <c r="AD21" s="1" t="s">
        <v>64</v>
      </c>
      <c r="AE21" s="1" t="s">
        <v>81</v>
      </c>
      <c r="AF21" s="1" t="s">
        <v>81</v>
      </c>
      <c r="AG21" t="s">
        <v>66</v>
      </c>
      <c r="AH21" t="s">
        <v>92</v>
      </c>
      <c r="AI21" t="s">
        <v>92</v>
      </c>
      <c r="AJ21" t="s">
        <v>64</v>
      </c>
      <c r="AK21" t="s">
        <v>92</v>
      </c>
      <c r="AL21" t="s">
        <v>112</v>
      </c>
      <c r="AM21" t="s">
        <v>112</v>
      </c>
      <c r="AN21" t="s">
        <v>112</v>
      </c>
      <c r="AO21" t="s">
        <v>66</v>
      </c>
      <c r="AP21" t="s">
        <v>69</v>
      </c>
      <c r="AQ21" t="s">
        <v>66</v>
      </c>
      <c r="AR21" t="s">
        <v>64</v>
      </c>
      <c r="AS21" t="s">
        <v>64</v>
      </c>
      <c r="AT21" t="s">
        <v>81</v>
      </c>
      <c r="AU21" t="s">
        <v>82</v>
      </c>
      <c r="AV21" t="s">
        <v>66</v>
      </c>
      <c r="AW21" t="s">
        <v>66</v>
      </c>
      <c r="AX21" t="s">
        <v>66</v>
      </c>
      <c r="AY21" t="s">
        <v>204</v>
      </c>
      <c r="AZ21" t="s">
        <v>205</v>
      </c>
      <c r="BA21" t="s">
        <v>73</v>
      </c>
      <c r="BB21" t="s">
        <v>74</v>
      </c>
      <c r="BC21" t="s">
        <v>86</v>
      </c>
      <c r="BD21" t="s">
        <v>87</v>
      </c>
      <c r="BE21" t="s">
        <v>88</v>
      </c>
      <c r="BF21" t="s">
        <v>206</v>
      </c>
      <c r="BG21" t="s">
        <v>207</v>
      </c>
      <c r="BH21" s="1">
        <v>0</v>
      </c>
      <c r="BI21" s="1">
        <v>0</v>
      </c>
      <c r="BJ21" s="1">
        <v>0</v>
      </c>
      <c r="BK21" s="1">
        <v>1</v>
      </c>
      <c r="BL21" s="1">
        <v>0</v>
      </c>
    </row>
    <row r="22" spans="1:64" x14ac:dyDescent="0.35">
      <c r="A22" t="s">
        <v>81</v>
      </c>
      <c r="B22" t="s">
        <v>66</v>
      </c>
      <c r="C22" t="s">
        <v>66</v>
      </c>
      <c r="D22" t="s">
        <v>66</v>
      </c>
      <c r="E22" s="1"/>
      <c r="F22" s="1"/>
      <c r="G22" s="1"/>
      <c r="H22" s="1"/>
      <c r="I22" s="1"/>
      <c r="J22" s="1"/>
      <c r="K22" s="1"/>
      <c r="L22" s="1"/>
      <c r="M22" s="1"/>
      <c r="N22" s="1"/>
      <c r="O22" s="1"/>
      <c r="P22" s="1"/>
      <c r="Q22" s="1"/>
      <c r="R22" s="1"/>
      <c r="S22" t="s">
        <v>66</v>
      </c>
      <c r="T22" s="1"/>
      <c r="U22" s="1"/>
      <c r="V22" s="1"/>
      <c r="W22" s="1"/>
      <c r="X22" s="1"/>
      <c r="Y22" s="1"/>
      <c r="Z22" s="1"/>
      <c r="AA22" s="1"/>
      <c r="AB22" s="1"/>
      <c r="AC22" s="1"/>
      <c r="AD22" s="1"/>
      <c r="AE22" s="1"/>
      <c r="AF22" s="1"/>
      <c r="AG22" t="s">
        <v>66</v>
      </c>
      <c r="AH22" t="s">
        <v>66</v>
      </c>
      <c r="AI22" t="s">
        <v>66</v>
      </c>
      <c r="AJ22" t="s">
        <v>66</v>
      </c>
      <c r="AK22" t="s">
        <v>66</v>
      </c>
      <c r="AL22" t="s">
        <v>66</v>
      </c>
      <c r="AM22" t="s">
        <v>66</v>
      </c>
      <c r="AN22" t="s">
        <v>66</v>
      </c>
      <c r="AO22" t="s">
        <v>66</v>
      </c>
      <c r="AP22" t="s">
        <v>66</v>
      </c>
      <c r="AQ22" t="s">
        <v>66</v>
      </c>
      <c r="AR22" t="s">
        <v>66</v>
      </c>
      <c r="AS22" t="s">
        <v>66</v>
      </c>
      <c r="AT22" t="s">
        <v>66</v>
      </c>
      <c r="AU22" t="s">
        <v>66</v>
      </c>
      <c r="AV22" t="s">
        <v>66</v>
      </c>
      <c r="AW22" t="s">
        <v>66</v>
      </c>
      <c r="AX22" t="s">
        <v>66</v>
      </c>
      <c r="AY22" t="s">
        <v>208</v>
      </c>
      <c r="AZ22" t="s">
        <v>209</v>
      </c>
      <c r="BA22" t="s">
        <v>85</v>
      </c>
      <c r="BB22" t="s">
        <v>138</v>
      </c>
      <c r="BC22" t="s">
        <v>75</v>
      </c>
      <c r="BD22" t="s">
        <v>210</v>
      </c>
      <c r="BE22" t="s">
        <v>149</v>
      </c>
      <c r="BF22" t="s">
        <v>211</v>
      </c>
      <c r="BG22" t="s">
        <v>212</v>
      </c>
      <c r="BH22" s="1">
        <v>0</v>
      </c>
      <c r="BI22" s="1">
        <v>0</v>
      </c>
      <c r="BJ22" s="1">
        <v>1</v>
      </c>
      <c r="BK22" s="1">
        <v>0</v>
      </c>
      <c r="BL22" s="1">
        <v>0</v>
      </c>
    </row>
    <row r="23" spans="1:64" x14ac:dyDescent="0.35">
      <c r="A23" t="s">
        <v>64</v>
      </c>
      <c r="B23" t="s">
        <v>64</v>
      </c>
      <c r="C23" t="s">
        <v>64</v>
      </c>
      <c r="D23" t="s">
        <v>65</v>
      </c>
      <c r="E23" s="1" t="s">
        <v>64</v>
      </c>
      <c r="F23" s="1" t="s">
        <v>64</v>
      </c>
      <c r="G23" s="1" t="s">
        <v>64</v>
      </c>
      <c r="H23" s="1" t="s">
        <v>64</v>
      </c>
      <c r="I23" s="1" t="s">
        <v>64</v>
      </c>
      <c r="J23" s="1" t="s">
        <v>64</v>
      </c>
      <c r="K23" s="1" t="s">
        <v>64</v>
      </c>
      <c r="L23" s="1" t="s">
        <v>64</v>
      </c>
      <c r="M23" s="1" t="s">
        <v>81</v>
      </c>
      <c r="N23" s="1" t="s">
        <v>81</v>
      </c>
      <c r="O23" s="1" t="s">
        <v>81</v>
      </c>
      <c r="P23" s="1" t="s">
        <v>81</v>
      </c>
      <c r="Q23" s="1" t="s">
        <v>64</v>
      </c>
      <c r="R23" s="1" t="s">
        <v>81</v>
      </c>
      <c r="S23" t="s">
        <v>213</v>
      </c>
      <c r="T23" s="1" t="s">
        <v>64</v>
      </c>
      <c r="U23" s="1" t="s">
        <v>64</v>
      </c>
      <c r="V23" s="1" t="s">
        <v>64</v>
      </c>
      <c r="W23" s="1" t="s">
        <v>64</v>
      </c>
      <c r="X23" s="1" t="s">
        <v>64</v>
      </c>
      <c r="Y23" s="1" t="s">
        <v>64</v>
      </c>
      <c r="Z23" s="1" t="s">
        <v>64</v>
      </c>
      <c r="AA23" s="1" t="s">
        <v>64</v>
      </c>
      <c r="AB23" s="1" t="s">
        <v>64</v>
      </c>
      <c r="AC23" s="1" t="s">
        <v>64</v>
      </c>
      <c r="AD23" s="1" t="s">
        <v>64</v>
      </c>
      <c r="AE23" s="1" t="s">
        <v>81</v>
      </c>
      <c r="AF23" s="1" t="s">
        <v>81</v>
      </c>
      <c r="AG23" t="s">
        <v>66</v>
      </c>
      <c r="AH23" t="s">
        <v>64</v>
      </c>
      <c r="AI23" t="s">
        <v>64</v>
      </c>
      <c r="AJ23" t="s">
        <v>64</v>
      </c>
      <c r="AK23" t="s">
        <v>64</v>
      </c>
      <c r="AL23" t="s">
        <v>68</v>
      </c>
      <c r="AM23" t="s">
        <v>68</v>
      </c>
      <c r="AN23" t="s">
        <v>68</v>
      </c>
      <c r="AO23" t="s">
        <v>66</v>
      </c>
      <c r="AP23" t="s">
        <v>80</v>
      </c>
      <c r="AQ23" t="s">
        <v>66</v>
      </c>
      <c r="AR23" t="s">
        <v>64</v>
      </c>
      <c r="AS23" t="s">
        <v>92</v>
      </c>
      <c r="AT23" t="s">
        <v>64</v>
      </c>
      <c r="AU23" t="s">
        <v>66</v>
      </c>
      <c r="AV23" t="s">
        <v>66</v>
      </c>
      <c r="AW23" t="s">
        <v>70</v>
      </c>
      <c r="AX23" t="s">
        <v>214</v>
      </c>
      <c r="AY23" t="s">
        <v>215</v>
      </c>
      <c r="AZ23" t="s">
        <v>216</v>
      </c>
      <c r="BA23" t="s">
        <v>85</v>
      </c>
      <c r="BB23" t="s">
        <v>162</v>
      </c>
      <c r="BC23" t="s">
        <v>75</v>
      </c>
      <c r="BD23" t="s">
        <v>87</v>
      </c>
      <c r="BE23" t="s">
        <v>88</v>
      </c>
      <c r="BF23" t="s">
        <v>217</v>
      </c>
      <c r="BG23" t="s">
        <v>218</v>
      </c>
      <c r="BH23" s="1">
        <v>0</v>
      </c>
      <c r="BI23" s="1">
        <v>0</v>
      </c>
      <c r="BJ23" s="1">
        <v>0</v>
      </c>
      <c r="BK23" s="1">
        <v>1</v>
      </c>
      <c r="BL23" s="1">
        <v>0</v>
      </c>
    </row>
    <row r="24" spans="1:64" x14ac:dyDescent="0.35">
      <c r="A24" t="s">
        <v>64</v>
      </c>
      <c r="B24" t="s">
        <v>64</v>
      </c>
      <c r="C24" t="s">
        <v>64</v>
      </c>
      <c r="D24" t="s">
        <v>65</v>
      </c>
      <c r="E24" s="1" t="s">
        <v>64</v>
      </c>
      <c r="F24" s="1" t="s">
        <v>64</v>
      </c>
      <c r="G24" s="1" t="s">
        <v>64</v>
      </c>
      <c r="H24" s="1" t="s">
        <v>64</v>
      </c>
      <c r="I24" s="1" t="s">
        <v>64</v>
      </c>
      <c r="J24" s="1" t="s">
        <v>64</v>
      </c>
      <c r="K24" s="1" t="s">
        <v>81</v>
      </c>
      <c r="L24" s="1" t="s">
        <v>81</v>
      </c>
      <c r="M24" s="1" t="s">
        <v>81</v>
      </c>
      <c r="N24" s="1" t="s">
        <v>81</v>
      </c>
      <c r="O24" s="1" t="s">
        <v>64</v>
      </c>
      <c r="P24" s="1" t="s">
        <v>81</v>
      </c>
      <c r="Q24" s="1" t="s">
        <v>81</v>
      </c>
      <c r="R24" s="1" t="s">
        <v>81</v>
      </c>
      <c r="S24" t="s">
        <v>66</v>
      </c>
      <c r="T24" s="1" t="s">
        <v>81</v>
      </c>
      <c r="U24" s="1" t="s">
        <v>81</v>
      </c>
      <c r="V24" s="1" t="s">
        <v>81</v>
      </c>
      <c r="W24" s="1" t="s">
        <v>81</v>
      </c>
      <c r="X24" s="1" t="s">
        <v>64</v>
      </c>
      <c r="Y24" s="1" t="s">
        <v>64</v>
      </c>
      <c r="Z24" s="1" t="s">
        <v>64</v>
      </c>
      <c r="AA24" s="1" t="s">
        <v>64</v>
      </c>
      <c r="AB24" s="1" t="s">
        <v>64</v>
      </c>
      <c r="AC24" s="1" t="s">
        <v>64</v>
      </c>
      <c r="AD24" s="1" t="s">
        <v>64</v>
      </c>
      <c r="AE24" s="1" t="s">
        <v>64</v>
      </c>
      <c r="AF24" s="1" t="s">
        <v>81</v>
      </c>
      <c r="AG24" t="s">
        <v>219</v>
      </c>
      <c r="AH24" t="s">
        <v>64</v>
      </c>
      <c r="AI24" t="s">
        <v>64</v>
      </c>
      <c r="AJ24" t="s">
        <v>64</v>
      </c>
      <c r="AK24" t="s">
        <v>64</v>
      </c>
      <c r="AL24" t="s">
        <v>93</v>
      </c>
      <c r="AM24" t="s">
        <v>68</v>
      </c>
      <c r="AN24" t="s">
        <v>68</v>
      </c>
      <c r="AO24" t="s">
        <v>66</v>
      </c>
      <c r="AP24" t="s">
        <v>80</v>
      </c>
      <c r="AQ24" t="s">
        <v>220</v>
      </c>
      <c r="AR24" t="s">
        <v>64</v>
      </c>
      <c r="AS24" t="s">
        <v>64</v>
      </c>
      <c r="AT24" t="s">
        <v>64</v>
      </c>
      <c r="AU24" t="s">
        <v>66</v>
      </c>
      <c r="AV24" t="s">
        <v>66</v>
      </c>
      <c r="AW24" t="s">
        <v>113</v>
      </c>
      <c r="AX24" t="s">
        <v>66</v>
      </c>
      <c r="AY24" t="s">
        <v>221</v>
      </c>
      <c r="AZ24" t="s">
        <v>222</v>
      </c>
      <c r="BA24" t="s">
        <v>85</v>
      </c>
      <c r="BB24" t="s">
        <v>138</v>
      </c>
      <c r="BC24" t="s">
        <v>75</v>
      </c>
      <c r="BD24" t="s">
        <v>87</v>
      </c>
      <c r="BE24" t="s">
        <v>88</v>
      </c>
      <c r="BF24" t="s">
        <v>223</v>
      </c>
      <c r="BG24" t="s">
        <v>224</v>
      </c>
      <c r="BH24" s="1">
        <v>0</v>
      </c>
      <c r="BI24" s="1">
        <v>0</v>
      </c>
      <c r="BJ24" s="1">
        <v>0</v>
      </c>
      <c r="BK24" s="1">
        <v>1</v>
      </c>
      <c r="BL24" s="1">
        <v>0</v>
      </c>
    </row>
    <row r="25" spans="1:64" x14ac:dyDescent="0.35">
      <c r="A25" t="s">
        <v>81</v>
      </c>
      <c r="B25" t="s">
        <v>66</v>
      </c>
      <c r="C25" t="s">
        <v>66</v>
      </c>
      <c r="D25" t="s">
        <v>66</v>
      </c>
      <c r="E25" s="1"/>
      <c r="F25" s="1"/>
      <c r="G25" s="1"/>
      <c r="H25" s="1"/>
      <c r="I25" s="1"/>
      <c r="J25" s="1"/>
      <c r="K25" s="1"/>
      <c r="L25" s="1"/>
      <c r="M25" s="1"/>
      <c r="N25" s="1"/>
      <c r="O25" s="1"/>
      <c r="P25" s="1"/>
      <c r="Q25" s="1"/>
      <c r="R25" s="1"/>
      <c r="S25" t="s">
        <v>66</v>
      </c>
      <c r="T25" s="1"/>
      <c r="U25" s="1"/>
      <c r="V25" s="1"/>
      <c r="W25" s="1"/>
      <c r="X25" s="1"/>
      <c r="Y25" s="1"/>
      <c r="Z25" s="1"/>
      <c r="AA25" s="1"/>
      <c r="AB25" s="1"/>
      <c r="AC25" s="1"/>
      <c r="AD25" s="1"/>
      <c r="AE25" s="1"/>
      <c r="AF25" s="1"/>
      <c r="AG25" t="s">
        <v>66</v>
      </c>
      <c r="AH25" t="s">
        <v>66</v>
      </c>
      <c r="AI25" t="s">
        <v>66</v>
      </c>
      <c r="AJ25" t="s">
        <v>66</v>
      </c>
      <c r="AK25" t="s">
        <v>66</v>
      </c>
      <c r="AL25" t="s">
        <v>66</v>
      </c>
      <c r="AM25" t="s">
        <v>66</v>
      </c>
      <c r="AN25" t="s">
        <v>66</v>
      </c>
      <c r="AO25" t="s">
        <v>225</v>
      </c>
      <c r="AP25" t="s">
        <v>120</v>
      </c>
      <c r="AQ25" t="s">
        <v>66</v>
      </c>
      <c r="AR25" t="s">
        <v>81</v>
      </c>
      <c r="AS25" t="s">
        <v>66</v>
      </c>
      <c r="AT25" t="s">
        <v>81</v>
      </c>
      <c r="AU25" t="s">
        <v>129</v>
      </c>
      <c r="AV25" t="s">
        <v>226</v>
      </c>
      <c r="AW25" t="s">
        <v>66</v>
      </c>
      <c r="AX25" t="s">
        <v>66</v>
      </c>
      <c r="AY25" t="s">
        <v>227</v>
      </c>
      <c r="AZ25" t="s">
        <v>228</v>
      </c>
      <c r="BA25" t="s">
        <v>73</v>
      </c>
      <c r="BB25" t="s">
        <v>588</v>
      </c>
      <c r="BC25" t="s">
        <v>97</v>
      </c>
      <c r="BD25" t="s">
        <v>133</v>
      </c>
      <c r="BE25" t="s">
        <v>88</v>
      </c>
      <c r="BF25" t="s">
        <v>229</v>
      </c>
      <c r="BG25" t="s">
        <v>230</v>
      </c>
      <c r="BH25" s="1">
        <v>0</v>
      </c>
      <c r="BI25" s="1">
        <v>0</v>
      </c>
      <c r="BJ25" s="1">
        <v>0</v>
      </c>
      <c r="BK25" s="1">
        <v>1</v>
      </c>
      <c r="BL25" s="1">
        <v>0</v>
      </c>
    </row>
    <row r="26" spans="1:64" x14ac:dyDescent="0.35">
      <c r="A26" t="s">
        <v>64</v>
      </c>
      <c r="B26" t="s">
        <v>81</v>
      </c>
      <c r="C26" t="s">
        <v>81</v>
      </c>
      <c r="D26" t="s">
        <v>111</v>
      </c>
      <c r="E26" s="1" t="s">
        <v>64</v>
      </c>
      <c r="F26" s="1" t="s">
        <v>64</v>
      </c>
      <c r="G26" s="1" t="s">
        <v>81</v>
      </c>
      <c r="H26" s="1" t="s">
        <v>81</v>
      </c>
      <c r="I26" s="1" t="s">
        <v>81</v>
      </c>
      <c r="J26" s="1" t="s">
        <v>81</v>
      </c>
      <c r="K26" s="1" t="s">
        <v>81</v>
      </c>
      <c r="L26" s="1" t="s">
        <v>81</v>
      </c>
      <c r="M26" s="1" t="s">
        <v>81</v>
      </c>
      <c r="N26" s="1" t="s">
        <v>81</v>
      </c>
      <c r="O26" s="1" t="s">
        <v>81</v>
      </c>
      <c r="P26" s="1" t="s">
        <v>64</v>
      </c>
      <c r="Q26" s="1" t="s">
        <v>64</v>
      </c>
      <c r="R26" s="1" t="s">
        <v>81</v>
      </c>
      <c r="S26" t="s">
        <v>231</v>
      </c>
      <c r="T26" s="1" t="s">
        <v>64</v>
      </c>
      <c r="U26" s="1" t="s">
        <v>64</v>
      </c>
      <c r="V26" s="1" t="s">
        <v>64</v>
      </c>
      <c r="W26" s="1" t="s">
        <v>64</v>
      </c>
      <c r="X26" s="1" t="s">
        <v>64</v>
      </c>
      <c r="Y26" s="1" t="s">
        <v>64</v>
      </c>
      <c r="Z26" s="1" t="s">
        <v>81</v>
      </c>
      <c r="AA26" s="1" t="s">
        <v>64</v>
      </c>
      <c r="AB26" s="1" t="s">
        <v>64</v>
      </c>
      <c r="AC26" s="1" t="s">
        <v>64</v>
      </c>
      <c r="AD26" s="1" t="s">
        <v>64</v>
      </c>
      <c r="AE26" s="1" t="s">
        <v>81</v>
      </c>
      <c r="AF26" s="1" t="s">
        <v>81</v>
      </c>
      <c r="AG26" t="s">
        <v>66</v>
      </c>
      <c r="AH26" t="s">
        <v>64</v>
      </c>
      <c r="AI26" t="s">
        <v>64</v>
      </c>
      <c r="AJ26" t="s">
        <v>64</v>
      </c>
      <c r="AK26" t="s">
        <v>64</v>
      </c>
      <c r="AL26" t="s">
        <v>112</v>
      </c>
      <c r="AM26" t="s">
        <v>112</v>
      </c>
      <c r="AN26" t="s">
        <v>112</v>
      </c>
      <c r="AO26" t="s">
        <v>66</v>
      </c>
      <c r="AP26" t="s">
        <v>80</v>
      </c>
      <c r="AQ26" t="s">
        <v>232</v>
      </c>
      <c r="AR26" t="s">
        <v>64</v>
      </c>
      <c r="AS26" t="s">
        <v>81</v>
      </c>
      <c r="AT26" t="s">
        <v>81</v>
      </c>
      <c r="AU26" t="s">
        <v>233</v>
      </c>
      <c r="AV26" t="s">
        <v>66</v>
      </c>
      <c r="AW26" t="s">
        <v>66</v>
      </c>
      <c r="AX26" t="s">
        <v>234</v>
      </c>
      <c r="AY26" t="s">
        <v>235</v>
      </c>
      <c r="AZ26" t="s">
        <v>236</v>
      </c>
      <c r="BA26" t="s">
        <v>85</v>
      </c>
      <c r="BB26" t="s">
        <v>74</v>
      </c>
      <c r="BC26" t="s">
        <v>86</v>
      </c>
      <c r="BD26" t="s">
        <v>87</v>
      </c>
      <c r="BE26" t="s">
        <v>88</v>
      </c>
      <c r="BF26" t="s">
        <v>237</v>
      </c>
      <c r="BG26" t="s">
        <v>238</v>
      </c>
      <c r="BH26" s="1">
        <v>0</v>
      </c>
      <c r="BI26" s="1">
        <v>0</v>
      </c>
      <c r="BJ26" s="1">
        <v>0</v>
      </c>
      <c r="BK26" s="1">
        <v>1</v>
      </c>
      <c r="BL26" s="1">
        <v>0</v>
      </c>
    </row>
    <row r="27" spans="1:64" x14ac:dyDescent="0.35">
      <c r="A27" t="s">
        <v>81</v>
      </c>
      <c r="B27" t="s">
        <v>66</v>
      </c>
      <c r="C27" t="s">
        <v>66</v>
      </c>
      <c r="D27" t="s">
        <v>66</v>
      </c>
      <c r="E27" s="1"/>
      <c r="F27" s="1"/>
      <c r="G27" s="1"/>
      <c r="H27" s="1"/>
      <c r="I27" s="1"/>
      <c r="J27" s="1"/>
      <c r="K27" s="1"/>
      <c r="L27" s="1"/>
      <c r="M27" s="1"/>
      <c r="N27" s="1"/>
      <c r="O27" s="1"/>
      <c r="P27" s="1"/>
      <c r="Q27" s="1"/>
      <c r="R27" s="1"/>
      <c r="S27" t="s">
        <v>66</v>
      </c>
      <c r="T27" s="1"/>
      <c r="U27" s="1"/>
      <c r="V27" s="1"/>
      <c r="W27" s="1"/>
      <c r="X27" s="1"/>
      <c r="Y27" s="1"/>
      <c r="Z27" s="1"/>
      <c r="AA27" s="1"/>
      <c r="AB27" s="1"/>
      <c r="AC27" s="1"/>
      <c r="AD27" s="1"/>
      <c r="AE27" s="1"/>
      <c r="AF27" s="1"/>
      <c r="AG27" t="s">
        <v>66</v>
      </c>
      <c r="AH27" t="s">
        <v>66</v>
      </c>
      <c r="AI27" t="s">
        <v>66</v>
      </c>
      <c r="AJ27" t="s">
        <v>66</v>
      </c>
      <c r="AK27" t="s">
        <v>66</v>
      </c>
      <c r="AL27" t="s">
        <v>66</v>
      </c>
      <c r="AM27" t="s">
        <v>66</v>
      </c>
      <c r="AN27" t="s">
        <v>66</v>
      </c>
      <c r="AO27" t="s">
        <v>239</v>
      </c>
      <c r="AP27" t="s">
        <v>120</v>
      </c>
      <c r="AQ27" t="s">
        <v>66</v>
      </c>
      <c r="AR27" t="s">
        <v>81</v>
      </c>
      <c r="AS27" t="s">
        <v>66</v>
      </c>
      <c r="AT27" t="s">
        <v>81</v>
      </c>
      <c r="AU27" t="s">
        <v>129</v>
      </c>
      <c r="AV27" t="s">
        <v>240</v>
      </c>
      <c r="AW27" t="s">
        <v>66</v>
      </c>
      <c r="AX27" t="s">
        <v>66</v>
      </c>
      <c r="AY27" t="s">
        <v>241</v>
      </c>
      <c r="AZ27" t="s">
        <v>242</v>
      </c>
      <c r="BA27" t="s">
        <v>73</v>
      </c>
      <c r="BB27" t="s">
        <v>588</v>
      </c>
      <c r="BC27" t="s">
        <v>97</v>
      </c>
      <c r="BD27" t="s">
        <v>243</v>
      </c>
      <c r="BE27" t="s">
        <v>88</v>
      </c>
      <c r="BF27" t="s">
        <v>244</v>
      </c>
      <c r="BG27" t="s">
        <v>245</v>
      </c>
      <c r="BH27" s="1">
        <v>0</v>
      </c>
      <c r="BI27" s="1">
        <v>0</v>
      </c>
      <c r="BJ27" s="1">
        <v>0</v>
      </c>
      <c r="BK27" s="1">
        <v>1</v>
      </c>
      <c r="BL27" s="1">
        <v>0</v>
      </c>
    </row>
    <row r="28" spans="1:64" x14ac:dyDescent="0.35">
      <c r="A28" t="s">
        <v>66</v>
      </c>
      <c r="B28" t="s">
        <v>66</v>
      </c>
      <c r="C28" t="s">
        <v>66</v>
      </c>
      <c r="D28" t="s">
        <v>66</v>
      </c>
      <c r="E28" s="1"/>
      <c r="F28" s="1"/>
      <c r="G28" s="1"/>
      <c r="H28" s="1"/>
      <c r="I28" s="1"/>
      <c r="J28" s="1"/>
      <c r="K28" s="1"/>
      <c r="L28" s="1"/>
      <c r="M28" s="1"/>
      <c r="N28" s="1"/>
      <c r="O28" s="1"/>
      <c r="P28" s="1"/>
      <c r="Q28" s="1"/>
      <c r="R28" s="1"/>
      <c r="S28" t="s">
        <v>66</v>
      </c>
      <c r="T28" s="1"/>
      <c r="U28" s="1"/>
      <c r="V28" s="1"/>
      <c r="W28" s="1"/>
      <c r="X28" s="1"/>
      <c r="Y28" s="1"/>
      <c r="Z28" s="1"/>
      <c r="AA28" s="1"/>
      <c r="AB28" s="1"/>
      <c r="AC28" s="1"/>
      <c r="AD28" s="1"/>
      <c r="AE28" s="1"/>
      <c r="AF28" s="1"/>
      <c r="AG28" t="s">
        <v>66</v>
      </c>
      <c r="AH28" t="s">
        <v>66</v>
      </c>
      <c r="AI28" t="s">
        <v>66</v>
      </c>
      <c r="AJ28" t="s">
        <v>66</v>
      </c>
      <c r="AK28" t="s">
        <v>66</v>
      </c>
      <c r="AL28" t="s">
        <v>66</v>
      </c>
      <c r="AM28" t="s">
        <v>66</v>
      </c>
      <c r="AN28" t="s">
        <v>66</v>
      </c>
      <c r="AO28" t="s">
        <v>66</v>
      </c>
      <c r="AP28" t="s">
        <v>66</v>
      </c>
      <c r="AQ28" t="s">
        <v>66</v>
      </c>
      <c r="AR28" t="s">
        <v>66</v>
      </c>
      <c r="AS28" t="s">
        <v>66</v>
      </c>
      <c r="AT28" t="s">
        <v>66</v>
      </c>
      <c r="AU28" t="s">
        <v>66</v>
      </c>
      <c r="AV28" t="s">
        <v>66</v>
      </c>
      <c r="AW28" t="s">
        <v>66</v>
      </c>
      <c r="AX28" t="s">
        <v>66</v>
      </c>
      <c r="AY28" t="s">
        <v>246</v>
      </c>
      <c r="AZ28" t="s">
        <v>247</v>
      </c>
      <c r="BA28" t="s">
        <v>73</v>
      </c>
      <c r="BB28" t="s">
        <v>588</v>
      </c>
      <c r="BC28" t="s">
        <v>97</v>
      </c>
      <c r="BD28" t="s">
        <v>248</v>
      </c>
      <c r="BE28" t="s">
        <v>196</v>
      </c>
      <c r="BF28" t="s">
        <v>244</v>
      </c>
      <c r="BG28" t="s">
        <v>245</v>
      </c>
      <c r="BH28" s="1">
        <v>0</v>
      </c>
      <c r="BI28" s="1">
        <v>1</v>
      </c>
      <c r="BJ28" s="1">
        <v>0</v>
      </c>
      <c r="BK28" s="1">
        <v>0</v>
      </c>
      <c r="BL28" s="1">
        <v>0</v>
      </c>
    </row>
    <row r="29" spans="1:64" x14ac:dyDescent="0.35">
      <c r="A29" t="s">
        <v>64</v>
      </c>
      <c r="B29" t="s">
        <v>64</v>
      </c>
      <c r="C29" t="s">
        <v>64</v>
      </c>
      <c r="D29" t="s">
        <v>65</v>
      </c>
      <c r="E29" s="1" t="s">
        <v>64</v>
      </c>
      <c r="F29" s="1" t="s">
        <v>64</v>
      </c>
      <c r="G29" s="1" t="s">
        <v>64</v>
      </c>
      <c r="H29" s="1" t="s">
        <v>64</v>
      </c>
      <c r="I29" s="1" t="s">
        <v>64</v>
      </c>
      <c r="J29" s="1" t="s">
        <v>64</v>
      </c>
      <c r="K29" s="1" t="s">
        <v>64</v>
      </c>
      <c r="L29" s="1" t="s">
        <v>81</v>
      </c>
      <c r="M29" s="1" t="s">
        <v>81</v>
      </c>
      <c r="N29" s="1" t="s">
        <v>81</v>
      </c>
      <c r="O29" s="1" t="s">
        <v>81</v>
      </c>
      <c r="P29" s="1" t="s">
        <v>81</v>
      </c>
      <c r="Q29" s="1" t="s">
        <v>81</v>
      </c>
      <c r="R29" s="1" t="s">
        <v>81</v>
      </c>
      <c r="S29" t="s">
        <v>66</v>
      </c>
      <c r="T29" s="1" t="s">
        <v>81</v>
      </c>
      <c r="U29" s="1" t="s">
        <v>81</v>
      </c>
      <c r="V29" s="1" t="s">
        <v>64</v>
      </c>
      <c r="W29" s="1" t="s">
        <v>81</v>
      </c>
      <c r="X29" s="1" t="s">
        <v>64</v>
      </c>
      <c r="Y29" s="1" t="s">
        <v>64</v>
      </c>
      <c r="Z29" s="1" t="s">
        <v>81</v>
      </c>
      <c r="AA29" s="1" t="s">
        <v>64</v>
      </c>
      <c r="AB29" s="1" t="s">
        <v>64</v>
      </c>
      <c r="AC29" s="1" t="s">
        <v>64</v>
      </c>
      <c r="AD29" s="1" t="s">
        <v>64</v>
      </c>
      <c r="AE29" s="1" t="s">
        <v>81</v>
      </c>
      <c r="AF29" s="1" t="s">
        <v>81</v>
      </c>
      <c r="AG29" t="s">
        <v>66</v>
      </c>
      <c r="AH29" t="s">
        <v>64</v>
      </c>
      <c r="AI29" t="s">
        <v>64</v>
      </c>
      <c r="AJ29" t="s">
        <v>64</v>
      </c>
      <c r="AK29" t="s">
        <v>64</v>
      </c>
      <c r="AL29" t="s">
        <v>67</v>
      </c>
      <c r="AM29" t="s">
        <v>93</v>
      </c>
      <c r="AN29" t="s">
        <v>68</v>
      </c>
      <c r="AO29" t="s">
        <v>66</v>
      </c>
      <c r="AP29" t="s">
        <v>69</v>
      </c>
      <c r="AQ29" t="s">
        <v>249</v>
      </c>
      <c r="AR29" t="s">
        <v>81</v>
      </c>
      <c r="AS29" t="s">
        <v>66</v>
      </c>
      <c r="AT29" t="s">
        <v>81</v>
      </c>
      <c r="AU29" t="s">
        <v>129</v>
      </c>
      <c r="AV29" t="s">
        <v>250</v>
      </c>
      <c r="AW29" t="s">
        <v>66</v>
      </c>
      <c r="AX29" t="s">
        <v>66</v>
      </c>
      <c r="AY29" t="s">
        <v>251</v>
      </c>
      <c r="AZ29" t="s">
        <v>252</v>
      </c>
      <c r="BA29" t="s">
        <v>85</v>
      </c>
      <c r="BB29" t="s">
        <v>74</v>
      </c>
      <c r="BC29" t="s">
        <v>86</v>
      </c>
      <c r="BD29" t="s">
        <v>253</v>
      </c>
      <c r="BE29" t="s">
        <v>196</v>
      </c>
      <c r="BF29" t="s">
        <v>254</v>
      </c>
      <c r="BG29" t="s">
        <v>255</v>
      </c>
      <c r="BH29" s="1">
        <v>0</v>
      </c>
      <c r="BI29" s="1">
        <v>0</v>
      </c>
      <c r="BJ29" s="1">
        <v>0</v>
      </c>
      <c r="BK29" s="1">
        <v>1</v>
      </c>
      <c r="BL29" s="1">
        <v>0</v>
      </c>
    </row>
    <row r="30" spans="1:64" x14ac:dyDescent="0.35">
      <c r="A30" t="s">
        <v>81</v>
      </c>
      <c r="B30" t="s">
        <v>66</v>
      </c>
      <c r="C30" t="s">
        <v>66</v>
      </c>
      <c r="D30" t="s">
        <v>66</v>
      </c>
      <c r="E30" s="1"/>
      <c r="F30" s="1"/>
      <c r="G30" s="1"/>
      <c r="H30" s="1"/>
      <c r="I30" s="1"/>
      <c r="J30" s="1"/>
      <c r="K30" s="1"/>
      <c r="L30" s="1"/>
      <c r="M30" s="1"/>
      <c r="N30" s="1"/>
      <c r="O30" s="1"/>
      <c r="P30" s="1"/>
      <c r="Q30" s="1"/>
      <c r="R30" s="1"/>
      <c r="S30" t="s">
        <v>66</v>
      </c>
      <c r="T30" s="1"/>
      <c r="U30" s="1"/>
      <c r="V30" s="1"/>
      <c r="W30" s="1"/>
      <c r="X30" s="1"/>
      <c r="Y30" s="1"/>
      <c r="Z30" s="1"/>
      <c r="AA30" s="1"/>
      <c r="AB30" s="1"/>
      <c r="AC30" s="1"/>
      <c r="AD30" s="1"/>
      <c r="AE30" s="1"/>
      <c r="AF30" s="1"/>
      <c r="AG30" t="s">
        <v>66</v>
      </c>
      <c r="AH30" t="s">
        <v>66</v>
      </c>
      <c r="AI30" t="s">
        <v>66</v>
      </c>
      <c r="AJ30" t="s">
        <v>66</v>
      </c>
      <c r="AK30" t="s">
        <v>66</v>
      </c>
      <c r="AL30" t="s">
        <v>66</v>
      </c>
      <c r="AM30" t="s">
        <v>66</v>
      </c>
      <c r="AN30" t="s">
        <v>66</v>
      </c>
      <c r="AO30" t="s">
        <v>256</v>
      </c>
      <c r="AP30" t="s">
        <v>69</v>
      </c>
      <c r="AQ30" t="s">
        <v>66</v>
      </c>
      <c r="AR30" t="s">
        <v>92</v>
      </c>
      <c r="AS30" t="s">
        <v>81</v>
      </c>
      <c r="AT30" t="s">
        <v>81</v>
      </c>
      <c r="AU30" t="s">
        <v>129</v>
      </c>
      <c r="AV30" t="s">
        <v>257</v>
      </c>
      <c r="AW30" t="s">
        <v>66</v>
      </c>
      <c r="AX30" t="s">
        <v>66</v>
      </c>
      <c r="AY30" t="s">
        <v>258</v>
      </c>
      <c r="AZ30" t="s">
        <v>259</v>
      </c>
      <c r="BA30" t="s">
        <v>73</v>
      </c>
      <c r="BB30" t="s">
        <v>588</v>
      </c>
      <c r="BC30" t="s">
        <v>97</v>
      </c>
      <c r="BD30" t="s">
        <v>260</v>
      </c>
      <c r="BE30" t="s">
        <v>88</v>
      </c>
      <c r="BF30" t="s">
        <v>261</v>
      </c>
      <c r="BG30" t="s">
        <v>262</v>
      </c>
      <c r="BH30" s="1">
        <v>0</v>
      </c>
      <c r="BI30" s="1">
        <v>0</v>
      </c>
      <c r="BJ30" s="1">
        <v>0</v>
      </c>
      <c r="BK30" s="1">
        <v>1</v>
      </c>
      <c r="BL30" s="1">
        <v>0</v>
      </c>
    </row>
    <row r="31" spans="1:64" x14ac:dyDescent="0.35">
      <c r="A31" t="s">
        <v>64</v>
      </c>
      <c r="B31" t="s">
        <v>81</v>
      </c>
      <c r="C31" t="s">
        <v>92</v>
      </c>
      <c r="D31" t="s">
        <v>65</v>
      </c>
      <c r="E31" s="1" t="s">
        <v>81</v>
      </c>
      <c r="F31" s="1" t="s">
        <v>81</v>
      </c>
      <c r="G31" s="1" t="s">
        <v>81</v>
      </c>
      <c r="H31" s="1" t="s">
        <v>81</v>
      </c>
      <c r="I31" s="1" t="s">
        <v>81</v>
      </c>
      <c r="J31" s="1" t="s">
        <v>81</v>
      </c>
      <c r="K31" s="1" t="s">
        <v>81</v>
      </c>
      <c r="L31" s="1" t="s">
        <v>81</v>
      </c>
      <c r="M31" s="1" t="s">
        <v>81</v>
      </c>
      <c r="N31" s="1" t="s">
        <v>81</v>
      </c>
      <c r="O31" s="1" t="s">
        <v>81</v>
      </c>
      <c r="P31" s="1" t="s">
        <v>81</v>
      </c>
      <c r="Q31" s="1" t="s">
        <v>64</v>
      </c>
      <c r="R31" s="1" t="s">
        <v>81</v>
      </c>
      <c r="S31" t="s">
        <v>263</v>
      </c>
      <c r="T31" s="1" t="s">
        <v>64</v>
      </c>
      <c r="U31" s="1" t="s">
        <v>64</v>
      </c>
      <c r="V31" s="1" t="s">
        <v>64</v>
      </c>
      <c r="W31" s="1" t="s">
        <v>64</v>
      </c>
      <c r="X31" s="1" t="s">
        <v>64</v>
      </c>
      <c r="Y31" s="1" t="s">
        <v>64</v>
      </c>
      <c r="Z31" s="1" t="s">
        <v>64</v>
      </c>
      <c r="AA31" s="1" t="s">
        <v>64</v>
      </c>
      <c r="AB31" s="1" t="s">
        <v>64</v>
      </c>
      <c r="AC31" s="1" t="s">
        <v>64</v>
      </c>
      <c r="AD31" s="1" t="s">
        <v>64</v>
      </c>
      <c r="AE31" s="1" t="s">
        <v>81</v>
      </c>
      <c r="AF31" s="1" t="s">
        <v>81</v>
      </c>
      <c r="AG31" t="s">
        <v>66</v>
      </c>
      <c r="AH31" t="s">
        <v>64</v>
      </c>
      <c r="AI31" t="s">
        <v>64</v>
      </c>
      <c r="AJ31" t="s">
        <v>81</v>
      </c>
      <c r="AK31" t="s">
        <v>66</v>
      </c>
      <c r="AL31" t="s">
        <v>112</v>
      </c>
      <c r="AM31" t="s">
        <v>112</v>
      </c>
      <c r="AN31" t="s">
        <v>112</v>
      </c>
      <c r="AO31" t="s">
        <v>66</v>
      </c>
      <c r="AP31" t="s">
        <v>80</v>
      </c>
      <c r="AQ31" t="s">
        <v>66</v>
      </c>
      <c r="AR31" t="s">
        <v>92</v>
      </c>
      <c r="AS31" t="s">
        <v>92</v>
      </c>
      <c r="AT31" t="s">
        <v>92</v>
      </c>
      <c r="AU31" t="s">
        <v>66</v>
      </c>
      <c r="AV31" t="s">
        <v>66</v>
      </c>
      <c r="AW31" t="s">
        <v>66</v>
      </c>
      <c r="AX31" t="s">
        <v>264</v>
      </c>
      <c r="AY31" t="s">
        <v>265</v>
      </c>
      <c r="AZ31" t="s">
        <v>266</v>
      </c>
      <c r="BA31" t="s">
        <v>85</v>
      </c>
      <c r="BB31" t="s">
        <v>185</v>
      </c>
      <c r="BC31" t="s">
        <v>75</v>
      </c>
      <c r="BD31" t="s">
        <v>267</v>
      </c>
      <c r="BE31" t="s">
        <v>88</v>
      </c>
      <c r="BF31" t="s">
        <v>268</v>
      </c>
      <c r="BG31" t="s">
        <v>269</v>
      </c>
      <c r="BH31" s="1">
        <v>0</v>
      </c>
      <c r="BI31" s="1">
        <v>0</v>
      </c>
      <c r="BJ31" s="1">
        <v>0</v>
      </c>
      <c r="BK31" s="1">
        <v>1</v>
      </c>
      <c r="BL31" s="1">
        <v>0</v>
      </c>
    </row>
    <row r="32" spans="1:64" x14ac:dyDescent="0.35">
      <c r="A32" t="s">
        <v>64</v>
      </c>
      <c r="B32" t="s">
        <v>64</v>
      </c>
      <c r="C32" t="s">
        <v>81</v>
      </c>
      <c r="D32" t="s">
        <v>172</v>
      </c>
      <c r="E32" s="1" t="s">
        <v>64</v>
      </c>
      <c r="F32" s="1" t="s">
        <v>64</v>
      </c>
      <c r="G32" s="1" t="s">
        <v>81</v>
      </c>
      <c r="H32" s="1" t="s">
        <v>81</v>
      </c>
      <c r="I32" s="1" t="s">
        <v>81</v>
      </c>
      <c r="J32" s="1" t="s">
        <v>81</v>
      </c>
      <c r="K32" s="1" t="s">
        <v>81</v>
      </c>
      <c r="L32" s="1" t="s">
        <v>81</v>
      </c>
      <c r="M32" s="1" t="s">
        <v>81</v>
      </c>
      <c r="N32" s="1" t="s">
        <v>81</v>
      </c>
      <c r="O32" s="1" t="s">
        <v>81</v>
      </c>
      <c r="P32" s="1" t="s">
        <v>81</v>
      </c>
      <c r="Q32" s="1" t="s">
        <v>64</v>
      </c>
      <c r="R32" s="1" t="s">
        <v>81</v>
      </c>
      <c r="S32" t="s">
        <v>270</v>
      </c>
      <c r="T32" s="1" t="s">
        <v>64</v>
      </c>
      <c r="U32" s="1" t="s">
        <v>64</v>
      </c>
      <c r="V32" s="1" t="s">
        <v>64</v>
      </c>
      <c r="W32" s="1" t="s">
        <v>64</v>
      </c>
      <c r="X32" s="1" t="s">
        <v>64</v>
      </c>
      <c r="Y32" s="1" t="s">
        <v>64</v>
      </c>
      <c r="Z32" s="1" t="s">
        <v>64</v>
      </c>
      <c r="AA32" s="1" t="s">
        <v>64</v>
      </c>
      <c r="AB32" s="1" t="s">
        <v>81</v>
      </c>
      <c r="AC32" s="1" t="s">
        <v>81</v>
      </c>
      <c r="AD32" s="1" t="s">
        <v>81</v>
      </c>
      <c r="AE32" s="1" t="s">
        <v>81</v>
      </c>
      <c r="AF32" s="1" t="s">
        <v>81</v>
      </c>
      <c r="AG32" t="s">
        <v>66</v>
      </c>
      <c r="AH32" t="s">
        <v>64</v>
      </c>
      <c r="AI32" t="s">
        <v>64</v>
      </c>
      <c r="AJ32" t="s">
        <v>64</v>
      </c>
      <c r="AK32" t="s">
        <v>64</v>
      </c>
      <c r="AL32" t="s">
        <v>93</v>
      </c>
      <c r="AM32" t="s">
        <v>93</v>
      </c>
      <c r="AN32" t="s">
        <v>68</v>
      </c>
      <c r="AO32" t="s">
        <v>66</v>
      </c>
      <c r="AP32" t="s">
        <v>80</v>
      </c>
      <c r="AQ32" t="s">
        <v>66</v>
      </c>
      <c r="AR32" t="s">
        <v>64</v>
      </c>
      <c r="AS32" t="s">
        <v>64</v>
      </c>
      <c r="AT32" t="s">
        <v>81</v>
      </c>
      <c r="AU32" t="s">
        <v>233</v>
      </c>
      <c r="AV32" t="s">
        <v>66</v>
      </c>
      <c r="AW32" t="s">
        <v>66</v>
      </c>
      <c r="AX32" t="s">
        <v>66</v>
      </c>
      <c r="AY32" t="s">
        <v>271</v>
      </c>
      <c r="AZ32" t="s">
        <v>272</v>
      </c>
      <c r="BA32" t="s">
        <v>85</v>
      </c>
      <c r="BB32" t="s">
        <v>162</v>
      </c>
      <c r="BC32" t="s">
        <v>75</v>
      </c>
      <c r="BD32" t="s">
        <v>253</v>
      </c>
      <c r="BE32" t="s">
        <v>196</v>
      </c>
      <c r="BF32" t="s">
        <v>273</v>
      </c>
      <c r="BG32" t="s">
        <v>274</v>
      </c>
      <c r="BH32" s="1">
        <v>0</v>
      </c>
      <c r="BI32" s="1">
        <v>0</v>
      </c>
      <c r="BJ32" s="1">
        <v>0</v>
      </c>
      <c r="BK32" s="1">
        <v>1</v>
      </c>
      <c r="BL32" s="1">
        <v>0</v>
      </c>
    </row>
    <row r="33" spans="1:64" x14ac:dyDescent="0.35">
      <c r="A33" t="s">
        <v>64</v>
      </c>
      <c r="B33" t="s">
        <v>64</v>
      </c>
      <c r="C33" t="s">
        <v>92</v>
      </c>
      <c r="D33" t="s">
        <v>65</v>
      </c>
      <c r="E33" s="1" t="s">
        <v>64</v>
      </c>
      <c r="F33" s="1" t="s">
        <v>64</v>
      </c>
      <c r="G33" s="1" t="s">
        <v>64</v>
      </c>
      <c r="H33" s="1" t="s">
        <v>64</v>
      </c>
      <c r="I33" s="1" t="s">
        <v>64</v>
      </c>
      <c r="J33" s="1" t="s">
        <v>64</v>
      </c>
      <c r="K33" s="1" t="s">
        <v>81</v>
      </c>
      <c r="L33" s="1" t="s">
        <v>81</v>
      </c>
      <c r="M33" s="1" t="s">
        <v>81</v>
      </c>
      <c r="N33" s="1" t="s">
        <v>81</v>
      </c>
      <c r="O33" s="1" t="s">
        <v>81</v>
      </c>
      <c r="P33" s="1" t="s">
        <v>64</v>
      </c>
      <c r="Q33" s="1" t="s">
        <v>64</v>
      </c>
      <c r="R33" s="1" t="s">
        <v>81</v>
      </c>
      <c r="S33" t="s">
        <v>275</v>
      </c>
      <c r="T33" s="1" t="s">
        <v>81</v>
      </c>
      <c r="U33" s="1" t="s">
        <v>81</v>
      </c>
      <c r="V33" s="1" t="s">
        <v>64</v>
      </c>
      <c r="W33" s="1" t="s">
        <v>81</v>
      </c>
      <c r="X33" s="1" t="s">
        <v>64</v>
      </c>
      <c r="Y33" s="1" t="s">
        <v>64</v>
      </c>
      <c r="Z33" s="1" t="s">
        <v>64</v>
      </c>
      <c r="AA33" s="1" t="s">
        <v>64</v>
      </c>
      <c r="AB33" s="1" t="s">
        <v>64</v>
      </c>
      <c r="AC33" s="1" t="s">
        <v>81</v>
      </c>
      <c r="AD33" s="1" t="s">
        <v>64</v>
      </c>
      <c r="AE33" s="1" t="s">
        <v>64</v>
      </c>
      <c r="AF33" s="1" t="s">
        <v>81</v>
      </c>
      <c r="AG33" t="s">
        <v>276</v>
      </c>
      <c r="AH33" t="s">
        <v>64</v>
      </c>
      <c r="AI33" t="s">
        <v>64</v>
      </c>
      <c r="AJ33" t="s">
        <v>64</v>
      </c>
      <c r="AK33" t="s">
        <v>64</v>
      </c>
      <c r="AL33" t="s">
        <v>68</v>
      </c>
      <c r="AM33" t="s">
        <v>112</v>
      </c>
      <c r="AN33" t="s">
        <v>68</v>
      </c>
      <c r="AO33" t="s">
        <v>66</v>
      </c>
      <c r="AP33" t="s">
        <v>80</v>
      </c>
      <c r="AQ33" t="s">
        <v>66</v>
      </c>
      <c r="AR33" t="s">
        <v>64</v>
      </c>
      <c r="AS33" t="s">
        <v>64</v>
      </c>
      <c r="AT33" t="s">
        <v>64</v>
      </c>
      <c r="AU33" t="s">
        <v>66</v>
      </c>
      <c r="AV33" t="s">
        <v>66</v>
      </c>
      <c r="AW33" t="s">
        <v>113</v>
      </c>
      <c r="AX33" t="s">
        <v>66</v>
      </c>
      <c r="AY33" t="s">
        <v>277</v>
      </c>
      <c r="AZ33" t="s">
        <v>278</v>
      </c>
      <c r="BA33" t="s">
        <v>73</v>
      </c>
      <c r="BB33" t="s">
        <v>74</v>
      </c>
      <c r="BC33" t="s">
        <v>86</v>
      </c>
      <c r="BD33" t="s">
        <v>87</v>
      </c>
      <c r="BE33" t="s">
        <v>88</v>
      </c>
      <c r="BF33" t="s">
        <v>279</v>
      </c>
      <c r="BG33" t="s">
        <v>280</v>
      </c>
      <c r="BH33" s="1">
        <v>0</v>
      </c>
      <c r="BI33" s="1">
        <v>0</v>
      </c>
      <c r="BJ33" s="1">
        <v>0</v>
      </c>
      <c r="BK33" s="1">
        <v>1</v>
      </c>
      <c r="BL33" s="1">
        <v>0</v>
      </c>
    </row>
    <row r="34" spans="1:64" x14ac:dyDescent="0.35">
      <c r="A34" t="s">
        <v>66</v>
      </c>
      <c r="B34" t="s">
        <v>66</v>
      </c>
      <c r="C34" t="s">
        <v>66</v>
      </c>
      <c r="D34" t="s">
        <v>66</v>
      </c>
      <c r="E34" s="1"/>
      <c r="F34" s="1"/>
      <c r="G34" s="1"/>
      <c r="H34" s="1"/>
      <c r="I34" s="1"/>
      <c r="J34" s="1"/>
      <c r="K34" s="1"/>
      <c r="L34" s="1"/>
      <c r="M34" s="1"/>
      <c r="N34" s="1"/>
      <c r="O34" s="1"/>
      <c r="P34" s="1"/>
      <c r="Q34" s="1"/>
      <c r="R34" s="1"/>
      <c r="S34" t="s">
        <v>66</v>
      </c>
      <c r="T34" s="1"/>
      <c r="U34" s="1"/>
      <c r="V34" s="1"/>
      <c r="W34" s="1"/>
      <c r="X34" s="1"/>
      <c r="Y34" s="1"/>
      <c r="Z34" s="1"/>
      <c r="AA34" s="1"/>
      <c r="AB34" s="1"/>
      <c r="AC34" s="1"/>
      <c r="AD34" s="1"/>
      <c r="AE34" s="1"/>
      <c r="AF34" s="1"/>
      <c r="AG34" t="s">
        <v>66</v>
      </c>
      <c r="AH34" t="s">
        <v>66</v>
      </c>
      <c r="AI34" t="s">
        <v>66</v>
      </c>
      <c r="AJ34" t="s">
        <v>66</v>
      </c>
      <c r="AK34" t="s">
        <v>66</v>
      </c>
      <c r="AL34" t="s">
        <v>66</v>
      </c>
      <c r="AM34" t="s">
        <v>66</v>
      </c>
      <c r="AN34" t="s">
        <v>66</v>
      </c>
      <c r="AO34" t="s">
        <v>66</v>
      </c>
      <c r="AP34" t="s">
        <v>66</v>
      </c>
      <c r="AQ34" t="s">
        <v>66</v>
      </c>
      <c r="AR34" t="s">
        <v>66</v>
      </c>
      <c r="AS34" t="s">
        <v>66</v>
      </c>
      <c r="AT34" t="s">
        <v>66</v>
      </c>
      <c r="AU34" t="s">
        <v>66</v>
      </c>
      <c r="AV34" t="s">
        <v>66</v>
      </c>
      <c r="AW34" t="s">
        <v>66</v>
      </c>
      <c r="AX34" t="s">
        <v>66</v>
      </c>
      <c r="AY34" t="s">
        <v>281</v>
      </c>
      <c r="AZ34" t="s">
        <v>282</v>
      </c>
      <c r="BA34" t="s">
        <v>73</v>
      </c>
      <c r="BB34" t="s">
        <v>74</v>
      </c>
      <c r="BC34" t="s">
        <v>75</v>
      </c>
      <c r="BD34" t="s">
        <v>87</v>
      </c>
      <c r="BE34" t="s">
        <v>88</v>
      </c>
      <c r="BF34" t="s">
        <v>283</v>
      </c>
      <c r="BG34" t="s">
        <v>284</v>
      </c>
      <c r="BH34" s="1">
        <v>0</v>
      </c>
      <c r="BI34" s="1">
        <v>1</v>
      </c>
      <c r="BJ34" s="1">
        <v>0</v>
      </c>
      <c r="BK34" s="1">
        <v>0</v>
      </c>
      <c r="BL34" s="1">
        <v>0</v>
      </c>
    </row>
    <row r="35" spans="1:64" x14ac:dyDescent="0.35">
      <c r="A35" t="s">
        <v>66</v>
      </c>
      <c r="B35" t="s">
        <v>66</v>
      </c>
      <c r="C35" t="s">
        <v>66</v>
      </c>
      <c r="D35" t="s">
        <v>66</v>
      </c>
      <c r="E35" s="1"/>
      <c r="F35" s="1"/>
      <c r="G35" s="1"/>
      <c r="H35" s="1"/>
      <c r="I35" s="1"/>
      <c r="J35" s="1"/>
      <c r="K35" s="1"/>
      <c r="L35" s="1"/>
      <c r="M35" s="1"/>
      <c r="N35" s="1"/>
      <c r="O35" s="1"/>
      <c r="P35" s="1"/>
      <c r="Q35" s="1"/>
      <c r="R35" s="1"/>
      <c r="S35" t="s">
        <v>66</v>
      </c>
      <c r="T35" s="1"/>
      <c r="U35" s="1"/>
      <c r="V35" s="1"/>
      <c r="W35" s="1"/>
      <c r="X35" s="1"/>
      <c r="Y35" s="1"/>
      <c r="Z35" s="1"/>
      <c r="AA35" s="1"/>
      <c r="AB35" s="1"/>
      <c r="AC35" s="1"/>
      <c r="AD35" s="1"/>
      <c r="AE35" s="1"/>
      <c r="AF35" s="1"/>
      <c r="AG35" t="s">
        <v>66</v>
      </c>
      <c r="AH35" t="s">
        <v>66</v>
      </c>
      <c r="AI35" t="s">
        <v>66</v>
      </c>
      <c r="AJ35" t="s">
        <v>66</v>
      </c>
      <c r="AK35" t="s">
        <v>66</v>
      </c>
      <c r="AL35" t="s">
        <v>66</v>
      </c>
      <c r="AM35" t="s">
        <v>66</v>
      </c>
      <c r="AN35" t="s">
        <v>66</v>
      </c>
      <c r="AO35" t="s">
        <v>66</v>
      </c>
      <c r="AP35" t="s">
        <v>66</v>
      </c>
      <c r="AQ35" t="s">
        <v>66</v>
      </c>
      <c r="AR35" t="s">
        <v>66</v>
      </c>
      <c r="AS35" t="s">
        <v>66</v>
      </c>
      <c r="AT35" t="s">
        <v>66</v>
      </c>
      <c r="AU35" t="s">
        <v>66</v>
      </c>
      <c r="AV35" t="s">
        <v>66</v>
      </c>
      <c r="AW35" t="s">
        <v>66</v>
      </c>
      <c r="AX35" t="s">
        <v>66</v>
      </c>
      <c r="AY35" t="s">
        <v>285</v>
      </c>
      <c r="AZ35" t="s">
        <v>286</v>
      </c>
      <c r="BA35" t="s">
        <v>73</v>
      </c>
      <c r="BB35" t="s">
        <v>588</v>
      </c>
      <c r="BC35" t="s">
        <v>86</v>
      </c>
      <c r="BD35" t="s">
        <v>287</v>
      </c>
      <c r="BE35" t="s">
        <v>77</v>
      </c>
      <c r="BF35" t="s">
        <v>288</v>
      </c>
      <c r="BG35" t="s">
        <v>289</v>
      </c>
      <c r="BH35" s="1">
        <v>0</v>
      </c>
      <c r="BI35" s="1">
        <v>1</v>
      </c>
      <c r="BJ35" s="1">
        <v>0</v>
      </c>
      <c r="BK35" s="1">
        <v>0</v>
      </c>
      <c r="BL35" s="1">
        <v>0</v>
      </c>
    </row>
    <row r="36" spans="1:64" x14ac:dyDescent="0.35">
      <c r="A36" t="s">
        <v>64</v>
      </c>
      <c r="B36" t="s">
        <v>81</v>
      </c>
      <c r="C36" t="s">
        <v>92</v>
      </c>
      <c r="D36" t="s">
        <v>91</v>
      </c>
      <c r="E36" s="1" t="s">
        <v>64</v>
      </c>
      <c r="F36" s="1" t="s">
        <v>64</v>
      </c>
      <c r="G36" s="1" t="s">
        <v>64</v>
      </c>
      <c r="H36" s="1" t="s">
        <v>64</v>
      </c>
      <c r="I36" s="1" t="s">
        <v>64</v>
      </c>
      <c r="J36" s="1" t="s">
        <v>64</v>
      </c>
      <c r="K36" s="1" t="s">
        <v>64</v>
      </c>
      <c r="L36" s="1" t="s">
        <v>64</v>
      </c>
      <c r="M36" s="1" t="s">
        <v>64</v>
      </c>
      <c r="N36" s="1" t="s">
        <v>81</v>
      </c>
      <c r="O36" s="1" t="s">
        <v>81</v>
      </c>
      <c r="P36" s="1" t="s">
        <v>81</v>
      </c>
      <c r="Q36" s="1" t="s">
        <v>81</v>
      </c>
      <c r="R36" s="1" t="s">
        <v>81</v>
      </c>
      <c r="S36" t="s">
        <v>66</v>
      </c>
      <c r="T36" s="1" t="s">
        <v>64</v>
      </c>
      <c r="U36" s="1" t="s">
        <v>81</v>
      </c>
      <c r="V36" s="1" t="s">
        <v>64</v>
      </c>
      <c r="W36" s="1" t="s">
        <v>64</v>
      </c>
      <c r="X36" s="1" t="s">
        <v>81</v>
      </c>
      <c r="Y36" s="1" t="s">
        <v>64</v>
      </c>
      <c r="Z36" s="1" t="s">
        <v>81</v>
      </c>
      <c r="AA36" s="1" t="s">
        <v>81</v>
      </c>
      <c r="AB36" s="1" t="s">
        <v>81</v>
      </c>
      <c r="AC36" s="1" t="s">
        <v>81</v>
      </c>
      <c r="AD36" s="1" t="s">
        <v>81</v>
      </c>
      <c r="AE36" s="1" t="s">
        <v>81</v>
      </c>
      <c r="AF36" s="1" t="s">
        <v>81</v>
      </c>
      <c r="AG36" t="s">
        <v>66</v>
      </c>
      <c r="AH36" t="s">
        <v>64</v>
      </c>
      <c r="AI36" t="s">
        <v>64</v>
      </c>
      <c r="AJ36" t="s">
        <v>64</v>
      </c>
      <c r="AK36" t="s">
        <v>64</v>
      </c>
      <c r="AL36" t="s">
        <v>93</v>
      </c>
      <c r="AM36" t="s">
        <v>68</v>
      </c>
      <c r="AN36" t="s">
        <v>112</v>
      </c>
      <c r="AO36" t="s">
        <v>66</v>
      </c>
      <c r="AP36" t="s">
        <v>120</v>
      </c>
      <c r="AQ36" t="s">
        <v>66</v>
      </c>
      <c r="AR36" t="s">
        <v>64</v>
      </c>
      <c r="AS36" t="s">
        <v>64</v>
      </c>
      <c r="AT36" t="s">
        <v>64</v>
      </c>
      <c r="AU36" t="s">
        <v>66</v>
      </c>
      <c r="AV36" t="s">
        <v>66</v>
      </c>
      <c r="AW36" t="s">
        <v>70</v>
      </c>
      <c r="AX36" t="s">
        <v>66</v>
      </c>
      <c r="AY36" t="s">
        <v>290</v>
      </c>
      <c r="AZ36" t="s">
        <v>291</v>
      </c>
      <c r="BA36" t="s">
        <v>73</v>
      </c>
      <c r="BB36" t="s">
        <v>588</v>
      </c>
      <c r="BC36" t="s">
        <v>97</v>
      </c>
      <c r="BD36" t="s">
        <v>148</v>
      </c>
      <c r="BE36" t="s">
        <v>149</v>
      </c>
      <c r="BF36" t="s">
        <v>292</v>
      </c>
      <c r="BG36" t="s">
        <v>293</v>
      </c>
      <c r="BH36" s="1">
        <v>0</v>
      </c>
      <c r="BI36" s="1">
        <v>0</v>
      </c>
      <c r="BJ36" s="1">
        <v>0</v>
      </c>
      <c r="BK36" s="1">
        <v>1</v>
      </c>
      <c r="BL36" s="1">
        <v>0</v>
      </c>
    </row>
    <row r="37" spans="1:64" x14ac:dyDescent="0.35">
      <c r="A37" t="s">
        <v>66</v>
      </c>
      <c r="B37" t="s">
        <v>66</v>
      </c>
      <c r="C37" t="s">
        <v>66</v>
      </c>
      <c r="D37" t="s">
        <v>66</v>
      </c>
      <c r="E37" s="1"/>
      <c r="F37" s="1"/>
      <c r="G37" s="1"/>
      <c r="H37" s="1"/>
      <c r="I37" s="1"/>
      <c r="J37" s="1"/>
      <c r="K37" s="1"/>
      <c r="L37" s="1"/>
      <c r="M37" s="1"/>
      <c r="N37" s="1"/>
      <c r="O37" s="1"/>
      <c r="P37" s="1"/>
      <c r="Q37" s="1"/>
      <c r="R37" s="1"/>
      <c r="S37" t="s">
        <v>66</v>
      </c>
      <c r="T37" s="1"/>
      <c r="U37" s="1"/>
      <c r="V37" s="1"/>
      <c r="W37" s="1"/>
      <c r="X37" s="1"/>
      <c r="Y37" s="1"/>
      <c r="Z37" s="1"/>
      <c r="AA37" s="1"/>
      <c r="AB37" s="1"/>
      <c r="AC37" s="1"/>
      <c r="AD37" s="1"/>
      <c r="AE37" s="1"/>
      <c r="AF37" s="1"/>
      <c r="AG37" t="s">
        <v>66</v>
      </c>
      <c r="AH37" t="s">
        <v>66</v>
      </c>
      <c r="AI37" t="s">
        <v>66</v>
      </c>
      <c r="AJ37" t="s">
        <v>66</v>
      </c>
      <c r="AK37" t="s">
        <v>66</v>
      </c>
      <c r="AL37" t="s">
        <v>66</v>
      </c>
      <c r="AM37" t="s">
        <v>66</v>
      </c>
      <c r="AN37" t="s">
        <v>66</v>
      </c>
      <c r="AO37" t="s">
        <v>66</v>
      </c>
      <c r="AP37" t="s">
        <v>66</v>
      </c>
      <c r="AQ37" t="s">
        <v>66</v>
      </c>
      <c r="AR37" t="s">
        <v>66</v>
      </c>
      <c r="AS37" t="s">
        <v>66</v>
      </c>
      <c r="AT37" t="s">
        <v>66</v>
      </c>
      <c r="AU37" t="s">
        <v>66</v>
      </c>
      <c r="AV37" t="s">
        <v>66</v>
      </c>
      <c r="AW37" t="s">
        <v>66</v>
      </c>
      <c r="AX37" t="s">
        <v>66</v>
      </c>
      <c r="AY37" t="s">
        <v>294</v>
      </c>
      <c r="AZ37" t="s">
        <v>295</v>
      </c>
      <c r="BA37" t="s">
        <v>73</v>
      </c>
      <c r="BB37" t="s">
        <v>588</v>
      </c>
      <c r="BC37" t="s">
        <v>86</v>
      </c>
      <c r="BD37" t="s">
        <v>195</v>
      </c>
      <c r="BE37" t="s">
        <v>196</v>
      </c>
      <c r="BF37" t="s">
        <v>296</v>
      </c>
      <c r="BG37" t="s">
        <v>297</v>
      </c>
      <c r="BH37" s="1">
        <v>0</v>
      </c>
      <c r="BI37" s="1">
        <v>1</v>
      </c>
      <c r="BJ37" s="1">
        <v>0</v>
      </c>
      <c r="BK37" s="1">
        <v>0</v>
      </c>
      <c r="BL37" s="1">
        <v>0</v>
      </c>
    </row>
    <row r="38" spans="1:64" x14ac:dyDescent="0.35">
      <c r="A38" t="s">
        <v>64</v>
      </c>
      <c r="B38" t="s">
        <v>81</v>
      </c>
      <c r="C38" t="s">
        <v>81</v>
      </c>
      <c r="D38" t="s">
        <v>172</v>
      </c>
      <c r="E38" s="1" t="s">
        <v>64</v>
      </c>
      <c r="F38" s="1" t="s">
        <v>64</v>
      </c>
      <c r="G38" s="1" t="s">
        <v>64</v>
      </c>
      <c r="H38" s="1" t="s">
        <v>64</v>
      </c>
      <c r="I38" s="1" t="s">
        <v>64</v>
      </c>
      <c r="J38" s="1" t="s">
        <v>64</v>
      </c>
      <c r="K38" s="1" t="s">
        <v>64</v>
      </c>
      <c r="L38" s="1" t="s">
        <v>64</v>
      </c>
      <c r="M38" s="1" t="s">
        <v>64</v>
      </c>
      <c r="N38" s="1" t="s">
        <v>64</v>
      </c>
      <c r="O38" s="1" t="s">
        <v>64</v>
      </c>
      <c r="P38" s="1" t="s">
        <v>64</v>
      </c>
      <c r="Q38" s="1" t="s">
        <v>81</v>
      </c>
      <c r="R38" s="1" t="s">
        <v>81</v>
      </c>
      <c r="S38" t="s">
        <v>66</v>
      </c>
      <c r="T38" s="1" t="s">
        <v>64</v>
      </c>
      <c r="U38" s="1" t="s">
        <v>64</v>
      </c>
      <c r="V38" s="1" t="s">
        <v>64</v>
      </c>
      <c r="W38" s="1" t="s">
        <v>64</v>
      </c>
      <c r="X38" s="1" t="s">
        <v>64</v>
      </c>
      <c r="Y38" s="1" t="s">
        <v>64</v>
      </c>
      <c r="Z38" s="1" t="s">
        <v>64</v>
      </c>
      <c r="AA38" s="1" t="s">
        <v>64</v>
      </c>
      <c r="AB38" s="1" t="s">
        <v>64</v>
      </c>
      <c r="AC38" s="1" t="s">
        <v>64</v>
      </c>
      <c r="AD38" s="1" t="s">
        <v>64</v>
      </c>
      <c r="AE38" s="1" t="s">
        <v>81</v>
      </c>
      <c r="AF38" s="1" t="s">
        <v>81</v>
      </c>
      <c r="AG38" t="s">
        <v>66</v>
      </c>
      <c r="AH38" t="s">
        <v>64</v>
      </c>
      <c r="AI38" t="s">
        <v>81</v>
      </c>
      <c r="AJ38" t="s">
        <v>81</v>
      </c>
      <c r="AK38" t="s">
        <v>66</v>
      </c>
      <c r="AL38" t="s">
        <v>67</v>
      </c>
      <c r="AM38" t="s">
        <v>68</v>
      </c>
      <c r="AN38" t="s">
        <v>67</v>
      </c>
      <c r="AO38" t="s">
        <v>66</v>
      </c>
      <c r="AP38" t="s">
        <v>69</v>
      </c>
      <c r="AQ38" t="s">
        <v>298</v>
      </c>
      <c r="AR38" t="s">
        <v>81</v>
      </c>
      <c r="AS38" t="s">
        <v>66</v>
      </c>
      <c r="AT38" t="s">
        <v>81</v>
      </c>
      <c r="AU38" t="s">
        <v>121</v>
      </c>
      <c r="AV38" t="s">
        <v>66</v>
      </c>
      <c r="AW38" t="s">
        <v>66</v>
      </c>
      <c r="AX38" t="s">
        <v>299</v>
      </c>
      <c r="AY38" t="s">
        <v>300</v>
      </c>
      <c r="AZ38" t="s">
        <v>301</v>
      </c>
      <c r="BA38" t="s">
        <v>85</v>
      </c>
      <c r="BB38" t="s">
        <v>162</v>
      </c>
      <c r="BC38" t="s">
        <v>75</v>
      </c>
      <c r="BD38" t="s">
        <v>302</v>
      </c>
      <c r="BE38" t="s">
        <v>77</v>
      </c>
      <c r="BF38" t="s">
        <v>303</v>
      </c>
      <c r="BG38" t="s">
        <v>304</v>
      </c>
      <c r="BH38" s="1">
        <v>0</v>
      </c>
      <c r="BI38" s="1">
        <v>0</v>
      </c>
      <c r="BJ38" s="1">
        <v>0</v>
      </c>
      <c r="BK38" s="1">
        <v>1</v>
      </c>
      <c r="BL38" s="1">
        <v>0</v>
      </c>
    </row>
    <row r="39" spans="1:64" x14ac:dyDescent="0.35">
      <c r="A39" t="s">
        <v>64</v>
      </c>
      <c r="B39" t="s">
        <v>92</v>
      </c>
      <c r="C39" t="s">
        <v>81</v>
      </c>
      <c r="D39" t="s">
        <v>172</v>
      </c>
      <c r="E39" s="1"/>
      <c r="F39" s="2"/>
      <c r="G39" s="2"/>
      <c r="H39" s="2"/>
      <c r="I39" s="2"/>
      <c r="J39" s="2"/>
      <c r="K39" s="2"/>
      <c r="L39" s="2"/>
      <c r="M39" s="2"/>
      <c r="N39" s="2"/>
      <c r="O39" s="2"/>
      <c r="P39" s="2"/>
      <c r="Q39" s="2"/>
      <c r="R39" s="2"/>
      <c r="S39" s="3" t="s">
        <v>66</v>
      </c>
      <c r="T39" s="2"/>
      <c r="U39" s="2"/>
      <c r="V39" s="2"/>
      <c r="W39" s="2"/>
      <c r="X39" s="2"/>
      <c r="Y39" s="2"/>
      <c r="Z39" s="2"/>
      <c r="AA39" s="2"/>
      <c r="AB39" s="2"/>
      <c r="AC39" s="2"/>
      <c r="AD39" s="2"/>
      <c r="AE39" s="2"/>
      <c r="AF39" s="2"/>
      <c r="AG39" s="3" t="s">
        <v>66</v>
      </c>
      <c r="AH39" s="3" t="s">
        <v>66</v>
      </c>
      <c r="AI39" s="3" t="s">
        <v>66</v>
      </c>
      <c r="AJ39" s="3" t="s">
        <v>66</v>
      </c>
      <c r="AK39" t="s">
        <v>66</v>
      </c>
      <c r="AL39" t="s">
        <v>66</v>
      </c>
      <c r="AM39" t="s">
        <v>66</v>
      </c>
      <c r="AN39" t="s">
        <v>66</v>
      </c>
      <c r="AO39" t="s">
        <v>66</v>
      </c>
      <c r="AP39" t="s">
        <v>66</v>
      </c>
      <c r="AQ39" t="s">
        <v>66</v>
      </c>
      <c r="AR39" t="s">
        <v>66</v>
      </c>
      <c r="AS39" t="s">
        <v>66</v>
      </c>
      <c r="AT39" t="s">
        <v>66</v>
      </c>
      <c r="AU39" t="s">
        <v>66</v>
      </c>
      <c r="AV39" t="s">
        <v>66</v>
      </c>
      <c r="AW39" t="s">
        <v>66</v>
      </c>
      <c r="AX39" t="s">
        <v>66</v>
      </c>
      <c r="AY39" t="s">
        <v>305</v>
      </c>
      <c r="AZ39" t="s">
        <v>306</v>
      </c>
      <c r="BA39" t="s">
        <v>85</v>
      </c>
      <c r="BB39" t="s">
        <v>185</v>
      </c>
      <c r="BC39" t="s">
        <v>75</v>
      </c>
      <c r="BD39" t="s">
        <v>253</v>
      </c>
      <c r="BE39" t="s">
        <v>196</v>
      </c>
      <c r="BF39" t="s">
        <v>307</v>
      </c>
      <c r="BG39" t="s">
        <v>308</v>
      </c>
      <c r="BH39" s="1">
        <v>0</v>
      </c>
      <c r="BI39" s="1">
        <v>0</v>
      </c>
      <c r="BJ39" s="1">
        <v>1</v>
      </c>
      <c r="BK39" s="1">
        <v>0</v>
      </c>
      <c r="BL39" s="1">
        <v>0</v>
      </c>
    </row>
    <row r="40" spans="1:64" x14ac:dyDescent="0.35">
      <c r="A40" t="s">
        <v>66</v>
      </c>
      <c r="B40" t="s">
        <v>66</v>
      </c>
      <c r="C40" t="s">
        <v>66</v>
      </c>
      <c r="D40" t="s">
        <v>66</v>
      </c>
      <c r="E40" s="1"/>
      <c r="F40" s="1"/>
      <c r="G40" s="1"/>
      <c r="H40" s="1"/>
      <c r="I40" s="1"/>
      <c r="J40" s="1"/>
      <c r="K40" s="1"/>
      <c r="L40" s="1"/>
      <c r="M40" s="1"/>
      <c r="N40" s="1"/>
      <c r="O40" s="1"/>
      <c r="P40" s="1"/>
      <c r="Q40" s="1"/>
      <c r="R40" s="1"/>
      <c r="S40" t="s">
        <v>66</v>
      </c>
      <c r="T40" s="1"/>
      <c r="U40" s="1"/>
      <c r="V40" s="1"/>
      <c r="W40" s="1"/>
      <c r="X40" s="1"/>
      <c r="Y40" s="1"/>
      <c r="Z40" s="1"/>
      <c r="AA40" s="1"/>
      <c r="AB40" s="1"/>
      <c r="AC40" s="1"/>
      <c r="AD40" s="1"/>
      <c r="AE40" s="1"/>
      <c r="AF40" s="1"/>
      <c r="AG40" t="s">
        <v>66</v>
      </c>
      <c r="AH40" t="s">
        <v>66</v>
      </c>
      <c r="AI40" t="s">
        <v>66</v>
      </c>
      <c r="AJ40" t="s">
        <v>66</v>
      </c>
      <c r="AK40" t="s">
        <v>66</v>
      </c>
      <c r="AL40" t="s">
        <v>66</v>
      </c>
      <c r="AM40" t="s">
        <v>66</v>
      </c>
      <c r="AN40" t="s">
        <v>66</v>
      </c>
      <c r="AO40" t="s">
        <v>66</v>
      </c>
      <c r="AP40" t="s">
        <v>66</v>
      </c>
      <c r="AQ40" t="s">
        <v>66</v>
      </c>
      <c r="AR40" t="s">
        <v>66</v>
      </c>
      <c r="AS40" t="s">
        <v>66</v>
      </c>
      <c r="AT40" t="s">
        <v>66</v>
      </c>
      <c r="AU40" t="s">
        <v>66</v>
      </c>
      <c r="AV40" t="s">
        <v>66</v>
      </c>
      <c r="AW40" t="s">
        <v>66</v>
      </c>
      <c r="AX40" t="s">
        <v>66</v>
      </c>
      <c r="AY40" t="s">
        <v>309</v>
      </c>
      <c r="AZ40" t="s">
        <v>310</v>
      </c>
      <c r="BA40" t="s">
        <v>85</v>
      </c>
      <c r="BB40" t="s">
        <v>138</v>
      </c>
      <c r="BC40" t="s">
        <v>75</v>
      </c>
      <c r="BD40" t="s">
        <v>311</v>
      </c>
      <c r="BE40" t="s">
        <v>196</v>
      </c>
      <c r="BF40" t="s">
        <v>312</v>
      </c>
      <c r="BG40" t="s">
        <v>313</v>
      </c>
      <c r="BH40" s="1">
        <v>0</v>
      </c>
      <c r="BI40" s="1">
        <v>1</v>
      </c>
      <c r="BJ40" s="1">
        <v>0</v>
      </c>
      <c r="BK40" s="1">
        <v>0</v>
      </c>
      <c r="BL40" s="1">
        <v>0</v>
      </c>
    </row>
    <row r="41" spans="1:64" x14ac:dyDescent="0.35">
      <c r="A41" t="s">
        <v>66</v>
      </c>
      <c r="B41" t="s">
        <v>66</v>
      </c>
      <c r="C41" t="s">
        <v>66</v>
      </c>
      <c r="D41" t="s">
        <v>66</v>
      </c>
      <c r="E41" s="1"/>
      <c r="F41" s="1"/>
      <c r="G41" s="1"/>
      <c r="H41" s="1"/>
      <c r="I41" s="1"/>
      <c r="J41" s="1"/>
      <c r="K41" s="1"/>
      <c r="L41" s="1"/>
      <c r="M41" s="1"/>
      <c r="N41" s="1"/>
      <c r="O41" s="1"/>
      <c r="P41" s="1"/>
      <c r="Q41" s="1"/>
      <c r="R41" s="1"/>
      <c r="S41" t="s">
        <v>66</v>
      </c>
      <c r="T41" s="1"/>
      <c r="U41" s="1"/>
      <c r="V41" s="1"/>
      <c r="W41" s="1"/>
      <c r="X41" s="1"/>
      <c r="Y41" s="1"/>
      <c r="Z41" s="1"/>
      <c r="AA41" s="1"/>
      <c r="AB41" s="1"/>
      <c r="AC41" s="1"/>
      <c r="AD41" s="1"/>
      <c r="AE41" s="1"/>
      <c r="AF41" s="1"/>
      <c r="AG41" t="s">
        <v>66</v>
      </c>
      <c r="AH41" t="s">
        <v>66</v>
      </c>
      <c r="AI41" t="s">
        <v>66</v>
      </c>
      <c r="AJ41" t="s">
        <v>66</v>
      </c>
      <c r="AK41" t="s">
        <v>66</v>
      </c>
      <c r="AL41" t="s">
        <v>66</v>
      </c>
      <c r="AM41" t="s">
        <v>66</v>
      </c>
      <c r="AN41" t="s">
        <v>66</v>
      </c>
      <c r="AO41" t="s">
        <v>66</v>
      </c>
      <c r="AP41" t="s">
        <v>66</v>
      </c>
      <c r="AQ41" t="s">
        <v>66</v>
      </c>
      <c r="AR41" t="s">
        <v>66</v>
      </c>
      <c r="AS41" t="s">
        <v>66</v>
      </c>
      <c r="AT41" t="s">
        <v>66</v>
      </c>
      <c r="AU41" t="s">
        <v>66</v>
      </c>
      <c r="AV41" t="s">
        <v>66</v>
      </c>
      <c r="AW41" t="s">
        <v>66</v>
      </c>
      <c r="AX41" t="s">
        <v>66</v>
      </c>
      <c r="AY41" t="s">
        <v>314</v>
      </c>
      <c r="AZ41" t="s">
        <v>185</v>
      </c>
      <c r="BA41" t="s">
        <v>73</v>
      </c>
      <c r="BB41" t="s">
        <v>185</v>
      </c>
      <c r="BC41" t="s">
        <v>86</v>
      </c>
      <c r="BD41" t="s">
        <v>315</v>
      </c>
      <c r="BE41" t="s">
        <v>77</v>
      </c>
      <c r="BF41" t="s">
        <v>316</v>
      </c>
      <c r="BG41" t="s">
        <v>317</v>
      </c>
      <c r="BH41" s="1">
        <v>0</v>
      </c>
      <c r="BI41" s="1">
        <v>1</v>
      </c>
      <c r="BJ41" s="1">
        <v>0</v>
      </c>
      <c r="BK41" s="1">
        <v>0</v>
      </c>
      <c r="BL41" s="1">
        <v>0</v>
      </c>
    </row>
    <row r="42" spans="1:64" x14ac:dyDescent="0.35">
      <c r="A42" t="s">
        <v>64</v>
      </c>
      <c r="B42" t="s">
        <v>64</v>
      </c>
      <c r="C42" t="s">
        <v>81</v>
      </c>
      <c r="D42" t="s">
        <v>65</v>
      </c>
      <c r="E42" s="1" t="s">
        <v>64</v>
      </c>
      <c r="F42" s="1" t="s">
        <v>64</v>
      </c>
      <c r="G42" s="1" t="s">
        <v>64</v>
      </c>
      <c r="H42" s="1" t="s">
        <v>64</v>
      </c>
      <c r="I42" s="1" t="s">
        <v>64</v>
      </c>
      <c r="J42" s="1" t="s">
        <v>64</v>
      </c>
      <c r="K42" s="1" t="s">
        <v>64</v>
      </c>
      <c r="L42" s="1" t="s">
        <v>64</v>
      </c>
      <c r="M42" s="1" t="s">
        <v>64</v>
      </c>
      <c r="N42" s="1" t="s">
        <v>81</v>
      </c>
      <c r="O42" s="1" t="s">
        <v>64</v>
      </c>
      <c r="P42" s="1" t="s">
        <v>81</v>
      </c>
      <c r="Q42" s="1" t="s">
        <v>64</v>
      </c>
      <c r="R42" s="1" t="s">
        <v>81</v>
      </c>
      <c r="S42" t="s">
        <v>318</v>
      </c>
      <c r="T42" s="1" t="s">
        <v>64</v>
      </c>
      <c r="U42" s="1" t="s">
        <v>64</v>
      </c>
      <c r="V42" s="1" t="s">
        <v>64</v>
      </c>
      <c r="W42" s="1" t="s">
        <v>64</v>
      </c>
      <c r="X42" s="1" t="s">
        <v>64</v>
      </c>
      <c r="Y42" s="1" t="s">
        <v>64</v>
      </c>
      <c r="Z42" s="1" t="s">
        <v>64</v>
      </c>
      <c r="AA42" s="1" t="s">
        <v>64</v>
      </c>
      <c r="AB42" s="1" t="s">
        <v>64</v>
      </c>
      <c r="AC42" s="1" t="s">
        <v>64</v>
      </c>
      <c r="AD42" s="1" t="s">
        <v>64</v>
      </c>
      <c r="AE42" s="1" t="s">
        <v>64</v>
      </c>
      <c r="AF42" s="1" t="s">
        <v>81</v>
      </c>
      <c r="AG42" t="s">
        <v>319</v>
      </c>
      <c r="AH42" t="s">
        <v>64</v>
      </c>
      <c r="AI42" t="s">
        <v>64</v>
      </c>
      <c r="AJ42" t="s">
        <v>64</v>
      </c>
      <c r="AK42" t="s">
        <v>64</v>
      </c>
      <c r="AL42" t="s">
        <v>68</v>
      </c>
      <c r="AM42" t="s">
        <v>68</v>
      </c>
      <c r="AN42" t="s">
        <v>68</v>
      </c>
      <c r="AO42" t="s">
        <v>66</v>
      </c>
      <c r="AP42" t="s">
        <v>120</v>
      </c>
      <c r="AQ42" t="s">
        <v>320</v>
      </c>
      <c r="AR42" t="s">
        <v>64</v>
      </c>
      <c r="AS42" t="s">
        <v>64</v>
      </c>
      <c r="AT42" t="s">
        <v>81</v>
      </c>
      <c r="AU42" t="s">
        <v>129</v>
      </c>
      <c r="AV42" t="s">
        <v>321</v>
      </c>
      <c r="AW42" t="s">
        <v>66</v>
      </c>
      <c r="AX42" t="s">
        <v>66</v>
      </c>
      <c r="AY42" t="s">
        <v>322</v>
      </c>
      <c r="AZ42" t="s">
        <v>323</v>
      </c>
      <c r="BA42" t="s">
        <v>85</v>
      </c>
      <c r="BB42" t="s">
        <v>116</v>
      </c>
      <c r="BC42" t="s">
        <v>75</v>
      </c>
      <c r="BD42" t="s">
        <v>267</v>
      </c>
      <c r="BE42" t="s">
        <v>88</v>
      </c>
      <c r="BF42" t="s">
        <v>324</v>
      </c>
      <c r="BG42" t="s">
        <v>325</v>
      </c>
      <c r="BH42" s="1">
        <v>0</v>
      </c>
      <c r="BI42" s="1">
        <v>0</v>
      </c>
      <c r="BJ42" s="1">
        <v>0</v>
      </c>
      <c r="BK42" s="1">
        <v>1</v>
      </c>
      <c r="BL42" s="1">
        <v>0</v>
      </c>
    </row>
    <row r="43" spans="1:64" x14ac:dyDescent="0.35">
      <c r="A43" t="s">
        <v>64</v>
      </c>
      <c r="B43" t="s">
        <v>81</v>
      </c>
      <c r="C43" t="s">
        <v>64</v>
      </c>
      <c r="D43" t="s">
        <v>111</v>
      </c>
      <c r="E43" s="1" t="s">
        <v>64</v>
      </c>
      <c r="F43" s="1" t="s">
        <v>64</v>
      </c>
      <c r="G43" s="1" t="s">
        <v>64</v>
      </c>
      <c r="H43" s="1" t="s">
        <v>64</v>
      </c>
      <c r="I43" s="1" t="s">
        <v>64</v>
      </c>
      <c r="J43" s="1" t="s">
        <v>81</v>
      </c>
      <c r="K43" s="1" t="s">
        <v>81</v>
      </c>
      <c r="L43" s="1" t="s">
        <v>81</v>
      </c>
      <c r="M43" s="1" t="s">
        <v>64</v>
      </c>
      <c r="N43" s="1" t="s">
        <v>64</v>
      </c>
      <c r="O43" s="1" t="s">
        <v>64</v>
      </c>
      <c r="P43" s="1" t="s">
        <v>81</v>
      </c>
      <c r="Q43" s="1" t="s">
        <v>81</v>
      </c>
      <c r="R43" s="1" t="s">
        <v>81</v>
      </c>
      <c r="S43" t="s">
        <v>66</v>
      </c>
      <c r="T43" s="1" t="s">
        <v>64</v>
      </c>
      <c r="U43" s="1" t="s">
        <v>64</v>
      </c>
      <c r="V43" s="1" t="s">
        <v>64</v>
      </c>
      <c r="W43" s="1" t="s">
        <v>64</v>
      </c>
      <c r="X43" s="1" t="s">
        <v>64</v>
      </c>
      <c r="Y43" s="1" t="s">
        <v>64</v>
      </c>
      <c r="Z43" s="1" t="s">
        <v>81</v>
      </c>
      <c r="AA43" s="1" t="s">
        <v>81</v>
      </c>
      <c r="AB43" s="1" t="s">
        <v>64</v>
      </c>
      <c r="AC43" s="1" t="s">
        <v>81</v>
      </c>
      <c r="AD43" s="1" t="s">
        <v>81</v>
      </c>
      <c r="AE43" s="1" t="s">
        <v>81</v>
      </c>
      <c r="AF43" s="1" t="s">
        <v>81</v>
      </c>
      <c r="AG43" t="s">
        <v>66</v>
      </c>
      <c r="AH43" t="s">
        <v>81</v>
      </c>
      <c r="AI43" t="s">
        <v>81</v>
      </c>
      <c r="AJ43" t="s">
        <v>64</v>
      </c>
      <c r="AK43" t="s">
        <v>64</v>
      </c>
      <c r="AL43" t="s">
        <v>67</v>
      </c>
      <c r="AM43" t="s">
        <v>68</v>
      </c>
      <c r="AN43" t="s">
        <v>68</v>
      </c>
      <c r="AO43" t="s">
        <v>66</v>
      </c>
      <c r="AP43" t="s">
        <v>69</v>
      </c>
      <c r="AQ43" t="s">
        <v>66</v>
      </c>
      <c r="AR43" t="s">
        <v>64</v>
      </c>
      <c r="AS43" t="s">
        <v>64</v>
      </c>
      <c r="AT43" t="s">
        <v>64</v>
      </c>
      <c r="AU43" t="s">
        <v>66</v>
      </c>
      <c r="AV43" t="s">
        <v>66</v>
      </c>
      <c r="AW43" t="s">
        <v>70</v>
      </c>
      <c r="AX43" t="s">
        <v>326</v>
      </c>
      <c r="AY43" t="s">
        <v>327</v>
      </c>
      <c r="AZ43" t="s">
        <v>328</v>
      </c>
      <c r="BA43" t="s">
        <v>73</v>
      </c>
      <c r="BB43" t="s">
        <v>185</v>
      </c>
      <c r="BC43" t="s">
        <v>163</v>
      </c>
      <c r="BD43" t="s">
        <v>87</v>
      </c>
      <c r="BE43" t="s">
        <v>88</v>
      </c>
      <c r="BF43" t="s">
        <v>329</v>
      </c>
      <c r="BG43" t="s">
        <v>330</v>
      </c>
      <c r="BH43" s="1">
        <v>0</v>
      </c>
      <c r="BI43" s="1">
        <v>0</v>
      </c>
      <c r="BJ43" s="1">
        <v>0</v>
      </c>
      <c r="BK43" s="1">
        <v>1</v>
      </c>
      <c r="BL43" s="1">
        <v>0</v>
      </c>
    </row>
    <row r="44" spans="1:64" x14ac:dyDescent="0.35">
      <c r="A44" t="s">
        <v>66</v>
      </c>
      <c r="B44" t="s">
        <v>66</v>
      </c>
      <c r="C44" t="s">
        <v>66</v>
      </c>
      <c r="D44" t="s">
        <v>66</v>
      </c>
      <c r="E44" s="1"/>
      <c r="F44" s="1"/>
      <c r="G44" s="1"/>
      <c r="H44" s="1"/>
      <c r="I44" s="1"/>
      <c r="J44" s="1"/>
      <c r="K44" s="1"/>
      <c r="L44" s="1"/>
      <c r="M44" s="1"/>
      <c r="N44" s="1"/>
      <c r="O44" s="1"/>
      <c r="P44" s="1"/>
      <c r="Q44" s="1"/>
      <c r="R44" s="1"/>
      <c r="S44" t="s">
        <v>66</v>
      </c>
      <c r="T44" s="1"/>
      <c r="U44" s="1"/>
      <c r="V44" s="1"/>
      <c r="W44" s="1"/>
      <c r="X44" s="1"/>
      <c r="Y44" s="1"/>
      <c r="Z44" s="1"/>
      <c r="AA44" s="1"/>
      <c r="AB44" s="1"/>
      <c r="AC44" s="1"/>
      <c r="AD44" s="1"/>
      <c r="AE44" s="1"/>
      <c r="AF44" s="1"/>
      <c r="AG44" t="s">
        <v>66</v>
      </c>
      <c r="AH44" t="s">
        <v>66</v>
      </c>
      <c r="AI44" t="s">
        <v>66</v>
      </c>
      <c r="AJ44" t="s">
        <v>66</v>
      </c>
      <c r="AK44" t="s">
        <v>66</v>
      </c>
      <c r="AL44" t="s">
        <v>66</v>
      </c>
      <c r="AM44" t="s">
        <v>66</v>
      </c>
      <c r="AN44" t="s">
        <v>66</v>
      </c>
      <c r="AO44" t="s">
        <v>66</v>
      </c>
      <c r="AP44" t="s">
        <v>66</v>
      </c>
      <c r="AQ44" t="s">
        <v>66</v>
      </c>
      <c r="AR44" t="s">
        <v>66</v>
      </c>
      <c r="AS44" t="s">
        <v>66</v>
      </c>
      <c r="AT44" t="s">
        <v>66</v>
      </c>
      <c r="AU44" t="s">
        <v>66</v>
      </c>
      <c r="AV44" t="s">
        <v>66</v>
      </c>
      <c r="AW44" t="s">
        <v>66</v>
      </c>
      <c r="AX44" t="s">
        <v>66</v>
      </c>
      <c r="AY44" t="s">
        <v>331</v>
      </c>
      <c r="AZ44" t="s">
        <v>332</v>
      </c>
      <c r="BA44" t="s">
        <v>73</v>
      </c>
      <c r="BB44" t="s">
        <v>588</v>
      </c>
      <c r="BC44" t="s">
        <v>163</v>
      </c>
      <c r="BD44" t="s">
        <v>333</v>
      </c>
      <c r="BE44" t="s">
        <v>196</v>
      </c>
      <c r="BF44" t="s">
        <v>334</v>
      </c>
      <c r="BG44" t="s">
        <v>335</v>
      </c>
      <c r="BH44" s="1">
        <v>0</v>
      </c>
      <c r="BI44" s="1">
        <v>1</v>
      </c>
      <c r="BJ44" s="1">
        <v>0</v>
      </c>
      <c r="BK44" s="1">
        <v>0</v>
      </c>
      <c r="BL44" s="1">
        <v>0</v>
      </c>
    </row>
    <row r="45" spans="1:64" x14ac:dyDescent="0.35">
      <c r="A45" t="s">
        <v>64</v>
      </c>
      <c r="B45" t="s">
        <v>64</v>
      </c>
      <c r="C45" t="s">
        <v>92</v>
      </c>
      <c r="D45" t="s">
        <v>65</v>
      </c>
      <c r="E45" s="1" t="s">
        <v>64</v>
      </c>
      <c r="F45" s="1" t="s">
        <v>64</v>
      </c>
      <c r="G45" s="1" t="s">
        <v>64</v>
      </c>
      <c r="H45" s="1" t="s">
        <v>64</v>
      </c>
      <c r="I45" s="1" t="s">
        <v>64</v>
      </c>
      <c r="J45" s="1" t="s">
        <v>64</v>
      </c>
      <c r="K45" s="1" t="s">
        <v>64</v>
      </c>
      <c r="L45" s="1" t="s">
        <v>81</v>
      </c>
      <c r="M45" s="1" t="s">
        <v>64</v>
      </c>
      <c r="N45" s="1" t="s">
        <v>64</v>
      </c>
      <c r="O45" s="1" t="s">
        <v>64</v>
      </c>
      <c r="P45" s="1" t="s">
        <v>64</v>
      </c>
      <c r="Q45" s="1" t="s">
        <v>81</v>
      </c>
      <c r="R45" s="1" t="s">
        <v>81</v>
      </c>
      <c r="S45" t="s">
        <v>66</v>
      </c>
      <c r="T45" s="1" t="s">
        <v>81</v>
      </c>
      <c r="U45" s="1" t="s">
        <v>81</v>
      </c>
      <c r="V45" s="1" t="s">
        <v>64</v>
      </c>
      <c r="W45" s="1" t="s">
        <v>64</v>
      </c>
      <c r="X45" s="1" t="s">
        <v>64</v>
      </c>
      <c r="Y45" s="1" t="s">
        <v>64</v>
      </c>
      <c r="Z45" s="1" t="s">
        <v>81</v>
      </c>
      <c r="AA45" s="1" t="s">
        <v>64</v>
      </c>
      <c r="AB45" s="1" t="s">
        <v>64</v>
      </c>
      <c r="AC45" s="1" t="s">
        <v>64</v>
      </c>
      <c r="AD45" s="1" t="s">
        <v>64</v>
      </c>
      <c r="AE45" s="1" t="s">
        <v>81</v>
      </c>
      <c r="AF45" s="1" t="s">
        <v>81</v>
      </c>
      <c r="AG45" t="s">
        <v>66</v>
      </c>
      <c r="AH45" t="s">
        <v>92</v>
      </c>
      <c r="AI45" t="s">
        <v>64</v>
      </c>
      <c r="AJ45" t="s">
        <v>64</v>
      </c>
      <c r="AK45" t="s">
        <v>64</v>
      </c>
      <c r="AL45" t="s">
        <v>93</v>
      </c>
      <c r="AM45" t="s">
        <v>112</v>
      </c>
      <c r="AN45" t="s">
        <v>112</v>
      </c>
      <c r="AO45" t="s">
        <v>66</v>
      </c>
      <c r="AP45" t="s">
        <v>69</v>
      </c>
      <c r="AQ45" t="s">
        <v>336</v>
      </c>
      <c r="AR45" t="s">
        <v>64</v>
      </c>
      <c r="AS45" t="s">
        <v>81</v>
      </c>
      <c r="AT45" t="s">
        <v>92</v>
      </c>
      <c r="AU45" t="s">
        <v>66</v>
      </c>
      <c r="AV45" t="s">
        <v>66</v>
      </c>
      <c r="AW45" t="s">
        <v>66</v>
      </c>
      <c r="AX45" t="s">
        <v>337</v>
      </c>
      <c r="AY45" t="s">
        <v>338</v>
      </c>
      <c r="AZ45" t="s">
        <v>339</v>
      </c>
      <c r="BA45" t="s">
        <v>85</v>
      </c>
      <c r="BB45" t="s">
        <v>116</v>
      </c>
      <c r="BC45" t="s">
        <v>75</v>
      </c>
      <c r="BD45" t="s">
        <v>253</v>
      </c>
      <c r="BE45" t="s">
        <v>196</v>
      </c>
      <c r="BF45" t="s">
        <v>340</v>
      </c>
      <c r="BG45" t="s">
        <v>341</v>
      </c>
      <c r="BH45" s="1">
        <v>0</v>
      </c>
      <c r="BI45" s="1">
        <v>0</v>
      </c>
      <c r="BJ45" s="1">
        <v>0</v>
      </c>
      <c r="BK45" s="1">
        <v>1</v>
      </c>
      <c r="BL45" s="1">
        <v>0</v>
      </c>
    </row>
    <row r="46" spans="1:64" x14ac:dyDescent="0.35">
      <c r="A46" t="s">
        <v>66</v>
      </c>
      <c r="B46" t="s">
        <v>66</v>
      </c>
      <c r="C46" t="s">
        <v>66</v>
      </c>
      <c r="D46" t="s">
        <v>66</v>
      </c>
      <c r="E46" s="1"/>
      <c r="F46" s="1"/>
      <c r="G46" s="1"/>
      <c r="H46" s="1"/>
      <c r="I46" s="1"/>
      <c r="J46" s="1"/>
      <c r="K46" s="1"/>
      <c r="L46" s="1"/>
      <c r="M46" s="1"/>
      <c r="N46" s="1"/>
      <c r="O46" s="1"/>
      <c r="P46" s="1"/>
      <c r="Q46" s="1"/>
      <c r="R46" s="1"/>
      <c r="S46" t="s">
        <v>66</v>
      </c>
      <c r="T46" s="1"/>
      <c r="U46" s="1"/>
      <c r="V46" s="1"/>
      <c r="W46" s="1"/>
      <c r="X46" s="1"/>
      <c r="Y46" s="1"/>
      <c r="Z46" s="1"/>
      <c r="AA46" s="1"/>
      <c r="AB46" s="1"/>
      <c r="AC46" s="1"/>
      <c r="AD46" s="1"/>
      <c r="AE46" s="1"/>
      <c r="AF46" s="1"/>
      <c r="AG46" t="s">
        <v>66</v>
      </c>
      <c r="AH46" t="s">
        <v>66</v>
      </c>
      <c r="AI46" t="s">
        <v>66</v>
      </c>
      <c r="AJ46" t="s">
        <v>66</v>
      </c>
      <c r="AK46" t="s">
        <v>66</v>
      </c>
      <c r="AL46" t="s">
        <v>66</v>
      </c>
      <c r="AM46" t="s">
        <v>66</v>
      </c>
      <c r="AN46" t="s">
        <v>66</v>
      </c>
      <c r="AO46" t="s">
        <v>66</v>
      </c>
      <c r="AP46" t="s">
        <v>66</v>
      </c>
      <c r="AQ46" t="s">
        <v>66</v>
      </c>
      <c r="AR46" t="s">
        <v>66</v>
      </c>
      <c r="AS46" t="s">
        <v>66</v>
      </c>
      <c r="AT46" t="s">
        <v>66</v>
      </c>
      <c r="AU46" t="s">
        <v>66</v>
      </c>
      <c r="AV46" t="s">
        <v>66</v>
      </c>
      <c r="AW46" t="s">
        <v>66</v>
      </c>
      <c r="AX46" t="s">
        <v>66</v>
      </c>
      <c r="AY46" t="s">
        <v>342</v>
      </c>
      <c r="AZ46" t="s">
        <v>343</v>
      </c>
      <c r="BA46" t="s">
        <v>73</v>
      </c>
      <c r="BB46" t="s">
        <v>74</v>
      </c>
      <c r="BC46" t="s">
        <v>86</v>
      </c>
      <c r="BD46" t="s">
        <v>133</v>
      </c>
      <c r="BE46" t="s">
        <v>88</v>
      </c>
      <c r="BF46" t="s">
        <v>344</v>
      </c>
      <c r="BG46" t="s">
        <v>345</v>
      </c>
      <c r="BH46" s="1">
        <v>0</v>
      </c>
      <c r="BI46" s="1">
        <v>1</v>
      </c>
      <c r="BJ46" s="1">
        <v>0</v>
      </c>
      <c r="BK46" s="1">
        <v>0</v>
      </c>
      <c r="BL46" s="1">
        <v>0</v>
      </c>
    </row>
    <row r="47" spans="1:64" x14ac:dyDescent="0.35">
      <c r="A47" t="s">
        <v>64</v>
      </c>
      <c r="B47" t="s">
        <v>81</v>
      </c>
      <c r="C47" t="s">
        <v>92</v>
      </c>
      <c r="D47" t="s">
        <v>65</v>
      </c>
      <c r="E47" s="1" t="s">
        <v>64</v>
      </c>
      <c r="F47" s="1" t="s">
        <v>64</v>
      </c>
      <c r="G47" s="1" t="s">
        <v>64</v>
      </c>
      <c r="H47" s="1" t="s">
        <v>64</v>
      </c>
      <c r="I47" s="1" t="s">
        <v>64</v>
      </c>
      <c r="J47" s="1" t="s">
        <v>64</v>
      </c>
      <c r="K47" s="1" t="s">
        <v>64</v>
      </c>
      <c r="L47" s="1" t="s">
        <v>64</v>
      </c>
      <c r="M47" s="1" t="s">
        <v>81</v>
      </c>
      <c r="N47" s="1" t="s">
        <v>81</v>
      </c>
      <c r="O47" s="1" t="s">
        <v>81</v>
      </c>
      <c r="P47" s="1" t="s">
        <v>64</v>
      </c>
      <c r="Q47" s="1" t="s">
        <v>64</v>
      </c>
      <c r="R47" s="1" t="s">
        <v>81</v>
      </c>
      <c r="S47" t="s">
        <v>346</v>
      </c>
      <c r="T47" s="1" t="s">
        <v>64</v>
      </c>
      <c r="U47" s="1" t="s">
        <v>64</v>
      </c>
      <c r="V47" s="1" t="s">
        <v>64</v>
      </c>
      <c r="W47" s="1" t="s">
        <v>64</v>
      </c>
      <c r="X47" s="1" t="s">
        <v>64</v>
      </c>
      <c r="Y47" s="1" t="s">
        <v>64</v>
      </c>
      <c r="Z47" s="1" t="s">
        <v>81</v>
      </c>
      <c r="AA47" s="1" t="s">
        <v>64</v>
      </c>
      <c r="AB47" s="1" t="s">
        <v>81</v>
      </c>
      <c r="AC47" s="1" t="s">
        <v>81</v>
      </c>
      <c r="AD47" s="1" t="s">
        <v>81</v>
      </c>
      <c r="AE47" s="1" t="s">
        <v>64</v>
      </c>
      <c r="AF47" s="1" t="s">
        <v>81</v>
      </c>
      <c r="AG47" t="s">
        <v>347</v>
      </c>
      <c r="AH47" t="s">
        <v>64</v>
      </c>
      <c r="AI47" t="s">
        <v>64</v>
      </c>
      <c r="AJ47" t="s">
        <v>64</v>
      </c>
      <c r="AK47" t="s">
        <v>64</v>
      </c>
      <c r="AL47" t="s">
        <v>92</v>
      </c>
      <c r="AM47" t="s">
        <v>92</v>
      </c>
      <c r="AN47" t="s">
        <v>92</v>
      </c>
      <c r="AO47" t="s">
        <v>66</v>
      </c>
      <c r="AP47" t="s">
        <v>80</v>
      </c>
      <c r="AQ47" t="s">
        <v>348</v>
      </c>
      <c r="AR47" t="s">
        <v>81</v>
      </c>
      <c r="AS47" t="s">
        <v>66</v>
      </c>
      <c r="AT47" t="s">
        <v>81</v>
      </c>
      <c r="AU47" t="s">
        <v>129</v>
      </c>
      <c r="AV47" t="s">
        <v>349</v>
      </c>
      <c r="AW47" t="s">
        <v>66</v>
      </c>
      <c r="AX47" t="s">
        <v>350</v>
      </c>
      <c r="AY47" t="s">
        <v>351</v>
      </c>
      <c r="AZ47" t="s">
        <v>352</v>
      </c>
      <c r="BA47" t="s">
        <v>73</v>
      </c>
      <c r="BB47" t="s">
        <v>588</v>
      </c>
      <c r="BC47" t="s">
        <v>97</v>
      </c>
      <c r="BD47" t="s">
        <v>87</v>
      </c>
      <c r="BE47" t="s">
        <v>88</v>
      </c>
      <c r="BF47" t="s">
        <v>353</v>
      </c>
      <c r="BG47" t="s">
        <v>354</v>
      </c>
      <c r="BH47" s="1">
        <v>0</v>
      </c>
      <c r="BI47" s="1">
        <v>0</v>
      </c>
      <c r="BJ47" s="1">
        <v>0</v>
      </c>
      <c r="BK47" s="1">
        <v>1</v>
      </c>
      <c r="BL47" s="1">
        <v>0</v>
      </c>
    </row>
    <row r="48" spans="1:64" x14ac:dyDescent="0.35">
      <c r="A48" t="s">
        <v>64</v>
      </c>
      <c r="B48" t="s">
        <v>64</v>
      </c>
      <c r="C48" t="s">
        <v>92</v>
      </c>
      <c r="D48" t="s">
        <v>65</v>
      </c>
      <c r="E48" s="1" t="s">
        <v>64</v>
      </c>
      <c r="F48" s="1" t="s">
        <v>64</v>
      </c>
      <c r="G48" s="1" t="s">
        <v>64</v>
      </c>
      <c r="H48" s="1" t="s">
        <v>64</v>
      </c>
      <c r="I48" s="1" t="s">
        <v>64</v>
      </c>
      <c r="J48" s="1" t="s">
        <v>64</v>
      </c>
      <c r="K48" s="1" t="s">
        <v>64</v>
      </c>
      <c r="L48" s="1" t="s">
        <v>64</v>
      </c>
      <c r="M48" s="1" t="s">
        <v>64</v>
      </c>
      <c r="N48" s="1" t="s">
        <v>64</v>
      </c>
      <c r="O48" s="1" t="s">
        <v>64</v>
      </c>
      <c r="P48" s="1" t="s">
        <v>64</v>
      </c>
      <c r="Q48" s="1" t="s">
        <v>81</v>
      </c>
      <c r="R48" s="1" t="s">
        <v>81</v>
      </c>
      <c r="S48" t="s">
        <v>66</v>
      </c>
      <c r="T48" s="1" t="s">
        <v>64</v>
      </c>
      <c r="U48" s="1" t="s">
        <v>64</v>
      </c>
      <c r="V48" s="1" t="s">
        <v>64</v>
      </c>
      <c r="W48" s="1" t="s">
        <v>64</v>
      </c>
      <c r="X48" s="1" t="s">
        <v>64</v>
      </c>
      <c r="Y48" s="1" t="s">
        <v>64</v>
      </c>
      <c r="Z48" s="1" t="s">
        <v>64</v>
      </c>
      <c r="AA48" s="1" t="s">
        <v>64</v>
      </c>
      <c r="AB48" s="1" t="s">
        <v>64</v>
      </c>
      <c r="AC48" s="1" t="s">
        <v>64</v>
      </c>
      <c r="AD48" s="1" t="s">
        <v>64</v>
      </c>
      <c r="AE48" s="1" t="s">
        <v>81</v>
      </c>
      <c r="AF48" s="1" t="s">
        <v>64</v>
      </c>
      <c r="AG48" t="s">
        <v>66</v>
      </c>
      <c r="AH48" t="s">
        <v>64</v>
      </c>
      <c r="AI48" t="s">
        <v>64</v>
      </c>
      <c r="AJ48" t="s">
        <v>64</v>
      </c>
      <c r="AK48" t="s">
        <v>64</v>
      </c>
      <c r="AL48" t="s">
        <v>68</v>
      </c>
      <c r="AM48" t="s">
        <v>68</v>
      </c>
      <c r="AN48" t="s">
        <v>68</v>
      </c>
      <c r="AO48" t="s">
        <v>66</v>
      </c>
      <c r="AP48" t="s">
        <v>80</v>
      </c>
      <c r="AQ48" t="s">
        <v>355</v>
      </c>
      <c r="AR48" t="s">
        <v>64</v>
      </c>
      <c r="AS48" t="s">
        <v>92</v>
      </c>
      <c r="AT48" t="s">
        <v>81</v>
      </c>
      <c r="AU48" t="s">
        <v>129</v>
      </c>
      <c r="AV48" t="s">
        <v>356</v>
      </c>
      <c r="AW48" t="s">
        <v>66</v>
      </c>
      <c r="AX48" t="s">
        <v>357</v>
      </c>
      <c r="AY48" t="s">
        <v>358</v>
      </c>
      <c r="AZ48" t="s">
        <v>359</v>
      </c>
      <c r="BA48" t="s">
        <v>85</v>
      </c>
      <c r="BB48" t="s">
        <v>162</v>
      </c>
      <c r="BC48" t="s">
        <v>75</v>
      </c>
      <c r="BD48" t="s">
        <v>360</v>
      </c>
      <c r="BE48" t="s">
        <v>149</v>
      </c>
      <c r="BF48" t="s">
        <v>361</v>
      </c>
      <c r="BG48" t="s">
        <v>362</v>
      </c>
      <c r="BH48" s="1">
        <v>0</v>
      </c>
      <c r="BI48" s="1">
        <v>0</v>
      </c>
      <c r="BJ48" s="1">
        <v>0</v>
      </c>
      <c r="BK48" s="1">
        <v>1</v>
      </c>
      <c r="BL48" s="1">
        <v>0</v>
      </c>
    </row>
    <row r="49" spans="1:64" x14ac:dyDescent="0.35">
      <c r="A49" t="s">
        <v>64</v>
      </c>
      <c r="B49" t="s">
        <v>81</v>
      </c>
      <c r="C49" t="s">
        <v>81</v>
      </c>
      <c r="D49" t="s">
        <v>111</v>
      </c>
      <c r="E49" s="1" t="s">
        <v>64</v>
      </c>
      <c r="F49" s="1" t="s">
        <v>64</v>
      </c>
      <c r="G49" s="1" t="s">
        <v>64</v>
      </c>
      <c r="H49" s="1" t="s">
        <v>64</v>
      </c>
      <c r="I49" s="1" t="s">
        <v>81</v>
      </c>
      <c r="J49" s="1" t="s">
        <v>64</v>
      </c>
      <c r="K49" s="1" t="s">
        <v>64</v>
      </c>
      <c r="L49" s="1" t="s">
        <v>81</v>
      </c>
      <c r="M49" s="1" t="s">
        <v>81</v>
      </c>
      <c r="N49" s="1" t="s">
        <v>81</v>
      </c>
      <c r="O49" s="1" t="s">
        <v>81</v>
      </c>
      <c r="P49" s="1" t="s">
        <v>64</v>
      </c>
      <c r="Q49" s="1" t="s">
        <v>81</v>
      </c>
      <c r="R49" s="1" t="s">
        <v>81</v>
      </c>
      <c r="S49" t="s">
        <v>66</v>
      </c>
      <c r="T49" s="1" t="s">
        <v>64</v>
      </c>
      <c r="U49" s="1" t="s">
        <v>64</v>
      </c>
      <c r="V49" s="1" t="s">
        <v>64</v>
      </c>
      <c r="W49" s="1" t="s">
        <v>81</v>
      </c>
      <c r="X49" s="1" t="s">
        <v>64</v>
      </c>
      <c r="Y49" s="1" t="s">
        <v>81</v>
      </c>
      <c r="Z49" s="1" t="s">
        <v>81</v>
      </c>
      <c r="AA49" s="1" t="s">
        <v>64</v>
      </c>
      <c r="AB49" s="1" t="s">
        <v>64</v>
      </c>
      <c r="AC49" s="1" t="s">
        <v>64</v>
      </c>
      <c r="AD49" s="1" t="s">
        <v>64</v>
      </c>
      <c r="AE49" s="1" t="s">
        <v>81</v>
      </c>
      <c r="AF49" s="1" t="s">
        <v>81</v>
      </c>
      <c r="AG49" t="s">
        <v>66</v>
      </c>
      <c r="AH49" t="s">
        <v>64</v>
      </c>
      <c r="AI49" t="s">
        <v>64</v>
      </c>
      <c r="AJ49" t="s">
        <v>64</v>
      </c>
      <c r="AK49" t="s">
        <v>81</v>
      </c>
      <c r="AL49" t="s">
        <v>67</v>
      </c>
      <c r="AM49" t="s">
        <v>68</v>
      </c>
      <c r="AN49" t="s">
        <v>112</v>
      </c>
      <c r="AO49" t="s">
        <v>66</v>
      </c>
      <c r="AP49" t="s">
        <v>80</v>
      </c>
      <c r="AQ49" t="s">
        <v>363</v>
      </c>
      <c r="AR49" t="s">
        <v>64</v>
      </c>
      <c r="AS49" t="s">
        <v>64</v>
      </c>
      <c r="AT49" t="s">
        <v>64</v>
      </c>
      <c r="AU49" t="s">
        <v>66</v>
      </c>
      <c r="AV49" t="s">
        <v>66</v>
      </c>
      <c r="AW49" t="s">
        <v>70</v>
      </c>
      <c r="AX49" t="s">
        <v>364</v>
      </c>
      <c r="AY49" t="s">
        <v>365</v>
      </c>
      <c r="AZ49" t="s">
        <v>366</v>
      </c>
      <c r="BA49" t="s">
        <v>73</v>
      </c>
      <c r="BB49" t="s">
        <v>588</v>
      </c>
      <c r="BC49" t="s">
        <v>86</v>
      </c>
      <c r="BD49" t="s">
        <v>133</v>
      </c>
      <c r="BE49" t="s">
        <v>88</v>
      </c>
      <c r="BF49" t="s">
        <v>367</v>
      </c>
      <c r="BG49" t="s">
        <v>368</v>
      </c>
      <c r="BH49" s="1">
        <v>0</v>
      </c>
      <c r="BI49" s="1">
        <v>0</v>
      </c>
      <c r="BJ49" s="1">
        <v>0</v>
      </c>
      <c r="BK49" s="1">
        <v>1</v>
      </c>
      <c r="BL49" s="1">
        <v>0</v>
      </c>
    </row>
    <row r="50" spans="1:64" x14ac:dyDescent="0.35">
      <c r="A50" t="s">
        <v>66</v>
      </c>
      <c r="B50" t="s">
        <v>66</v>
      </c>
      <c r="C50" t="s">
        <v>66</v>
      </c>
      <c r="D50" t="s">
        <v>66</v>
      </c>
      <c r="E50" s="1"/>
      <c r="F50" s="1"/>
      <c r="G50" s="1"/>
      <c r="H50" s="1"/>
      <c r="I50" s="1"/>
      <c r="J50" s="1"/>
      <c r="K50" s="1"/>
      <c r="L50" s="1"/>
      <c r="M50" s="1"/>
      <c r="N50" s="1"/>
      <c r="O50" s="1"/>
      <c r="P50" s="1"/>
      <c r="Q50" s="1"/>
      <c r="R50" s="1"/>
      <c r="S50" t="s">
        <v>66</v>
      </c>
      <c r="T50" s="1"/>
      <c r="U50" s="1"/>
      <c r="V50" s="1"/>
      <c r="W50" s="1"/>
      <c r="X50" s="1"/>
      <c r="Y50" s="1"/>
      <c r="Z50" s="1"/>
      <c r="AA50" s="1"/>
      <c r="AB50" s="1"/>
      <c r="AC50" s="1"/>
      <c r="AD50" s="1"/>
      <c r="AE50" s="1"/>
      <c r="AF50" s="1"/>
      <c r="AG50" t="s">
        <v>66</v>
      </c>
      <c r="AH50" t="s">
        <v>66</v>
      </c>
      <c r="AI50" t="s">
        <v>66</v>
      </c>
      <c r="AJ50" t="s">
        <v>66</v>
      </c>
      <c r="AK50" t="s">
        <v>66</v>
      </c>
      <c r="AL50" t="s">
        <v>66</v>
      </c>
      <c r="AM50" t="s">
        <v>66</v>
      </c>
      <c r="AN50" t="s">
        <v>66</v>
      </c>
      <c r="AO50" t="s">
        <v>66</v>
      </c>
      <c r="AP50" t="s">
        <v>66</v>
      </c>
      <c r="AQ50" t="s">
        <v>66</v>
      </c>
      <c r="AR50" t="s">
        <v>66</v>
      </c>
      <c r="AS50" t="s">
        <v>66</v>
      </c>
      <c r="AT50" t="s">
        <v>66</v>
      </c>
      <c r="AU50" t="s">
        <v>66</v>
      </c>
      <c r="AV50" t="s">
        <v>66</v>
      </c>
      <c r="AW50" t="s">
        <v>66</v>
      </c>
      <c r="AX50" t="s">
        <v>66</v>
      </c>
      <c r="AY50" t="s">
        <v>369</v>
      </c>
      <c r="AZ50" t="s">
        <v>370</v>
      </c>
      <c r="BA50" t="s">
        <v>73</v>
      </c>
      <c r="BB50" t="s">
        <v>588</v>
      </c>
      <c r="BC50" t="s">
        <v>86</v>
      </c>
      <c r="BD50" t="s">
        <v>371</v>
      </c>
      <c r="BE50" t="s">
        <v>77</v>
      </c>
      <c r="BF50" t="s">
        <v>372</v>
      </c>
      <c r="BG50" t="s">
        <v>373</v>
      </c>
      <c r="BH50" s="1">
        <v>0</v>
      </c>
      <c r="BI50" s="1">
        <v>1</v>
      </c>
      <c r="BJ50" s="1">
        <v>0</v>
      </c>
      <c r="BK50" s="1">
        <v>0</v>
      </c>
      <c r="BL50" s="1">
        <v>0</v>
      </c>
    </row>
    <row r="51" spans="1:64" x14ac:dyDescent="0.35">
      <c r="A51" t="s">
        <v>64</v>
      </c>
      <c r="B51" t="s">
        <v>81</v>
      </c>
      <c r="C51" t="s">
        <v>64</v>
      </c>
      <c r="D51" t="s">
        <v>65</v>
      </c>
      <c r="E51" s="1" t="s">
        <v>64</v>
      </c>
      <c r="F51" s="1" t="s">
        <v>64</v>
      </c>
      <c r="G51" s="1" t="s">
        <v>64</v>
      </c>
      <c r="H51" s="1" t="s">
        <v>64</v>
      </c>
      <c r="I51" s="1" t="s">
        <v>64</v>
      </c>
      <c r="J51" s="1" t="s">
        <v>64</v>
      </c>
      <c r="K51" s="1" t="s">
        <v>64</v>
      </c>
      <c r="L51" s="1" t="s">
        <v>81</v>
      </c>
      <c r="M51" s="1" t="s">
        <v>64</v>
      </c>
      <c r="N51" s="1" t="s">
        <v>64</v>
      </c>
      <c r="O51" s="1" t="s">
        <v>64</v>
      </c>
      <c r="P51" s="1" t="s">
        <v>81</v>
      </c>
      <c r="Q51" s="1" t="s">
        <v>81</v>
      </c>
      <c r="R51" s="1" t="s">
        <v>81</v>
      </c>
      <c r="S51" t="s">
        <v>66</v>
      </c>
      <c r="T51" s="1" t="s">
        <v>64</v>
      </c>
      <c r="U51" s="1" t="s">
        <v>64</v>
      </c>
      <c r="V51" s="1" t="s">
        <v>64</v>
      </c>
      <c r="W51" s="1" t="s">
        <v>64</v>
      </c>
      <c r="X51" s="1" t="s">
        <v>64</v>
      </c>
      <c r="Y51" s="1" t="s">
        <v>64</v>
      </c>
      <c r="Z51" s="1" t="s">
        <v>64</v>
      </c>
      <c r="AA51" s="1" t="s">
        <v>64</v>
      </c>
      <c r="AB51" s="1" t="s">
        <v>64</v>
      </c>
      <c r="AC51" s="1" t="s">
        <v>64</v>
      </c>
      <c r="AD51" s="1" t="s">
        <v>64</v>
      </c>
      <c r="AE51" s="1" t="s">
        <v>81</v>
      </c>
      <c r="AF51" s="1" t="s">
        <v>81</v>
      </c>
      <c r="AG51" t="s">
        <v>66</v>
      </c>
      <c r="AH51" t="s">
        <v>64</v>
      </c>
      <c r="AI51" t="s">
        <v>64</v>
      </c>
      <c r="AJ51" t="s">
        <v>64</v>
      </c>
      <c r="AK51" t="s">
        <v>64</v>
      </c>
      <c r="AL51" t="s">
        <v>67</v>
      </c>
      <c r="AM51" t="s">
        <v>68</v>
      </c>
      <c r="AN51" t="s">
        <v>93</v>
      </c>
      <c r="AO51" t="s">
        <v>66</v>
      </c>
      <c r="AP51" t="s">
        <v>69</v>
      </c>
      <c r="AQ51" t="s">
        <v>374</v>
      </c>
      <c r="AR51" t="s">
        <v>81</v>
      </c>
      <c r="AS51" t="s">
        <v>66</v>
      </c>
      <c r="AT51" t="s">
        <v>81</v>
      </c>
      <c r="AU51" t="s">
        <v>121</v>
      </c>
      <c r="AV51" t="s">
        <v>66</v>
      </c>
      <c r="AW51" t="s">
        <v>66</v>
      </c>
      <c r="AX51" t="s">
        <v>375</v>
      </c>
      <c r="AY51" t="s">
        <v>376</v>
      </c>
      <c r="AZ51" t="s">
        <v>377</v>
      </c>
      <c r="BA51" t="s">
        <v>85</v>
      </c>
      <c r="BB51" t="s">
        <v>138</v>
      </c>
      <c r="BC51" t="s">
        <v>75</v>
      </c>
      <c r="BD51" t="s">
        <v>253</v>
      </c>
      <c r="BE51" t="s">
        <v>196</v>
      </c>
      <c r="BF51" t="s">
        <v>378</v>
      </c>
      <c r="BG51" t="s">
        <v>379</v>
      </c>
      <c r="BH51" s="1">
        <v>0</v>
      </c>
      <c r="BI51" s="1">
        <v>0</v>
      </c>
      <c r="BJ51" s="1">
        <v>0</v>
      </c>
      <c r="BK51" s="1">
        <v>1</v>
      </c>
      <c r="BL51" s="1">
        <v>0</v>
      </c>
    </row>
    <row r="52" spans="1:64" x14ac:dyDescent="0.35">
      <c r="A52" t="s">
        <v>81</v>
      </c>
      <c r="B52" t="s">
        <v>66</v>
      </c>
      <c r="C52" t="s">
        <v>66</v>
      </c>
      <c r="D52" t="s">
        <v>66</v>
      </c>
      <c r="E52" s="1"/>
      <c r="F52" s="1"/>
      <c r="G52" s="1"/>
      <c r="H52" s="1"/>
      <c r="I52" s="1"/>
      <c r="J52" s="1"/>
      <c r="K52" s="1"/>
      <c r="L52" s="1"/>
      <c r="M52" s="1"/>
      <c r="N52" s="1"/>
      <c r="O52" s="1"/>
      <c r="P52" s="1"/>
      <c r="Q52" s="1"/>
      <c r="R52" s="1"/>
      <c r="S52" t="s">
        <v>66</v>
      </c>
      <c r="T52" s="1"/>
      <c r="U52" s="1"/>
      <c r="V52" s="1"/>
      <c r="W52" s="1"/>
      <c r="X52" s="1"/>
      <c r="Y52" s="1"/>
      <c r="Z52" s="1"/>
      <c r="AA52" s="1"/>
      <c r="AB52" s="1"/>
      <c r="AC52" s="1"/>
      <c r="AD52" s="1"/>
      <c r="AE52" s="1"/>
      <c r="AF52" s="1"/>
      <c r="AG52" t="s">
        <v>66</v>
      </c>
      <c r="AH52" t="s">
        <v>66</v>
      </c>
      <c r="AI52" t="s">
        <v>66</v>
      </c>
      <c r="AJ52" t="s">
        <v>66</v>
      </c>
      <c r="AK52" t="s">
        <v>66</v>
      </c>
      <c r="AL52" t="s">
        <v>66</v>
      </c>
      <c r="AM52" t="s">
        <v>66</v>
      </c>
      <c r="AN52" t="s">
        <v>66</v>
      </c>
      <c r="AO52" t="s">
        <v>380</v>
      </c>
      <c r="AP52" t="s">
        <v>66</v>
      </c>
      <c r="AQ52" t="s">
        <v>66</v>
      </c>
      <c r="AR52" t="s">
        <v>66</v>
      </c>
      <c r="AS52" t="s">
        <v>66</v>
      </c>
      <c r="AT52" t="s">
        <v>66</v>
      </c>
      <c r="AU52" t="s">
        <v>66</v>
      </c>
      <c r="AV52" t="s">
        <v>66</v>
      </c>
      <c r="AW52" t="s">
        <v>66</v>
      </c>
      <c r="AX52" t="s">
        <v>66</v>
      </c>
      <c r="AY52" t="s">
        <v>381</v>
      </c>
      <c r="AZ52" t="s">
        <v>382</v>
      </c>
      <c r="BA52" t="s">
        <v>73</v>
      </c>
      <c r="BB52" t="s">
        <v>74</v>
      </c>
      <c r="BC52" t="s">
        <v>163</v>
      </c>
      <c r="BD52" t="s">
        <v>253</v>
      </c>
      <c r="BE52" t="s">
        <v>196</v>
      </c>
      <c r="BF52" t="s">
        <v>383</v>
      </c>
      <c r="BG52" t="s">
        <v>384</v>
      </c>
      <c r="BH52" s="1">
        <v>0</v>
      </c>
      <c r="BI52" s="1">
        <v>0</v>
      </c>
      <c r="BJ52" s="1">
        <v>1</v>
      </c>
      <c r="BK52" s="1">
        <v>0</v>
      </c>
      <c r="BL52" s="1">
        <v>0</v>
      </c>
    </row>
    <row r="53" spans="1:64" x14ac:dyDescent="0.35">
      <c r="A53" t="s">
        <v>64</v>
      </c>
      <c r="B53" t="s">
        <v>64</v>
      </c>
      <c r="C53" t="s">
        <v>64</v>
      </c>
      <c r="D53" t="s">
        <v>65</v>
      </c>
      <c r="E53" s="1" t="s">
        <v>81</v>
      </c>
      <c r="F53" s="1" t="s">
        <v>64</v>
      </c>
      <c r="G53" s="1" t="s">
        <v>64</v>
      </c>
      <c r="H53" s="1" t="s">
        <v>64</v>
      </c>
      <c r="I53" s="1" t="s">
        <v>64</v>
      </c>
      <c r="J53" s="1" t="s">
        <v>64</v>
      </c>
      <c r="K53" s="1" t="s">
        <v>64</v>
      </c>
      <c r="L53" s="1" t="s">
        <v>81</v>
      </c>
      <c r="M53" s="1" t="s">
        <v>81</v>
      </c>
      <c r="N53" s="1" t="s">
        <v>81</v>
      </c>
      <c r="O53" s="1" t="s">
        <v>81</v>
      </c>
      <c r="P53" s="1" t="s">
        <v>64</v>
      </c>
      <c r="Q53" s="1" t="s">
        <v>81</v>
      </c>
      <c r="R53" s="1" t="s">
        <v>81</v>
      </c>
      <c r="S53" t="s">
        <v>66</v>
      </c>
      <c r="T53" s="1" t="s">
        <v>64</v>
      </c>
      <c r="U53" s="1" t="s">
        <v>81</v>
      </c>
      <c r="V53" s="1" t="s">
        <v>64</v>
      </c>
      <c r="W53" s="1" t="s">
        <v>81</v>
      </c>
      <c r="X53" s="1" t="s">
        <v>64</v>
      </c>
      <c r="Y53" s="1" t="s">
        <v>64</v>
      </c>
      <c r="Z53" s="1" t="s">
        <v>81</v>
      </c>
      <c r="AA53" s="1" t="s">
        <v>64</v>
      </c>
      <c r="AB53" s="1" t="s">
        <v>64</v>
      </c>
      <c r="AC53" s="1" t="s">
        <v>64</v>
      </c>
      <c r="AD53" s="1" t="s">
        <v>64</v>
      </c>
      <c r="AE53" s="1" t="s">
        <v>64</v>
      </c>
      <c r="AF53" s="1" t="s">
        <v>81</v>
      </c>
      <c r="AG53" t="s">
        <v>385</v>
      </c>
      <c r="AH53" t="s">
        <v>64</v>
      </c>
      <c r="AI53" t="s">
        <v>64</v>
      </c>
      <c r="AJ53" t="s">
        <v>64</v>
      </c>
      <c r="AK53" t="s">
        <v>64</v>
      </c>
      <c r="AL53" t="s">
        <v>68</v>
      </c>
      <c r="AM53" t="s">
        <v>68</v>
      </c>
      <c r="AN53" t="s">
        <v>68</v>
      </c>
      <c r="AO53" t="s">
        <v>66</v>
      </c>
      <c r="AP53" t="s">
        <v>80</v>
      </c>
      <c r="AQ53" t="s">
        <v>66</v>
      </c>
      <c r="AR53" t="s">
        <v>81</v>
      </c>
      <c r="AS53" t="s">
        <v>66</v>
      </c>
      <c r="AT53" t="s">
        <v>81</v>
      </c>
      <c r="AU53" t="s">
        <v>129</v>
      </c>
      <c r="AV53" t="s">
        <v>386</v>
      </c>
      <c r="AW53" t="s">
        <v>66</v>
      </c>
      <c r="AX53" t="s">
        <v>387</v>
      </c>
      <c r="AY53" t="s">
        <v>388</v>
      </c>
      <c r="AZ53" t="s">
        <v>389</v>
      </c>
      <c r="BA53" t="s">
        <v>85</v>
      </c>
      <c r="BB53" t="s">
        <v>74</v>
      </c>
      <c r="BC53" t="s">
        <v>86</v>
      </c>
      <c r="BD53" t="s">
        <v>253</v>
      </c>
      <c r="BE53" t="s">
        <v>196</v>
      </c>
      <c r="BF53" t="s">
        <v>390</v>
      </c>
      <c r="BG53" t="s">
        <v>391</v>
      </c>
      <c r="BH53" s="1">
        <v>0</v>
      </c>
      <c r="BI53" s="1">
        <v>0</v>
      </c>
      <c r="BJ53" s="1">
        <v>0</v>
      </c>
      <c r="BK53" s="1">
        <v>1</v>
      </c>
      <c r="BL53" s="1">
        <v>0</v>
      </c>
    </row>
    <row r="54" spans="1:64" x14ac:dyDescent="0.35">
      <c r="A54" t="s">
        <v>64</v>
      </c>
      <c r="B54" t="s">
        <v>81</v>
      </c>
      <c r="C54" t="s">
        <v>64</v>
      </c>
      <c r="D54" t="s">
        <v>65</v>
      </c>
      <c r="E54" s="1" t="s">
        <v>64</v>
      </c>
      <c r="F54" s="1" t="s">
        <v>64</v>
      </c>
      <c r="G54" s="1" t="s">
        <v>64</v>
      </c>
      <c r="H54" s="1" t="s">
        <v>64</v>
      </c>
      <c r="I54" s="1" t="s">
        <v>64</v>
      </c>
      <c r="J54" s="1" t="s">
        <v>64</v>
      </c>
      <c r="K54" s="1" t="s">
        <v>64</v>
      </c>
      <c r="L54" s="1" t="s">
        <v>81</v>
      </c>
      <c r="M54" s="1" t="s">
        <v>64</v>
      </c>
      <c r="N54" s="1" t="s">
        <v>81</v>
      </c>
      <c r="O54" s="1" t="s">
        <v>81</v>
      </c>
      <c r="P54" s="1" t="s">
        <v>81</v>
      </c>
      <c r="Q54" s="1" t="s">
        <v>81</v>
      </c>
      <c r="R54" s="1" t="s">
        <v>81</v>
      </c>
      <c r="S54" t="s">
        <v>66</v>
      </c>
      <c r="T54" s="1" t="s">
        <v>64</v>
      </c>
      <c r="U54" s="1" t="s">
        <v>64</v>
      </c>
      <c r="V54" s="1" t="s">
        <v>64</v>
      </c>
      <c r="W54" s="1" t="s">
        <v>64</v>
      </c>
      <c r="X54" s="1" t="s">
        <v>64</v>
      </c>
      <c r="Y54" s="1" t="s">
        <v>64</v>
      </c>
      <c r="Z54" s="1" t="s">
        <v>64</v>
      </c>
      <c r="AA54" s="1" t="s">
        <v>64</v>
      </c>
      <c r="AB54" s="1" t="s">
        <v>64</v>
      </c>
      <c r="AC54" s="1" t="s">
        <v>64</v>
      </c>
      <c r="AD54" s="1" t="s">
        <v>64</v>
      </c>
      <c r="AE54" s="1" t="s">
        <v>81</v>
      </c>
      <c r="AF54" s="1" t="s">
        <v>81</v>
      </c>
      <c r="AG54" t="s">
        <v>66</v>
      </c>
      <c r="AH54" t="s">
        <v>64</v>
      </c>
      <c r="AI54" t="s">
        <v>64</v>
      </c>
      <c r="AJ54" t="s">
        <v>64</v>
      </c>
      <c r="AK54" t="s">
        <v>64</v>
      </c>
      <c r="AL54" t="s">
        <v>93</v>
      </c>
      <c r="AM54" t="s">
        <v>112</v>
      </c>
      <c r="AN54" t="s">
        <v>112</v>
      </c>
      <c r="AO54" t="s">
        <v>66</v>
      </c>
      <c r="AP54" t="s">
        <v>80</v>
      </c>
      <c r="AQ54" t="s">
        <v>66</v>
      </c>
      <c r="AR54" t="s">
        <v>81</v>
      </c>
      <c r="AS54" t="s">
        <v>66</v>
      </c>
      <c r="AT54" t="s">
        <v>81</v>
      </c>
      <c r="AU54" t="s">
        <v>94</v>
      </c>
      <c r="AV54" t="s">
        <v>66</v>
      </c>
      <c r="AW54" t="s">
        <v>66</v>
      </c>
      <c r="AX54" t="s">
        <v>66</v>
      </c>
      <c r="AY54" t="s">
        <v>392</v>
      </c>
      <c r="AZ54" t="s">
        <v>393</v>
      </c>
      <c r="BA54" t="s">
        <v>73</v>
      </c>
      <c r="BB54" t="s">
        <v>588</v>
      </c>
      <c r="BC54" t="s">
        <v>97</v>
      </c>
      <c r="BD54" t="s">
        <v>87</v>
      </c>
      <c r="BE54" t="s">
        <v>88</v>
      </c>
      <c r="BF54" t="s">
        <v>394</v>
      </c>
      <c r="BG54" t="s">
        <v>395</v>
      </c>
      <c r="BH54" s="1">
        <v>0</v>
      </c>
      <c r="BI54" s="1">
        <v>0</v>
      </c>
      <c r="BJ54" s="1">
        <v>0</v>
      </c>
      <c r="BK54" s="1">
        <v>1</v>
      </c>
      <c r="BL54" s="1">
        <v>0</v>
      </c>
    </row>
    <row r="55" spans="1:64" x14ac:dyDescent="0.35">
      <c r="A55" t="s">
        <v>64</v>
      </c>
      <c r="B55" t="s">
        <v>81</v>
      </c>
      <c r="C55" t="s">
        <v>64</v>
      </c>
      <c r="D55" t="s">
        <v>65</v>
      </c>
      <c r="E55" s="1" t="s">
        <v>64</v>
      </c>
      <c r="F55" s="1" t="s">
        <v>64</v>
      </c>
      <c r="G55" s="1" t="s">
        <v>64</v>
      </c>
      <c r="H55" s="1" t="s">
        <v>64</v>
      </c>
      <c r="I55" s="1" t="s">
        <v>81</v>
      </c>
      <c r="J55" s="1" t="s">
        <v>64</v>
      </c>
      <c r="K55" s="1" t="s">
        <v>64</v>
      </c>
      <c r="L55" s="1" t="s">
        <v>81</v>
      </c>
      <c r="M55" s="1" t="s">
        <v>81</v>
      </c>
      <c r="N55" s="1" t="s">
        <v>81</v>
      </c>
      <c r="O55" s="1" t="s">
        <v>64</v>
      </c>
      <c r="P55" s="1" t="s">
        <v>81</v>
      </c>
      <c r="Q55" s="1" t="s">
        <v>81</v>
      </c>
      <c r="R55" s="1" t="s">
        <v>64</v>
      </c>
      <c r="S55" t="s">
        <v>66</v>
      </c>
      <c r="T55" s="1" t="s">
        <v>64</v>
      </c>
      <c r="U55" s="1" t="s">
        <v>64</v>
      </c>
      <c r="V55" s="1" t="s">
        <v>64</v>
      </c>
      <c r="W55" s="1" t="s">
        <v>64</v>
      </c>
      <c r="X55" s="1" t="s">
        <v>81</v>
      </c>
      <c r="Y55" s="1" t="s">
        <v>81</v>
      </c>
      <c r="Z55" s="1" t="s">
        <v>81</v>
      </c>
      <c r="AA55" s="1" t="s">
        <v>81</v>
      </c>
      <c r="AB55" s="1" t="s">
        <v>64</v>
      </c>
      <c r="AC55" s="1" t="s">
        <v>81</v>
      </c>
      <c r="AD55" s="1" t="s">
        <v>64</v>
      </c>
      <c r="AE55" s="1" t="s">
        <v>81</v>
      </c>
      <c r="AF55" s="1" t="s">
        <v>81</v>
      </c>
      <c r="AG55" t="s">
        <v>66</v>
      </c>
      <c r="AH55" t="s">
        <v>64</v>
      </c>
      <c r="AI55" t="s">
        <v>64</v>
      </c>
      <c r="AJ55" t="s">
        <v>92</v>
      </c>
      <c r="AK55" t="s">
        <v>66</v>
      </c>
      <c r="AL55" t="s">
        <v>93</v>
      </c>
      <c r="AM55" t="s">
        <v>68</v>
      </c>
      <c r="AN55" t="s">
        <v>68</v>
      </c>
      <c r="AO55" t="s">
        <v>66</v>
      </c>
      <c r="AP55" t="s">
        <v>80</v>
      </c>
      <c r="AQ55" t="s">
        <v>66</v>
      </c>
      <c r="AR55" t="s">
        <v>92</v>
      </c>
      <c r="AS55" t="s">
        <v>81</v>
      </c>
      <c r="AT55" t="s">
        <v>92</v>
      </c>
      <c r="AU55" t="s">
        <v>66</v>
      </c>
      <c r="AV55" t="s">
        <v>66</v>
      </c>
      <c r="AW55" t="s">
        <v>66</v>
      </c>
      <c r="AX55" t="s">
        <v>66</v>
      </c>
      <c r="AY55" t="s">
        <v>396</v>
      </c>
      <c r="AZ55" t="s">
        <v>397</v>
      </c>
      <c r="BA55" t="s">
        <v>73</v>
      </c>
      <c r="BB55" t="s">
        <v>588</v>
      </c>
      <c r="BC55" t="s">
        <v>97</v>
      </c>
      <c r="BD55" t="s">
        <v>243</v>
      </c>
      <c r="BE55" t="s">
        <v>88</v>
      </c>
      <c r="BF55" t="s">
        <v>398</v>
      </c>
      <c r="BG55" t="s">
        <v>399</v>
      </c>
      <c r="BH55" s="1">
        <v>0</v>
      </c>
      <c r="BI55" s="1">
        <v>0</v>
      </c>
      <c r="BJ55" s="1">
        <v>0</v>
      </c>
      <c r="BK55" s="1">
        <v>1</v>
      </c>
      <c r="BL55" s="1">
        <v>0</v>
      </c>
    </row>
    <row r="56" spans="1:64" x14ac:dyDescent="0.35">
      <c r="A56" t="s">
        <v>64</v>
      </c>
      <c r="B56" t="s">
        <v>81</v>
      </c>
      <c r="C56" t="s">
        <v>81</v>
      </c>
      <c r="D56" t="s">
        <v>65</v>
      </c>
      <c r="E56" s="1" t="s">
        <v>64</v>
      </c>
      <c r="F56" s="1" t="s">
        <v>64</v>
      </c>
      <c r="G56" s="1" t="s">
        <v>64</v>
      </c>
      <c r="H56" s="1" t="s">
        <v>64</v>
      </c>
      <c r="I56" s="1" t="s">
        <v>64</v>
      </c>
      <c r="J56" s="1" t="s">
        <v>64</v>
      </c>
      <c r="K56" s="1" t="s">
        <v>64</v>
      </c>
      <c r="L56" s="1" t="s">
        <v>64</v>
      </c>
      <c r="M56" s="1" t="s">
        <v>64</v>
      </c>
      <c r="N56" s="1" t="s">
        <v>64</v>
      </c>
      <c r="O56" s="1" t="s">
        <v>64</v>
      </c>
      <c r="P56" s="1" t="s">
        <v>64</v>
      </c>
      <c r="Q56" s="1" t="s">
        <v>81</v>
      </c>
      <c r="R56" s="1" t="s">
        <v>81</v>
      </c>
      <c r="S56" t="s">
        <v>66</v>
      </c>
      <c r="T56" s="1" t="s">
        <v>64</v>
      </c>
      <c r="U56" s="1" t="s">
        <v>64</v>
      </c>
      <c r="V56" s="1" t="s">
        <v>64</v>
      </c>
      <c r="W56" s="1" t="s">
        <v>64</v>
      </c>
      <c r="X56" s="1" t="s">
        <v>64</v>
      </c>
      <c r="Y56" s="1" t="s">
        <v>64</v>
      </c>
      <c r="Z56" s="1" t="s">
        <v>64</v>
      </c>
      <c r="AA56" s="1" t="s">
        <v>64</v>
      </c>
      <c r="AB56" s="1" t="s">
        <v>64</v>
      </c>
      <c r="AC56" s="1" t="s">
        <v>64</v>
      </c>
      <c r="AD56" s="1" t="s">
        <v>64</v>
      </c>
      <c r="AE56" s="1" t="s">
        <v>81</v>
      </c>
      <c r="AF56" s="1" t="s">
        <v>81</v>
      </c>
      <c r="AG56" t="s">
        <v>66</v>
      </c>
      <c r="AH56" t="s">
        <v>64</v>
      </c>
      <c r="AI56" t="s">
        <v>64</v>
      </c>
      <c r="AJ56" t="s">
        <v>64</v>
      </c>
      <c r="AK56" t="s">
        <v>64</v>
      </c>
      <c r="AL56" t="s">
        <v>68</v>
      </c>
      <c r="AM56" t="s">
        <v>68</v>
      </c>
      <c r="AN56" t="s">
        <v>68</v>
      </c>
      <c r="AO56" t="s">
        <v>66</v>
      </c>
      <c r="AP56" t="s">
        <v>80</v>
      </c>
      <c r="AQ56" t="s">
        <v>66</v>
      </c>
      <c r="AR56" t="s">
        <v>64</v>
      </c>
      <c r="AS56" t="s">
        <v>81</v>
      </c>
      <c r="AT56" t="s">
        <v>81</v>
      </c>
      <c r="AU56" t="s">
        <v>233</v>
      </c>
      <c r="AV56" t="s">
        <v>66</v>
      </c>
      <c r="AW56" t="s">
        <v>66</v>
      </c>
      <c r="AX56" t="s">
        <v>400</v>
      </c>
      <c r="AY56" t="s">
        <v>401</v>
      </c>
      <c r="AZ56" t="s">
        <v>402</v>
      </c>
      <c r="BA56" t="s">
        <v>85</v>
      </c>
      <c r="BB56" t="s">
        <v>74</v>
      </c>
      <c r="BC56" t="s">
        <v>86</v>
      </c>
      <c r="BD56" t="s">
        <v>403</v>
      </c>
      <c r="BE56" t="s">
        <v>77</v>
      </c>
      <c r="BF56" t="s">
        <v>404</v>
      </c>
      <c r="BG56" t="s">
        <v>405</v>
      </c>
      <c r="BH56" s="1">
        <v>0</v>
      </c>
      <c r="BI56" s="1">
        <v>0</v>
      </c>
      <c r="BJ56" s="1">
        <v>0</v>
      </c>
      <c r="BK56" s="1">
        <v>1</v>
      </c>
      <c r="BL56" s="1">
        <v>0</v>
      </c>
    </row>
    <row r="57" spans="1:64" x14ac:dyDescent="0.35">
      <c r="A57" t="s">
        <v>66</v>
      </c>
      <c r="B57" t="s">
        <v>66</v>
      </c>
      <c r="C57" t="s">
        <v>66</v>
      </c>
      <c r="D57" t="s">
        <v>66</v>
      </c>
      <c r="E57" s="1"/>
      <c r="F57" s="1"/>
      <c r="G57" s="1"/>
      <c r="H57" s="1"/>
      <c r="I57" s="1"/>
      <c r="J57" s="1"/>
      <c r="K57" s="1"/>
      <c r="L57" s="1"/>
      <c r="M57" s="1"/>
      <c r="N57" s="1"/>
      <c r="O57" s="1"/>
      <c r="P57" s="1"/>
      <c r="Q57" s="1"/>
      <c r="R57" s="1"/>
      <c r="S57" t="s">
        <v>66</v>
      </c>
      <c r="T57" s="1"/>
      <c r="U57" s="1"/>
      <c r="V57" s="1"/>
      <c r="W57" s="1"/>
      <c r="X57" s="1"/>
      <c r="Y57" s="1"/>
      <c r="Z57" s="1"/>
      <c r="AA57" s="1"/>
      <c r="AB57" s="1"/>
      <c r="AC57" s="1"/>
      <c r="AD57" s="1"/>
      <c r="AE57" s="1"/>
      <c r="AF57" s="1"/>
      <c r="AG57" t="s">
        <v>66</v>
      </c>
      <c r="AH57" t="s">
        <v>66</v>
      </c>
      <c r="AI57" t="s">
        <v>66</v>
      </c>
      <c r="AJ57" t="s">
        <v>66</v>
      </c>
      <c r="AK57" t="s">
        <v>66</v>
      </c>
      <c r="AL57" t="s">
        <v>66</v>
      </c>
      <c r="AM57" t="s">
        <v>66</v>
      </c>
      <c r="AN57" t="s">
        <v>66</v>
      </c>
      <c r="AO57" t="s">
        <v>66</v>
      </c>
      <c r="AP57" t="s">
        <v>66</v>
      </c>
      <c r="AQ57" t="s">
        <v>66</v>
      </c>
      <c r="AR57" t="s">
        <v>66</v>
      </c>
      <c r="AS57" t="s">
        <v>66</v>
      </c>
      <c r="AT57" t="s">
        <v>66</v>
      </c>
      <c r="AU57" t="s">
        <v>66</v>
      </c>
      <c r="AV57" t="s">
        <v>66</v>
      </c>
      <c r="AW57" t="s">
        <v>66</v>
      </c>
      <c r="AX57" t="s">
        <v>66</v>
      </c>
      <c r="AY57" t="s">
        <v>406</v>
      </c>
      <c r="AZ57" t="s">
        <v>407</v>
      </c>
      <c r="BA57" t="s">
        <v>73</v>
      </c>
      <c r="BB57" t="s">
        <v>588</v>
      </c>
      <c r="BC57" t="s">
        <v>97</v>
      </c>
      <c r="BD57" t="s">
        <v>195</v>
      </c>
      <c r="BE57" t="s">
        <v>196</v>
      </c>
      <c r="BF57" t="s">
        <v>408</v>
      </c>
      <c r="BG57" t="s">
        <v>409</v>
      </c>
      <c r="BH57" s="1">
        <v>0</v>
      </c>
      <c r="BI57" s="1">
        <v>1</v>
      </c>
      <c r="BJ57" s="1">
        <v>0</v>
      </c>
      <c r="BK57" s="1">
        <v>0</v>
      </c>
      <c r="BL57" s="1">
        <v>0</v>
      </c>
    </row>
    <row r="58" spans="1:64" x14ac:dyDescent="0.35">
      <c r="A58" t="s">
        <v>64</v>
      </c>
      <c r="B58" t="s">
        <v>81</v>
      </c>
      <c r="C58" t="s">
        <v>81</v>
      </c>
      <c r="D58" t="s">
        <v>410</v>
      </c>
      <c r="E58" s="1" t="s">
        <v>81</v>
      </c>
      <c r="F58" s="1" t="s">
        <v>81</v>
      </c>
      <c r="G58" s="1" t="s">
        <v>81</v>
      </c>
      <c r="H58" s="1" t="s">
        <v>81</v>
      </c>
      <c r="I58" s="1" t="s">
        <v>81</v>
      </c>
      <c r="J58" s="1" t="s">
        <v>81</v>
      </c>
      <c r="K58" s="1" t="s">
        <v>81</v>
      </c>
      <c r="L58" s="1" t="s">
        <v>81</v>
      </c>
      <c r="M58" s="1" t="s">
        <v>81</v>
      </c>
      <c r="N58" s="1" t="s">
        <v>81</v>
      </c>
      <c r="O58" s="1" t="s">
        <v>81</v>
      </c>
      <c r="P58" s="1" t="s">
        <v>81</v>
      </c>
      <c r="Q58" s="1" t="s">
        <v>81</v>
      </c>
      <c r="R58" s="1" t="s">
        <v>64</v>
      </c>
      <c r="S58" t="s">
        <v>66</v>
      </c>
      <c r="T58" s="1" t="s">
        <v>81</v>
      </c>
      <c r="U58" s="1" t="s">
        <v>81</v>
      </c>
      <c r="V58" s="1" t="s">
        <v>81</v>
      </c>
      <c r="W58" s="1" t="s">
        <v>81</v>
      </c>
      <c r="X58" s="1" t="s">
        <v>81</v>
      </c>
      <c r="Y58" s="1" t="s">
        <v>81</v>
      </c>
      <c r="Z58" s="1" t="s">
        <v>81</v>
      </c>
      <c r="AA58" s="1" t="s">
        <v>81</v>
      </c>
      <c r="AB58" s="1" t="s">
        <v>81</v>
      </c>
      <c r="AC58" s="1" t="s">
        <v>81</v>
      </c>
      <c r="AD58" s="1" t="s">
        <v>81</v>
      </c>
      <c r="AE58" s="1" t="s">
        <v>81</v>
      </c>
      <c r="AF58" s="1" t="s">
        <v>64</v>
      </c>
      <c r="AG58" t="s">
        <v>66</v>
      </c>
      <c r="AH58" t="s">
        <v>66</v>
      </c>
      <c r="AI58" t="s">
        <v>66</v>
      </c>
      <c r="AJ58" t="s">
        <v>81</v>
      </c>
      <c r="AK58" t="s">
        <v>66</v>
      </c>
      <c r="AL58" t="s">
        <v>67</v>
      </c>
      <c r="AM58" t="s">
        <v>67</v>
      </c>
      <c r="AN58" t="s">
        <v>67</v>
      </c>
      <c r="AO58" t="s">
        <v>66</v>
      </c>
      <c r="AP58" t="s">
        <v>411</v>
      </c>
      <c r="AQ58" t="s">
        <v>412</v>
      </c>
      <c r="AR58" t="s">
        <v>81</v>
      </c>
      <c r="AS58" t="s">
        <v>66</v>
      </c>
      <c r="AT58" t="s">
        <v>81</v>
      </c>
      <c r="AU58" t="s">
        <v>94</v>
      </c>
      <c r="AV58" t="s">
        <v>66</v>
      </c>
      <c r="AW58" t="s">
        <v>66</v>
      </c>
      <c r="AX58" t="s">
        <v>413</v>
      </c>
      <c r="AY58" t="s">
        <v>414</v>
      </c>
      <c r="AZ58" t="s">
        <v>415</v>
      </c>
      <c r="BA58" t="s">
        <v>73</v>
      </c>
      <c r="BB58" t="s">
        <v>588</v>
      </c>
      <c r="BC58" t="s">
        <v>97</v>
      </c>
      <c r="BD58" t="s">
        <v>133</v>
      </c>
      <c r="BE58" t="s">
        <v>88</v>
      </c>
      <c r="BF58" t="s">
        <v>416</v>
      </c>
      <c r="BG58" t="s">
        <v>417</v>
      </c>
      <c r="BH58" s="1">
        <v>0</v>
      </c>
      <c r="BI58" s="1">
        <v>0</v>
      </c>
      <c r="BJ58" s="1">
        <v>0</v>
      </c>
      <c r="BK58" s="1">
        <v>1</v>
      </c>
      <c r="BL58" s="1">
        <v>0</v>
      </c>
    </row>
    <row r="59" spans="1:64" x14ac:dyDescent="0.35">
      <c r="A59" t="s">
        <v>64</v>
      </c>
      <c r="B59" t="s">
        <v>64</v>
      </c>
      <c r="C59" t="s">
        <v>81</v>
      </c>
      <c r="D59" t="s">
        <v>172</v>
      </c>
      <c r="E59" s="1" t="s">
        <v>64</v>
      </c>
      <c r="F59" s="1" t="s">
        <v>64</v>
      </c>
      <c r="G59" s="1" t="s">
        <v>64</v>
      </c>
      <c r="H59" s="1" t="s">
        <v>64</v>
      </c>
      <c r="I59" s="1" t="s">
        <v>64</v>
      </c>
      <c r="J59" s="1" t="s">
        <v>64</v>
      </c>
      <c r="K59" s="1" t="s">
        <v>64</v>
      </c>
      <c r="L59" s="1" t="s">
        <v>81</v>
      </c>
      <c r="M59" s="1" t="s">
        <v>64</v>
      </c>
      <c r="N59" s="1" t="s">
        <v>81</v>
      </c>
      <c r="O59" s="1" t="s">
        <v>81</v>
      </c>
      <c r="P59" s="1" t="s">
        <v>64</v>
      </c>
      <c r="Q59" s="1" t="s">
        <v>81</v>
      </c>
      <c r="R59" s="1" t="s">
        <v>81</v>
      </c>
      <c r="S59" t="s">
        <v>66</v>
      </c>
      <c r="T59" s="1" t="s">
        <v>64</v>
      </c>
      <c r="U59" s="1" t="s">
        <v>64</v>
      </c>
      <c r="V59" s="1" t="s">
        <v>64</v>
      </c>
      <c r="W59" s="1" t="s">
        <v>64</v>
      </c>
      <c r="X59" s="1" t="s">
        <v>64</v>
      </c>
      <c r="Y59" s="1" t="s">
        <v>64</v>
      </c>
      <c r="Z59" s="1" t="s">
        <v>64</v>
      </c>
      <c r="AA59" s="1" t="s">
        <v>64</v>
      </c>
      <c r="AB59" s="1" t="s">
        <v>64</v>
      </c>
      <c r="AC59" s="1" t="s">
        <v>64</v>
      </c>
      <c r="AD59" s="1" t="s">
        <v>64</v>
      </c>
      <c r="AE59" s="1" t="s">
        <v>81</v>
      </c>
      <c r="AF59" s="1" t="s">
        <v>81</v>
      </c>
      <c r="AG59" t="s">
        <v>66</v>
      </c>
      <c r="AH59" t="s">
        <v>64</v>
      </c>
      <c r="AI59" t="s">
        <v>64</v>
      </c>
      <c r="AJ59" t="s">
        <v>64</v>
      </c>
      <c r="AK59" t="s">
        <v>64</v>
      </c>
      <c r="AL59" t="s">
        <v>93</v>
      </c>
      <c r="AM59" t="s">
        <v>93</v>
      </c>
      <c r="AN59" t="s">
        <v>93</v>
      </c>
      <c r="AO59" t="s">
        <v>66</v>
      </c>
      <c r="AP59" t="s">
        <v>80</v>
      </c>
      <c r="AQ59" t="s">
        <v>66</v>
      </c>
      <c r="AR59" t="s">
        <v>64</v>
      </c>
      <c r="AS59" t="s">
        <v>64</v>
      </c>
      <c r="AT59" t="s">
        <v>81</v>
      </c>
      <c r="AU59" t="s">
        <v>82</v>
      </c>
      <c r="AV59" t="s">
        <v>66</v>
      </c>
      <c r="AW59" t="s">
        <v>66</v>
      </c>
      <c r="AX59" t="s">
        <v>66</v>
      </c>
      <c r="AY59" t="s">
        <v>418</v>
      </c>
      <c r="AZ59" t="s">
        <v>419</v>
      </c>
      <c r="BA59" t="s">
        <v>85</v>
      </c>
      <c r="BB59" t="s">
        <v>116</v>
      </c>
      <c r="BC59" t="s">
        <v>75</v>
      </c>
      <c r="BD59" t="s">
        <v>148</v>
      </c>
      <c r="BE59" t="s">
        <v>149</v>
      </c>
      <c r="BF59" t="s">
        <v>420</v>
      </c>
      <c r="BG59" t="s">
        <v>421</v>
      </c>
      <c r="BH59" s="1">
        <v>0</v>
      </c>
      <c r="BI59" s="1">
        <v>0</v>
      </c>
      <c r="BJ59" s="1">
        <v>0</v>
      </c>
      <c r="BK59" s="1">
        <v>1</v>
      </c>
      <c r="BL59" s="1">
        <v>0</v>
      </c>
    </row>
    <row r="60" spans="1:64" x14ac:dyDescent="0.35">
      <c r="A60" t="s">
        <v>64</v>
      </c>
      <c r="B60" t="s">
        <v>64</v>
      </c>
      <c r="C60" t="s">
        <v>64</v>
      </c>
      <c r="D60" t="s">
        <v>172</v>
      </c>
      <c r="E60" s="1" t="s">
        <v>81</v>
      </c>
      <c r="F60" s="1" t="s">
        <v>81</v>
      </c>
      <c r="G60" s="1" t="s">
        <v>64</v>
      </c>
      <c r="H60" s="1" t="s">
        <v>64</v>
      </c>
      <c r="I60" s="1" t="s">
        <v>64</v>
      </c>
      <c r="J60" s="1" t="s">
        <v>64</v>
      </c>
      <c r="K60" s="1" t="s">
        <v>64</v>
      </c>
      <c r="L60" s="1" t="s">
        <v>81</v>
      </c>
      <c r="M60" s="1" t="s">
        <v>64</v>
      </c>
      <c r="N60" s="1" t="s">
        <v>81</v>
      </c>
      <c r="O60" s="1" t="s">
        <v>81</v>
      </c>
      <c r="P60" s="1" t="s">
        <v>81</v>
      </c>
      <c r="Q60" s="1" t="s">
        <v>81</v>
      </c>
      <c r="R60" s="1" t="s">
        <v>81</v>
      </c>
      <c r="S60" t="s">
        <v>66</v>
      </c>
      <c r="T60" s="1" t="s">
        <v>64</v>
      </c>
      <c r="U60" s="1" t="s">
        <v>64</v>
      </c>
      <c r="V60" s="1" t="s">
        <v>64</v>
      </c>
      <c r="W60" s="1" t="s">
        <v>64</v>
      </c>
      <c r="X60" s="1" t="s">
        <v>64</v>
      </c>
      <c r="Y60" s="1" t="s">
        <v>64</v>
      </c>
      <c r="Z60" s="1" t="s">
        <v>64</v>
      </c>
      <c r="AA60" s="1" t="s">
        <v>64</v>
      </c>
      <c r="AB60" s="1" t="s">
        <v>64</v>
      </c>
      <c r="AC60" s="1" t="s">
        <v>64</v>
      </c>
      <c r="AD60" s="1" t="s">
        <v>64</v>
      </c>
      <c r="AE60" s="1" t="s">
        <v>81</v>
      </c>
      <c r="AF60" s="1" t="s">
        <v>81</v>
      </c>
      <c r="AG60" t="s">
        <v>66</v>
      </c>
      <c r="AH60" t="s">
        <v>64</v>
      </c>
      <c r="AI60" t="s">
        <v>64</v>
      </c>
      <c r="AJ60" t="s">
        <v>64</v>
      </c>
      <c r="AK60" t="s">
        <v>64</v>
      </c>
      <c r="AL60" t="s">
        <v>68</v>
      </c>
      <c r="AM60" t="s">
        <v>68</v>
      </c>
      <c r="AN60" t="s">
        <v>112</v>
      </c>
      <c r="AO60" t="s">
        <v>66</v>
      </c>
      <c r="AP60" t="s">
        <v>69</v>
      </c>
      <c r="AQ60" t="s">
        <v>66</v>
      </c>
      <c r="AR60" t="s">
        <v>92</v>
      </c>
      <c r="AS60" t="s">
        <v>92</v>
      </c>
      <c r="AT60" t="s">
        <v>92</v>
      </c>
      <c r="AU60" t="s">
        <v>66</v>
      </c>
      <c r="AV60" t="s">
        <v>66</v>
      </c>
      <c r="AW60" t="s">
        <v>66</v>
      </c>
      <c r="AX60" t="s">
        <v>66</v>
      </c>
      <c r="AY60" t="s">
        <v>422</v>
      </c>
      <c r="AZ60" t="s">
        <v>423</v>
      </c>
      <c r="BA60" t="s">
        <v>73</v>
      </c>
      <c r="BB60" t="s">
        <v>588</v>
      </c>
      <c r="BC60" t="s">
        <v>86</v>
      </c>
      <c r="BD60" t="s">
        <v>87</v>
      </c>
      <c r="BE60" t="s">
        <v>88</v>
      </c>
      <c r="BF60" t="s">
        <v>424</v>
      </c>
      <c r="BG60" t="s">
        <v>425</v>
      </c>
      <c r="BH60" s="1">
        <v>0</v>
      </c>
      <c r="BI60" s="1">
        <v>0</v>
      </c>
      <c r="BJ60" s="1">
        <v>0</v>
      </c>
      <c r="BK60" s="1">
        <v>1</v>
      </c>
      <c r="BL60" s="1">
        <v>0</v>
      </c>
    </row>
    <row r="61" spans="1:64" x14ac:dyDescent="0.35">
      <c r="A61" t="s">
        <v>66</v>
      </c>
      <c r="B61" t="s">
        <v>66</v>
      </c>
      <c r="C61" t="s">
        <v>66</v>
      </c>
      <c r="D61" t="s">
        <v>66</v>
      </c>
      <c r="E61" s="1"/>
      <c r="F61" s="1"/>
      <c r="G61" s="1"/>
      <c r="H61" s="1"/>
      <c r="I61" s="1"/>
      <c r="J61" s="1"/>
      <c r="K61" s="1"/>
      <c r="L61" s="1"/>
      <c r="M61" s="1"/>
      <c r="N61" s="1"/>
      <c r="O61" s="1"/>
      <c r="P61" s="1"/>
      <c r="Q61" s="1"/>
      <c r="R61" s="1"/>
      <c r="S61" t="s">
        <v>66</v>
      </c>
      <c r="T61" s="1"/>
      <c r="U61" s="1"/>
      <c r="V61" s="1"/>
      <c r="W61" s="1"/>
      <c r="X61" s="1"/>
      <c r="Y61" s="1"/>
      <c r="Z61" s="1"/>
      <c r="AA61" s="1"/>
      <c r="AB61" s="1"/>
      <c r="AC61" s="1"/>
      <c r="AD61" s="1"/>
      <c r="AE61" s="1"/>
      <c r="AF61" s="1"/>
      <c r="AG61" t="s">
        <v>66</v>
      </c>
      <c r="AH61" t="s">
        <v>66</v>
      </c>
      <c r="AI61" t="s">
        <v>66</v>
      </c>
      <c r="AJ61" t="s">
        <v>66</v>
      </c>
      <c r="AK61" t="s">
        <v>66</v>
      </c>
      <c r="AL61" t="s">
        <v>66</v>
      </c>
      <c r="AM61" t="s">
        <v>66</v>
      </c>
      <c r="AN61" t="s">
        <v>66</v>
      </c>
      <c r="AO61" t="s">
        <v>66</v>
      </c>
      <c r="AP61" t="s">
        <v>66</v>
      </c>
      <c r="AQ61" t="s">
        <v>66</v>
      </c>
      <c r="AR61" t="s">
        <v>66</v>
      </c>
      <c r="AS61" t="s">
        <v>66</v>
      </c>
      <c r="AT61" t="s">
        <v>66</v>
      </c>
      <c r="AU61" t="s">
        <v>66</v>
      </c>
      <c r="AV61" t="s">
        <v>66</v>
      </c>
      <c r="AW61" t="s">
        <v>66</v>
      </c>
      <c r="AX61" t="s">
        <v>66</v>
      </c>
      <c r="AY61" t="s">
        <v>426</v>
      </c>
      <c r="AZ61" t="s">
        <v>427</v>
      </c>
      <c r="BA61" t="s">
        <v>73</v>
      </c>
      <c r="BB61" t="s">
        <v>588</v>
      </c>
      <c r="BC61" t="s">
        <v>75</v>
      </c>
      <c r="BD61" t="s">
        <v>179</v>
      </c>
      <c r="BE61" t="s">
        <v>108</v>
      </c>
      <c r="BF61" t="s">
        <v>428</v>
      </c>
      <c r="BG61" t="s">
        <v>429</v>
      </c>
      <c r="BH61" s="1">
        <v>0</v>
      </c>
      <c r="BI61" s="1">
        <v>1</v>
      </c>
      <c r="BJ61" s="1">
        <v>0</v>
      </c>
      <c r="BK61" s="1">
        <v>0</v>
      </c>
      <c r="BL61" s="1">
        <v>0</v>
      </c>
    </row>
    <row r="62" spans="1:64" x14ac:dyDescent="0.35">
      <c r="A62" t="s">
        <v>66</v>
      </c>
      <c r="B62" t="s">
        <v>66</v>
      </c>
      <c r="C62" t="s">
        <v>66</v>
      </c>
      <c r="D62" t="s">
        <v>66</v>
      </c>
      <c r="E62" s="1"/>
      <c r="F62" s="1"/>
      <c r="G62" s="1"/>
      <c r="H62" s="1"/>
      <c r="I62" s="1"/>
      <c r="J62" s="1"/>
      <c r="K62" s="1"/>
      <c r="L62" s="1"/>
      <c r="M62" s="1"/>
      <c r="N62" s="1"/>
      <c r="O62" s="1"/>
      <c r="P62" s="1"/>
      <c r="Q62" s="1"/>
      <c r="R62" s="1"/>
      <c r="S62" t="s">
        <v>66</v>
      </c>
      <c r="T62" s="1"/>
      <c r="U62" s="1"/>
      <c r="V62" s="1"/>
      <c r="W62" s="1"/>
      <c r="X62" s="1"/>
      <c r="Y62" s="1"/>
      <c r="Z62" s="1"/>
      <c r="AA62" s="1"/>
      <c r="AB62" s="1"/>
      <c r="AC62" s="1"/>
      <c r="AD62" s="1"/>
      <c r="AE62" s="1"/>
      <c r="AF62" s="1"/>
      <c r="AG62" t="s">
        <v>66</v>
      </c>
      <c r="AH62" t="s">
        <v>66</v>
      </c>
      <c r="AI62" t="s">
        <v>66</v>
      </c>
      <c r="AJ62" t="s">
        <v>66</v>
      </c>
      <c r="AK62" t="s">
        <v>66</v>
      </c>
      <c r="AL62" t="s">
        <v>66</v>
      </c>
      <c r="AM62" t="s">
        <v>66</v>
      </c>
      <c r="AN62" t="s">
        <v>66</v>
      </c>
      <c r="AO62" t="s">
        <v>66</v>
      </c>
      <c r="AP62" t="s">
        <v>66</v>
      </c>
      <c r="AQ62" t="s">
        <v>66</v>
      </c>
      <c r="AR62" t="s">
        <v>66</v>
      </c>
      <c r="AS62" t="s">
        <v>66</v>
      </c>
      <c r="AT62" t="s">
        <v>66</v>
      </c>
      <c r="AU62" t="s">
        <v>66</v>
      </c>
      <c r="AV62" t="s">
        <v>66</v>
      </c>
      <c r="AW62" t="s">
        <v>66</v>
      </c>
      <c r="AX62" t="s">
        <v>66</v>
      </c>
      <c r="AY62" t="s">
        <v>430</v>
      </c>
      <c r="AZ62" t="s">
        <v>431</v>
      </c>
      <c r="BA62" t="s">
        <v>85</v>
      </c>
      <c r="BB62" t="s">
        <v>588</v>
      </c>
      <c r="BC62" t="s">
        <v>86</v>
      </c>
      <c r="BD62" t="s">
        <v>432</v>
      </c>
      <c r="BE62" t="s">
        <v>77</v>
      </c>
      <c r="BF62" t="s">
        <v>433</v>
      </c>
      <c r="BG62" t="s">
        <v>434</v>
      </c>
      <c r="BH62" s="1">
        <v>0</v>
      </c>
      <c r="BI62" s="1">
        <v>1</v>
      </c>
      <c r="BJ62" s="1">
        <v>0</v>
      </c>
      <c r="BK62" s="1">
        <v>0</v>
      </c>
      <c r="BL62" s="1">
        <v>0</v>
      </c>
    </row>
    <row r="63" spans="1:64" x14ac:dyDescent="0.35">
      <c r="A63" t="s">
        <v>81</v>
      </c>
      <c r="B63" t="s">
        <v>66</v>
      </c>
      <c r="C63" t="s">
        <v>66</v>
      </c>
      <c r="D63" t="s">
        <v>66</v>
      </c>
      <c r="E63" s="1"/>
      <c r="F63" s="1"/>
      <c r="G63" s="1"/>
      <c r="H63" s="1"/>
      <c r="I63" s="1"/>
      <c r="J63" s="1"/>
      <c r="K63" s="1"/>
      <c r="L63" s="1"/>
      <c r="M63" s="1"/>
      <c r="N63" s="1"/>
      <c r="O63" s="1"/>
      <c r="P63" s="1"/>
      <c r="Q63" s="1"/>
      <c r="R63" s="1"/>
      <c r="S63" t="s">
        <v>66</v>
      </c>
      <c r="T63" s="1"/>
      <c r="U63" s="1"/>
      <c r="V63" s="1"/>
      <c r="W63" s="1"/>
      <c r="X63" s="1"/>
      <c r="Y63" s="1"/>
      <c r="Z63" s="1"/>
      <c r="AA63" s="1"/>
      <c r="AB63" s="1"/>
      <c r="AC63" s="1"/>
      <c r="AD63" s="1"/>
      <c r="AE63" s="1"/>
      <c r="AF63" s="1"/>
      <c r="AG63" t="s">
        <v>66</v>
      </c>
      <c r="AH63" t="s">
        <v>66</v>
      </c>
      <c r="AI63" t="s">
        <v>66</v>
      </c>
      <c r="AJ63" t="s">
        <v>66</v>
      </c>
      <c r="AK63" t="s">
        <v>66</v>
      </c>
      <c r="AL63" t="s">
        <v>66</v>
      </c>
      <c r="AM63" t="s">
        <v>66</v>
      </c>
      <c r="AN63" t="s">
        <v>66</v>
      </c>
      <c r="AO63" t="s">
        <v>435</v>
      </c>
      <c r="AP63" t="s">
        <v>80</v>
      </c>
      <c r="AQ63" t="s">
        <v>66</v>
      </c>
      <c r="AR63" t="s">
        <v>81</v>
      </c>
      <c r="AS63" t="s">
        <v>66</v>
      </c>
      <c r="AT63" t="s">
        <v>81</v>
      </c>
      <c r="AU63" t="s">
        <v>121</v>
      </c>
      <c r="AV63" t="s">
        <v>66</v>
      </c>
      <c r="AW63" t="s">
        <v>66</v>
      </c>
      <c r="AX63" t="s">
        <v>436</v>
      </c>
      <c r="AY63" t="s">
        <v>437</v>
      </c>
      <c r="AZ63" t="s">
        <v>438</v>
      </c>
      <c r="BA63" t="s">
        <v>73</v>
      </c>
      <c r="BB63" t="s">
        <v>74</v>
      </c>
      <c r="BC63" t="s">
        <v>75</v>
      </c>
      <c r="BD63" t="s">
        <v>432</v>
      </c>
      <c r="BE63" t="s">
        <v>77</v>
      </c>
      <c r="BF63" t="s">
        <v>439</v>
      </c>
      <c r="BG63" t="s">
        <v>440</v>
      </c>
      <c r="BH63" s="1">
        <v>0</v>
      </c>
      <c r="BI63" s="1">
        <v>0</v>
      </c>
      <c r="BJ63" s="1">
        <v>0</v>
      </c>
      <c r="BK63" s="1">
        <v>1</v>
      </c>
      <c r="BL63" s="1">
        <v>0</v>
      </c>
    </row>
    <row r="64" spans="1:64" x14ac:dyDescent="0.35">
      <c r="A64" t="s">
        <v>64</v>
      </c>
      <c r="B64" t="s">
        <v>92</v>
      </c>
      <c r="C64" t="s">
        <v>81</v>
      </c>
      <c r="D64" t="s">
        <v>65</v>
      </c>
      <c r="E64" s="1" t="s">
        <v>64</v>
      </c>
      <c r="F64" s="1" t="s">
        <v>64</v>
      </c>
      <c r="G64" s="1" t="s">
        <v>64</v>
      </c>
      <c r="H64" s="1" t="s">
        <v>64</v>
      </c>
      <c r="I64" s="1" t="s">
        <v>64</v>
      </c>
      <c r="J64" s="1" t="s">
        <v>64</v>
      </c>
      <c r="K64" s="1" t="s">
        <v>64</v>
      </c>
      <c r="L64" s="1" t="s">
        <v>81</v>
      </c>
      <c r="M64" s="1" t="s">
        <v>64</v>
      </c>
      <c r="N64" s="1" t="s">
        <v>64</v>
      </c>
      <c r="O64" s="1" t="s">
        <v>64</v>
      </c>
      <c r="P64" s="1" t="s">
        <v>64</v>
      </c>
      <c r="Q64" s="1" t="s">
        <v>81</v>
      </c>
      <c r="R64" s="1" t="s">
        <v>81</v>
      </c>
      <c r="S64" t="s">
        <v>66</v>
      </c>
      <c r="T64" s="1" t="s">
        <v>64</v>
      </c>
      <c r="U64" s="1" t="s">
        <v>64</v>
      </c>
      <c r="V64" s="1" t="s">
        <v>64</v>
      </c>
      <c r="W64" s="1" t="s">
        <v>64</v>
      </c>
      <c r="X64" s="1" t="s">
        <v>64</v>
      </c>
      <c r="Y64" s="1" t="s">
        <v>64</v>
      </c>
      <c r="Z64" s="1" t="s">
        <v>64</v>
      </c>
      <c r="AA64" s="1" t="s">
        <v>64</v>
      </c>
      <c r="AB64" s="1" t="s">
        <v>64</v>
      </c>
      <c r="AC64" s="1" t="s">
        <v>64</v>
      </c>
      <c r="AD64" s="1" t="s">
        <v>64</v>
      </c>
      <c r="AE64" s="1" t="s">
        <v>81</v>
      </c>
      <c r="AF64" s="1" t="s">
        <v>81</v>
      </c>
      <c r="AG64" t="s">
        <v>66</v>
      </c>
      <c r="AH64" t="s">
        <v>92</v>
      </c>
      <c r="AI64" t="s">
        <v>64</v>
      </c>
      <c r="AJ64" t="s">
        <v>64</v>
      </c>
      <c r="AK64" t="s">
        <v>92</v>
      </c>
      <c r="AL64" t="s">
        <v>67</v>
      </c>
      <c r="AM64" t="s">
        <v>68</v>
      </c>
      <c r="AN64" t="s">
        <v>93</v>
      </c>
      <c r="AO64" t="s">
        <v>66</v>
      </c>
      <c r="AP64" t="s">
        <v>80</v>
      </c>
      <c r="AQ64" t="s">
        <v>441</v>
      </c>
      <c r="AR64" t="s">
        <v>64</v>
      </c>
      <c r="AS64" t="s">
        <v>81</v>
      </c>
      <c r="AT64" t="s">
        <v>81</v>
      </c>
      <c r="AU64" t="s">
        <v>233</v>
      </c>
      <c r="AV64" t="s">
        <v>66</v>
      </c>
      <c r="AW64" t="s">
        <v>66</v>
      </c>
      <c r="AX64" t="s">
        <v>442</v>
      </c>
      <c r="AY64" t="s">
        <v>443</v>
      </c>
      <c r="AZ64" t="s">
        <v>444</v>
      </c>
      <c r="BA64" t="s">
        <v>85</v>
      </c>
      <c r="BB64" t="s">
        <v>138</v>
      </c>
      <c r="BC64" t="s">
        <v>75</v>
      </c>
      <c r="BD64" t="s">
        <v>445</v>
      </c>
      <c r="BE64" t="s">
        <v>196</v>
      </c>
      <c r="BF64" t="s">
        <v>446</v>
      </c>
      <c r="BG64" t="s">
        <v>447</v>
      </c>
      <c r="BH64" s="1">
        <v>0</v>
      </c>
      <c r="BI64" s="1">
        <v>0</v>
      </c>
      <c r="BJ64" s="1">
        <v>0</v>
      </c>
      <c r="BK64" s="1">
        <v>1</v>
      </c>
      <c r="BL64" s="1">
        <v>0</v>
      </c>
    </row>
    <row r="65" spans="1:64" x14ac:dyDescent="0.35">
      <c r="A65" t="s">
        <v>66</v>
      </c>
      <c r="B65" t="s">
        <v>66</v>
      </c>
      <c r="C65" t="s">
        <v>66</v>
      </c>
      <c r="D65" t="s">
        <v>66</v>
      </c>
      <c r="E65" s="1"/>
      <c r="F65" s="1"/>
      <c r="G65" s="1"/>
      <c r="H65" s="1"/>
      <c r="I65" s="1"/>
      <c r="J65" s="1"/>
      <c r="K65" s="1"/>
      <c r="L65" s="1"/>
      <c r="M65" s="1"/>
      <c r="N65" s="1"/>
      <c r="O65" s="1"/>
      <c r="P65" s="1"/>
      <c r="Q65" s="1"/>
      <c r="R65" s="1"/>
      <c r="S65" t="s">
        <v>66</v>
      </c>
      <c r="T65" s="1"/>
      <c r="U65" s="1"/>
      <c r="V65" s="1"/>
      <c r="W65" s="1"/>
      <c r="X65" s="1"/>
      <c r="Y65" s="1"/>
      <c r="Z65" s="1"/>
      <c r="AA65" s="1"/>
      <c r="AB65" s="1"/>
      <c r="AC65" s="1"/>
      <c r="AD65" s="1"/>
      <c r="AE65" s="1"/>
      <c r="AF65" s="1"/>
      <c r="AG65" t="s">
        <v>66</v>
      </c>
      <c r="AH65" t="s">
        <v>66</v>
      </c>
      <c r="AI65" t="s">
        <v>66</v>
      </c>
      <c r="AJ65" t="s">
        <v>66</v>
      </c>
      <c r="AK65" t="s">
        <v>66</v>
      </c>
      <c r="AL65" t="s">
        <v>66</v>
      </c>
      <c r="AM65" t="s">
        <v>66</v>
      </c>
      <c r="AN65" t="s">
        <v>66</v>
      </c>
      <c r="AO65" t="s">
        <v>66</v>
      </c>
      <c r="AP65" t="s">
        <v>66</v>
      </c>
      <c r="AQ65" t="s">
        <v>66</v>
      </c>
      <c r="AR65" t="s">
        <v>66</v>
      </c>
      <c r="AS65" t="s">
        <v>66</v>
      </c>
      <c r="AT65" t="s">
        <v>66</v>
      </c>
      <c r="AU65" t="s">
        <v>66</v>
      </c>
      <c r="AV65" t="s">
        <v>66</v>
      </c>
      <c r="AW65" t="s">
        <v>66</v>
      </c>
      <c r="AX65" t="s">
        <v>66</v>
      </c>
      <c r="AY65" t="s">
        <v>448</v>
      </c>
      <c r="AZ65" t="s">
        <v>449</v>
      </c>
      <c r="BA65" t="s">
        <v>85</v>
      </c>
      <c r="BB65" t="s">
        <v>162</v>
      </c>
      <c r="BC65" t="s">
        <v>75</v>
      </c>
      <c r="BD65" t="s">
        <v>253</v>
      </c>
      <c r="BE65" t="s">
        <v>196</v>
      </c>
      <c r="BF65" t="s">
        <v>450</v>
      </c>
      <c r="BG65" t="s">
        <v>451</v>
      </c>
      <c r="BH65" s="1">
        <v>0</v>
      </c>
      <c r="BI65" s="1">
        <v>1</v>
      </c>
      <c r="BJ65" s="1">
        <v>0</v>
      </c>
      <c r="BK65" s="1">
        <v>0</v>
      </c>
      <c r="BL65" s="1">
        <v>0</v>
      </c>
    </row>
    <row r="66" spans="1:64" x14ac:dyDescent="0.35">
      <c r="A66" t="s">
        <v>64</v>
      </c>
      <c r="B66" t="s">
        <v>64</v>
      </c>
      <c r="C66" t="s">
        <v>92</v>
      </c>
      <c r="D66" t="s">
        <v>172</v>
      </c>
      <c r="E66" s="1" t="s">
        <v>64</v>
      </c>
      <c r="F66" s="1" t="s">
        <v>81</v>
      </c>
      <c r="G66" s="1" t="s">
        <v>81</v>
      </c>
      <c r="H66" s="1" t="s">
        <v>81</v>
      </c>
      <c r="I66" s="1" t="s">
        <v>81</v>
      </c>
      <c r="J66" s="1" t="s">
        <v>81</v>
      </c>
      <c r="K66" s="1" t="s">
        <v>81</v>
      </c>
      <c r="L66" s="1" t="s">
        <v>64</v>
      </c>
      <c r="M66" s="1" t="s">
        <v>64</v>
      </c>
      <c r="N66" s="1" t="s">
        <v>81</v>
      </c>
      <c r="O66" s="1" t="s">
        <v>81</v>
      </c>
      <c r="P66" s="1" t="s">
        <v>64</v>
      </c>
      <c r="Q66" s="1" t="s">
        <v>64</v>
      </c>
      <c r="R66" s="1" t="s">
        <v>81</v>
      </c>
      <c r="S66" t="s">
        <v>452</v>
      </c>
      <c r="T66" s="1" t="s">
        <v>81</v>
      </c>
      <c r="U66" s="1" t="s">
        <v>81</v>
      </c>
      <c r="V66" s="1" t="s">
        <v>64</v>
      </c>
      <c r="W66" s="1" t="s">
        <v>81</v>
      </c>
      <c r="X66" s="1" t="s">
        <v>64</v>
      </c>
      <c r="Y66" s="1" t="s">
        <v>64</v>
      </c>
      <c r="Z66" s="1" t="s">
        <v>64</v>
      </c>
      <c r="AA66" s="1" t="s">
        <v>64</v>
      </c>
      <c r="AB66" s="1" t="s">
        <v>64</v>
      </c>
      <c r="AC66" s="1" t="s">
        <v>64</v>
      </c>
      <c r="AD66" s="1" t="s">
        <v>64</v>
      </c>
      <c r="AE66" s="1" t="s">
        <v>64</v>
      </c>
      <c r="AF66" s="1" t="s">
        <v>81</v>
      </c>
      <c r="AG66" t="s">
        <v>453</v>
      </c>
      <c r="AH66" t="s">
        <v>64</v>
      </c>
      <c r="AI66" t="s">
        <v>64</v>
      </c>
      <c r="AJ66" t="s">
        <v>64</v>
      </c>
      <c r="AK66" t="s">
        <v>64</v>
      </c>
      <c r="AL66" t="s">
        <v>112</v>
      </c>
      <c r="AM66" t="s">
        <v>112</v>
      </c>
      <c r="AN66" t="s">
        <v>112</v>
      </c>
      <c r="AO66" t="s">
        <v>66</v>
      </c>
      <c r="AP66" t="s">
        <v>80</v>
      </c>
      <c r="AQ66" t="s">
        <v>66</v>
      </c>
      <c r="AR66" t="s">
        <v>64</v>
      </c>
      <c r="AS66" t="s">
        <v>64</v>
      </c>
      <c r="AT66" t="s">
        <v>64</v>
      </c>
      <c r="AU66" t="s">
        <v>66</v>
      </c>
      <c r="AV66" t="s">
        <v>66</v>
      </c>
      <c r="AW66" t="s">
        <v>70</v>
      </c>
      <c r="AX66" t="s">
        <v>454</v>
      </c>
      <c r="AY66" t="s">
        <v>455</v>
      </c>
      <c r="AZ66" t="s">
        <v>456</v>
      </c>
      <c r="BA66" t="s">
        <v>85</v>
      </c>
      <c r="BB66" t="s">
        <v>116</v>
      </c>
      <c r="BC66" t="s">
        <v>75</v>
      </c>
      <c r="BD66" t="s">
        <v>403</v>
      </c>
      <c r="BE66" t="s">
        <v>77</v>
      </c>
      <c r="BF66" t="s">
        <v>457</v>
      </c>
      <c r="BG66" t="s">
        <v>458</v>
      </c>
      <c r="BH66" s="1">
        <v>0</v>
      </c>
      <c r="BI66" s="1">
        <v>0</v>
      </c>
      <c r="BJ66" s="1">
        <v>0</v>
      </c>
      <c r="BK66" s="1">
        <v>1</v>
      </c>
      <c r="BL66" s="1">
        <v>0</v>
      </c>
    </row>
    <row r="67" spans="1:64" x14ac:dyDescent="0.35">
      <c r="A67" t="s">
        <v>66</v>
      </c>
      <c r="B67" t="s">
        <v>66</v>
      </c>
      <c r="C67" t="s">
        <v>66</v>
      </c>
      <c r="D67" t="s">
        <v>66</v>
      </c>
      <c r="E67" s="1"/>
      <c r="F67" s="1"/>
      <c r="G67" s="1"/>
      <c r="H67" s="1"/>
      <c r="I67" s="1"/>
      <c r="J67" s="1"/>
      <c r="K67" s="1"/>
      <c r="L67" s="1"/>
      <c r="M67" s="1"/>
      <c r="N67" s="1"/>
      <c r="O67" s="1"/>
      <c r="P67" s="1"/>
      <c r="Q67" s="1"/>
      <c r="R67" s="1"/>
      <c r="S67" t="s">
        <v>66</v>
      </c>
      <c r="T67" s="1"/>
      <c r="U67" s="1"/>
      <c r="V67" s="1"/>
      <c r="W67" s="1"/>
      <c r="X67" s="1"/>
      <c r="Y67" s="1"/>
      <c r="Z67" s="1"/>
      <c r="AA67" s="1"/>
      <c r="AB67" s="1"/>
      <c r="AC67" s="1"/>
      <c r="AD67" s="1"/>
      <c r="AE67" s="1"/>
      <c r="AF67" s="1"/>
      <c r="AG67" t="s">
        <v>66</v>
      </c>
      <c r="AH67" t="s">
        <v>66</v>
      </c>
      <c r="AI67" t="s">
        <v>66</v>
      </c>
      <c r="AJ67" t="s">
        <v>66</v>
      </c>
      <c r="AK67" t="s">
        <v>66</v>
      </c>
      <c r="AL67" t="s">
        <v>66</v>
      </c>
      <c r="AM67" t="s">
        <v>66</v>
      </c>
      <c r="AN67" t="s">
        <v>66</v>
      </c>
      <c r="AO67" t="s">
        <v>66</v>
      </c>
      <c r="AP67" t="s">
        <v>66</v>
      </c>
      <c r="AQ67" t="s">
        <v>66</v>
      </c>
      <c r="AR67" t="s">
        <v>66</v>
      </c>
      <c r="AS67" t="s">
        <v>66</v>
      </c>
      <c r="AT67" t="s">
        <v>66</v>
      </c>
      <c r="AU67" t="s">
        <v>66</v>
      </c>
      <c r="AV67" t="s">
        <v>66</v>
      </c>
      <c r="AW67" t="s">
        <v>66</v>
      </c>
      <c r="AX67" t="s">
        <v>66</v>
      </c>
      <c r="AY67" t="s">
        <v>459</v>
      </c>
      <c r="AZ67" t="s">
        <v>460</v>
      </c>
      <c r="BA67" t="s">
        <v>85</v>
      </c>
      <c r="BB67" t="s">
        <v>116</v>
      </c>
      <c r="BC67" t="s">
        <v>75</v>
      </c>
      <c r="BD67" t="s">
        <v>87</v>
      </c>
      <c r="BE67" t="s">
        <v>88</v>
      </c>
      <c r="BF67" t="s">
        <v>461</v>
      </c>
      <c r="BG67" t="s">
        <v>462</v>
      </c>
      <c r="BH67" s="1">
        <v>0</v>
      </c>
      <c r="BI67" s="1">
        <v>1</v>
      </c>
      <c r="BJ67" s="1">
        <v>0</v>
      </c>
      <c r="BK67" s="1">
        <v>0</v>
      </c>
      <c r="BL67" s="1">
        <v>0</v>
      </c>
    </row>
    <row r="68" spans="1:64" x14ac:dyDescent="0.35">
      <c r="A68" t="s">
        <v>64</v>
      </c>
      <c r="B68" t="s">
        <v>64</v>
      </c>
      <c r="C68" t="s">
        <v>64</v>
      </c>
      <c r="D68" t="s">
        <v>172</v>
      </c>
      <c r="E68" s="1" t="s">
        <v>64</v>
      </c>
      <c r="F68" s="1" t="s">
        <v>64</v>
      </c>
      <c r="G68" s="1" t="s">
        <v>64</v>
      </c>
      <c r="H68" s="1" t="s">
        <v>64</v>
      </c>
      <c r="I68" s="1" t="s">
        <v>64</v>
      </c>
      <c r="J68" s="1" t="s">
        <v>64</v>
      </c>
      <c r="K68" s="1" t="s">
        <v>81</v>
      </c>
      <c r="L68" s="1" t="s">
        <v>81</v>
      </c>
      <c r="M68" s="1" t="s">
        <v>64</v>
      </c>
      <c r="N68" s="1" t="s">
        <v>81</v>
      </c>
      <c r="O68" s="1" t="s">
        <v>64</v>
      </c>
      <c r="P68" s="1" t="s">
        <v>64</v>
      </c>
      <c r="Q68" s="1" t="s">
        <v>64</v>
      </c>
      <c r="R68" s="1" t="s">
        <v>81</v>
      </c>
      <c r="S68" t="s">
        <v>463</v>
      </c>
      <c r="T68" s="1" t="s">
        <v>64</v>
      </c>
      <c r="U68" s="1" t="s">
        <v>64</v>
      </c>
      <c r="V68" s="1" t="s">
        <v>64</v>
      </c>
      <c r="W68" s="1" t="s">
        <v>64</v>
      </c>
      <c r="X68" s="1" t="s">
        <v>64</v>
      </c>
      <c r="Y68" s="1" t="s">
        <v>64</v>
      </c>
      <c r="Z68" s="1" t="s">
        <v>64</v>
      </c>
      <c r="AA68" s="1" t="s">
        <v>64</v>
      </c>
      <c r="AB68" s="1" t="s">
        <v>64</v>
      </c>
      <c r="AC68" s="1" t="s">
        <v>64</v>
      </c>
      <c r="AD68" s="1" t="s">
        <v>64</v>
      </c>
      <c r="AE68" s="1" t="s">
        <v>64</v>
      </c>
      <c r="AF68" s="1" t="s">
        <v>81</v>
      </c>
      <c r="AG68" t="s">
        <v>464</v>
      </c>
      <c r="AH68" t="s">
        <v>64</v>
      </c>
      <c r="AI68" t="s">
        <v>64</v>
      </c>
      <c r="AJ68" t="s">
        <v>64</v>
      </c>
      <c r="AK68" t="s">
        <v>64</v>
      </c>
      <c r="AL68" t="s">
        <v>67</v>
      </c>
      <c r="AM68" t="s">
        <v>68</v>
      </c>
      <c r="AN68" t="s">
        <v>68</v>
      </c>
      <c r="AO68" t="s">
        <v>66</v>
      </c>
      <c r="AP68" t="s">
        <v>69</v>
      </c>
      <c r="AQ68" t="s">
        <v>465</v>
      </c>
      <c r="AR68" t="s">
        <v>81</v>
      </c>
      <c r="AS68" t="s">
        <v>66</v>
      </c>
      <c r="AT68" t="s">
        <v>81</v>
      </c>
      <c r="AU68" t="s">
        <v>121</v>
      </c>
      <c r="AV68" t="s">
        <v>66</v>
      </c>
      <c r="AW68" t="s">
        <v>66</v>
      </c>
      <c r="AX68" t="s">
        <v>466</v>
      </c>
      <c r="AY68" t="s">
        <v>467</v>
      </c>
      <c r="AZ68" t="s">
        <v>468</v>
      </c>
      <c r="BA68" t="s">
        <v>85</v>
      </c>
      <c r="BB68" t="s">
        <v>138</v>
      </c>
      <c r="BC68" t="s">
        <v>75</v>
      </c>
      <c r="BD68" t="s">
        <v>302</v>
      </c>
      <c r="BE68" t="s">
        <v>77</v>
      </c>
      <c r="BF68" t="s">
        <v>469</v>
      </c>
      <c r="BG68" t="s">
        <v>470</v>
      </c>
      <c r="BH68" s="1">
        <v>0</v>
      </c>
      <c r="BI68" s="1">
        <v>0</v>
      </c>
      <c r="BJ68" s="1">
        <v>0</v>
      </c>
      <c r="BK68" s="1">
        <v>1</v>
      </c>
      <c r="BL68" s="1">
        <v>0</v>
      </c>
    </row>
    <row r="69" spans="1:64" x14ac:dyDescent="0.35">
      <c r="A69" t="s">
        <v>81</v>
      </c>
      <c r="B69" t="s">
        <v>66</v>
      </c>
      <c r="C69" t="s">
        <v>66</v>
      </c>
      <c r="D69" t="s">
        <v>66</v>
      </c>
      <c r="E69" s="1"/>
      <c r="F69" s="1"/>
      <c r="G69" s="1"/>
      <c r="H69" s="1"/>
      <c r="I69" s="1"/>
      <c r="J69" s="1"/>
      <c r="K69" s="1"/>
      <c r="L69" s="1"/>
      <c r="M69" s="1"/>
      <c r="N69" s="1"/>
      <c r="O69" s="1"/>
      <c r="P69" s="1"/>
      <c r="Q69" s="1"/>
      <c r="R69" s="1"/>
      <c r="S69" t="s">
        <v>66</v>
      </c>
      <c r="T69" s="1"/>
      <c r="U69" s="1"/>
      <c r="V69" s="1"/>
      <c r="W69" s="1"/>
      <c r="X69" s="1"/>
      <c r="Y69" s="1"/>
      <c r="Z69" s="1"/>
      <c r="AA69" s="1"/>
      <c r="AB69" s="1"/>
      <c r="AC69" s="1"/>
      <c r="AD69" s="1"/>
      <c r="AE69" s="1"/>
      <c r="AF69" s="1"/>
      <c r="AG69" t="s">
        <v>66</v>
      </c>
      <c r="AH69" t="s">
        <v>66</v>
      </c>
      <c r="AI69" t="s">
        <v>66</v>
      </c>
      <c r="AJ69" t="s">
        <v>66</v>
      </c>
      <c r="AK69" t="s">
        <v>66</v>
      </c>
      <c r="AL69" t="s">
        <v>66</v>
      </c>
      <c r="AM69" t="s">
        <v>66</v>
      </c>
      <c r="AN69" t="s">
        <v>66</v>
      </c>
      <c r="AO69" t="s">
        <v>66</v>
      </c>
      <c r="AP69" t="s">
        <v>66</v>
      </c>
      <c r="AQ69" t="s">
        <v>66</v>
      </c>
      <c r="AR69" t="s">
        <v>66</v>
      </c>
      <c r="AS69" t="s">
        <v>66</v>
      </c>
      <c r="AT69" t="s">
        <v>66</v>
      </c>
      <c r="AU69" t="s">
        <v>66</v>
      </c>
      <c r="AV69" t="s">
        <v>66</v>
      </c>
      <c r="AW69" t="s">
        <v>66</v>
      </c>
      <c r="AX69" t="s">
        <v>66</v>
      </c>
      <c r="AY69" t="s">
        <v>471</v>
      </c>
      <c r="AZ69" t="s">
        <v>472</v>
      </c>
      <c r="BA69" t="s">
        <v>73</v>
      </c>
      <c r="BB69" t="s">
        <v>588</v>
      </c>
      <c r="BC69" t="s">
        <v>97</v>
      </c>
      <c r="BD69" t="s">
        <v>87</v>
      </c>
      <c r="BE69" t="s">
        <v>88</v>
      </c>
      <c r="BF69" t="s">
        <v>473</v>
      </c>
      <c r="BG69" t="s">
        <v>474</v>
      </c>
      <c r="BH69" s="1">
        <v>0</v>
      </c>
      <c r="BI69" s="1">
        <v>0</v>
      </c>
      <c r="BJ69" s="1">
        <v>1</v>
      </c>
      <c r="BK69" s="1">
        <v>0</v>
      </c>
      <c r="BL69" s="1">
        <v>0</v>
      </c>
    </row>
    <row r="70" spans="1:64" x14ac:dyDescent="0.35">
      <c r="A70" t="s">
        <v>64</v>
      </c>
      <c r="B70" t="s">
        <v>64</v>
      </c>
      <c r="C70" t="s">
        <v>81</v>
      </c>
      <c r="D70" t="s">
        <v>65</v>
      </c>
      <c r="E70" s="1" t="s">
        <v>64</v>
      </c>
      <c r="F70" s="1" t="s">
        <v>64</v>
      </c>
      <c r="G70" s="1" t="s">
        <v>64</v>
      </c>
      <c r="H70" s="1" t="s">
        <v>64</v>
      </c>
      <c r="I70" s="1" t="s">
        <v>64</v>
      </c>
      <c r="J70" s="1" t="s">
        <v>64</v>
      </c>
      <c r="K70" s="1" t="s">
        <v>64</v>
      </c>
      <c r="L70" s="1" t="s">
        <v>81</v>
      </c>
      <c r="M70" s="1" t="s">
        <v>81</v>
      </c>
      <c r="N70" s="1" t="s">
        <v>81</v>
      </c>
      <c r="O70" s="1" t="s">
        <v>81</v>
      </c>
      <c r="P70" s="1" t="s">
        <v>81</v>
      </c>
      <c r="Q70" s="1" t="s">
        <v>64</v>
      </c>
      <c r="R70" s="1" t="s">
        <v>81</v>
      </c>
      <c r="S70" t="s">
        <v>475</v>
      </c>
      <c r="T70" s="1" t="s">
        <v>64</v>
      </c>
      <c r="U70" s="1" t="s">
        <v>64</v>
      </c>
      <c r="V70" s="1" t="s">
        <v>64</v>
      </c>
      <c r="W70" s="1" t="s">
        <v>64</v>
      </c>
      <c r="X70" s="1" t="s">
        <v>64</v>
      </c>
      <c r="Y70" s="1" t="s">
        <v>64</v>
      </c>
      <c r="Z70" s="1" t="s">
        <v>81</v>
      </c>
      <c r="AA70" s="1" t="s">
        <v>64</v>
      </c>
      <c r="AB70" s="1" t="s">
        <v>64</v>
      </c>
      <c r="AC70" s="1" t="s">
        <v>81</v>
      </c>
      <c r="AD70" s="1" t="s">
        <v>64</v>
      </c>
      <c r="AE70" s="1" t="s">
        <v>64</v>
      </c>
      <c r="AF70" s="1" t="s">
        <v>81</v>
      </c>
      <c r="AG70" t="s">
        <v>476</v>
      </c>
      <c r="AH70" t="s">
        <v>64</v>
      </c>
      <c r="AI70" t="s">
        <v>81</v>
      </c>
      <c r="AJ70" t="s">
        <v>81</v>
      </c>
      <c r="AK70" t="s">
        <v>66</v>
      </c>
      <c r="AL70" t="s">
        <v>68</v>
      </c>
      <c r="AM70" t="s">
        <v>68</v>
      </c>
      <c r="AN70" t="s">
        <v>68</v>
      </c>
      <c r="AO70" t="s">
        <v>66</v>
      </c>
      <c r="AP70" t="s">
        <v>80</v>
      </c>
      <c r="AQ70" t="s">
        <v>66</v>
      </c>
      <c r="AR70" t="s">
        <v>64</v>
      </c>
      <c r="AS70" t="s">
        <v>64</v>
      </c>
      <c r="AT70" t="s">
        <v>64</v>
      </c>
      <c r="AU70" t="s">
        <v>66</v>
      </c>
      <c r="AV70" t="s">
        <v>66</v>
      </c>
      <c r="AW70" t="s">
        <v>70</v>
      </c>
      <c r="AX70" t="s">
        <v>66</v>
      </c>
      <c r="AY70" t="s">
        <v>477</v>
      </c>
      <c r="AZ70" t="s">
        <v>478</v>
      </c>
      <c r="BA70" t="s">
        <v>73</v>
      </c>
      <c r="BB70" t="s">
        <v>74</v>
      </c>
      <c r="BC70" t="s">
        <v>86</v>
      </c>
      <c r="BD70" t="s">
        <v>87</v>
      </c>
      <c r="BE70" t="s">
        <v>88</v>
      </c>
      <c r="BF70" t="s">
        <v>479</v>
      </c>
      <c r="BG70" t="s">
        <v>480</v>
      </c>
      <c r="BH70" s="1">
        <v>0</v>
      </c>
      <c r="BI70" s="1">
        <v>0</v>
      </c>
      <c r="BJ70" s="1">
        <v>0</v>
      </c>
      <c r="BK70" s="1">
        <v>1</v>
      </c>
      <c r="BL70" s="1">
        <v>0</v>
      </c>
    </row>
    <row r="71" spans="1:64" x14ac:dyDescent="0.35">
      <c r="A71" t="s">
        <v>66</v>
      </c>
      <c r="B71" t="s">
        <v>66</v>
      </c>
      <c r="C71" t="s">
        <v>66</v>
      </c>
      <c r="D71" t="s">
        <v>66</v>
      </c>
      <c r="E71" s="1"/>
      <c r="F71" s="1"/>
      <c r="G71" s="1"/>
      <c r="H71" s="1"/>
      <c r="I71" s="1"/>
      <c r="J71" s="1"/>
      <c r="K71" s="1"/>
      <c r="L71" s="1"/>
      <c r="M71" s="1"/>
      <c r="N71" s="1"/>
      <c r="O71" s="1"/>
      <c r="P71" s="1"/>
      <c r="Q71" s="1"/>
      <c r="R71" s="1"/>
      <c r="S71" t="s">
        <v>66</v>
      </c>
      <c r="T71" s="1"/>
      <c r="U71" s="1"/>
      <c r="V71" s="1"/>
      <c r="W71" s="1"/>
      <c r="X71" s="1"/>
      <c r="Y71" s="1"/>
      <c r="Z71" s="1"/>
      <c r="AA71" s="1"/>
      <c r="AB71" s="1"/>
      <c r="AC71" s="1"/>
      <c r="AD71" s="1"/>
      <c r="AE71" s="1"/>
      <c r="AF71" s="1"/>
      <c r="AG71" t="s">
        <v>66</v>
      </c>
      <c r="AH71" t="s">
        <v>66</v>
      </c>
      <c r="AI71" t="s">
        <v>66</v>
      </c>
      <c r="AJ71" t="s">
        <v>66</v>
      </c>
      <c r="AK71" t="s">
        <v>66</v>
      </c>
      <c r="AL71" t="s">
        <v>66</v>
      </c>
      <c r="AM71" t="s">
        <v>66</v>
      </c>
      <c r="AN71" t="s">
        <v>66</v>
      </c>
      <c r="AO71" t="s">
        <v>66</v>
      </c>
      <c r="AP71" t="s">
        <v>66</v>
      </c>
      <c r="AQ71" t="s">
        <v>66</v>
      </c>
      <c r="AR71" t="s">
        <v>66</v>
      </c>
      <c r="AS71" t="s">
        <v>66</v>
      </c>
      <c r="AT71" t="s">
        <v>66</v>
      </c>
      <c r="AU71" t="s">
        <v>66</v>
      </c>
      <c r="AV71" t="s">
        <v>66</v>
      </c>
      <c r="AW71" t="s">
        <v>66</v>
      </c>
      <c r="AX71" t="s">
        <v>66</v>
      </c>
      <c r="AY71" t="s">
        <v>481</v>
      </c>
      <c r="AZ71" t="s">
        <v>482</v>
      </c>
      <c r="BA71" t="s">
        <v>73</v>
      </c>
      <c r="BB71" t="s">
        <v>588</v>
      </c>
      <c r="BC71" t="s">
        <v>86</v>
      </c>
      <c r="BD71" t="s">
        <v>87</v>
      </c>
      <c r="BE71" t="s">
        <v>88</v>
      </c>
      <c r="BF71" t="s">
        <v>483</v>
      </c>
      <c r="BG71" t="s">
        <v>171</v>
      </c>
      <c r="BH71" s="1">
        <v>0</v>
      </c>
      <c r="BI71" s="1">
        <v>1</v>
      </c>
      <c r="BJ71" s="1">
        <v>0</v>
      </c>
      <c r="BK71" s="1">
        <v>0</v>
      </c>
      <c r="BL71" s="1">
        <v>0</v>
      </c>
    </row>
    <row r="72" spans="1:64" x14ac:dyDescent="0.35">
      <c r="A72" t="s">
        <v>64</v>
      </c>
      <c r="B72" t="s">
        <v>81</v>
      </c>
      <c r="C72" t="s">
        <v>64</v>
      </c>
      <c r="D72" t="s">
        <v>410</v>
      </c>
      <c r="E72" s="1" t="s">
        <v>64</v>
      </c>
      <c r="F72" s="1" t="s">
        <v>64</v>
      </c>
      <c r="G72" s="1" t="s">
        <v>64</v>
      </c>
      <c r="H72" s="1" t="s">
        <v>64</v>
      </c>
      <c r="I72" s="1" t="s">
        <v>64</v>
      </c>
      <c r="J72" s="1" t="s">
        <v>64</v>
      </c>
      <c r="K72" s="1" t="s">
        <v>64</v>
      </c>
      <c r="L72" s="1" t="s">
        <v>81</v>
      </c>
      <c r="M72" s="1" t="s">
        <v>64</v>
      </c>
      <c r="N72" s="1" t="s">
        <v>81</v>
      </c>
      <c r="O72" s="1" t="s">
        <v>81</v>
      </c>
      <c r="P72" s="1" t="s">
        <v>81</v>
      </c>
      <c r="Q72" s="1" t="s">
        <v>81</v>
      </c>
      <c r="R72" s="1" t="s">
        <v>81</v>
      </c>
      <c r="S72" t="s">
        <v>66</v>
      </c>
      <c r="T72" s="1" t="s">
        <v>64</v>
      </c>
      <c r="U72" s="1" t="s">
        <v>81</v>
      </c>
      <c r="V72" s="1" t="s">
        <v>81</v>
      </c>
      <c r="W72" s="1" t="s">
        <v>64</v>
      </c>
      <c r="X72" s="1" t="s">
        <v>64</v>
      </c>
      <c r="Y72" s="1" t="s">
        <v>81</v>
      </c>
      <c r="Z72" s="1" t="s">
        <v>81</v>
      </c>
      <c r="AA72" s="1" t="s">
        <v>64</v>
      </c>
      <c r="AB72" s="1" t="s">
        <v>64</v>
      </c>
      <c r="AC72" s="1" t="s">
        <v>81</v>
      </c>
      <c r="AD72" s="1" t="s">
        <v>81</v>
      </c>
      <c r="AE72" s="1" t="s">
        <v>81</v>
      </c>
      <c r="AF72" s="1" t="s">
        <v>81</v>
      </c>
      <c r="AG72" t="s">
        <v>66</v>
      </c>
      <c r="AH72" t="s">
        <v>92</v>
      </c>
      <c r="AI72" t="s">
        <v>64</v>
      </c>
      <c r="AJ72" t="s">
        <v>64</v>
      </c>
      <c r="AK72" t="s">
        <v>64</v>
      </c>
      <c r="AL72" t="s">
        <v>112</v>
      </c>
      <c r="AM72" t="s">
        <v>112</v>
      </c>
      <c r="AN72" t="s">
        <v>112</v>
      </c>
      <c r="AO72" t="s">
        <v>66</v>
      </c>
      <c r="AP72" t="s">
        <v>80</v>
      </c>
      <c r="AQ72" t="s">
        <v>66</v>
      </c>
      <c r="AR72" t="s">
        <v>81</v>
      </c>
      <c r="AS72" t="s">
        <v>66</v>
      </c>
      <c r="AT72" t="s">
        <v>81</v>
      </c>
      <c r="AU72" t="s">
        <v>82</v>
      </c>
      <c r="AV72" t="s">
        <v>66</v>
      </c>
      <c r="AW72" t="s">
        <v>66</v>
      </c>
      <c r="AX72" t="s">
        <v>66</v>
      </c>
      <c r="AY72" t="s">
        <v>484</v>
      </c>
      <c r="AZ72" t="s">
        <v>485</v>
      </c>
      <c r="BA72" t="s">
        <v>73</v>
      </c>
      <c r="BB72" t="s">
        <v>185</v>
      </c>
      <c r="BC72" t="s">
        <v>163</v>
      </c>
      <c r="BD72" t="s">
        <v>164</v>
      </c>
      <c r="BE72" t="s">
        <v>77</v>
      </c>
      <c r="BF72" t="s">
        <v>486</v>
      </c>
      <c r="BG72" t="s">
        <v>487</v>
      </c>
      <c r="BH72" s="1">
        <v>0</v>
      </c>
      <c r="BI72" s="1">
        <v>0</v>
      </c>
      <c r="BJ72" s="1">
        <v>0</v>
      </c>
      <c r="BK72" s="1">
        <v>1</v>
      </c>
      <c r="BL72" s="1">
        <v>0</v>
      </c>
    </row>
    <row r="73" spans="1:64" x14ac:dyDescent="0.35">
      <c r="A73" t="s">
        <v>66</v>
      </c>
      <c r="B73" t="s">
        <v>66</v>
      </c>
      <c r="C73" t="s">
        <v>66</v>
      </c>
      <c r="D73" t="s">
        <v>66</v>
      </c>
      <c r="E73" s="1"/>
      <c r="F73" s="1"/>
      <c r="G73" s="1"/>
      <c r="H73" s="1"/>
      <c r="I73" s="1"/>
      <c r="J73" s="1"/>
      <c r="K73" s="1"/>
      <c r="L73" s="1"/>
      <c r="M73" s="1"/>
      <c r="N73" s="1"/>
      <c r="O73" s="1"/>
      <c r="P73" s="1"/>
      <c r="Q73" s="1"/>
      <c r="R73" s="1"/>
      <c r="S73" t="s">
        <v>66</v>
      </c>
      <c r="T73" s="1"/>
      <c r="U73" s="1"/>
      <c r="V73" s="1"/>
      <c r="W73" s="1"/>
      <c r="X73" s="1"/>
      <c r="Y73" s="1"/>
      <c r="Z73" s="1"/>
      <c r="AA73" s="1"/>
      <c r="AB73" s="1"/>
      <c r="AC73" s="1"/>
      <c r="AD73" s="1"/>
      <c r="AE73" s="1"/>
      <c r="AF73" s="1"/>
      <c r="AG73" t="s">
        <v>66</v>
      </c>
      <c r="AH73" t="s">
        <v>66</v>
      </c>
      <c r="AI73" t="s">
        <v>66</v>
      </c>
      <c r="AJ73" t="s">
        <v>66</v>
      </c>
      <c r="AK73" t="s">
        <v>66</v>
      </c>
      <c r="AL73" t="s">
        <v>66</v>
      </c>
      <c r="AM73" t="s">
        <v>66</v>
      </c>
      <c r="AN73" t="s">
        <v>66</v>
      </c>
      <c r="AO73" t="s">
        <v>66</v>
      </c>
      <c r="AP73" t="s">
        <v>66</v>
      </c>
      <c r="AQ73" t="s">
        <v>66</v>
      </c>
      <c r="AR73" t="s">
        <v>66</v>
      </c>
      <c r="AS73" t="s">
        <v>66</v>
      </c>
      <c r="AT73" t="s">
        <v>66</v>
      </c>
      <c r="AU73" t="s">
        <v>66</v>
      </c>
      <c r="AV73" t="s">
        <v>66</v>
      </c>
      <c r="AW73" t="s">
        <v>66</v>
      </c>
      <c r="AX73" t="s">
        <v>66</v>
      </c>
      <c r="AY73" t="s">
        <v>488</v>
      </c>
      <c r="AZ73" t="s">
        <v>489</v>
      </c>
      <c r="BA73" t="s">
        <v>73</v>
      </c>
      <c r="BB73" t="s">
        <v>74</v>
      </c>
      <c r="BC73" t="s">
        <v>75</v>
      </c>
      <c r="BD73" t="s">
        <v>490</v>
      </c>
      <c r="BE73" t="s">
        <v>108</v>
      </c>
      <c r="BF73" t="s">
        <v>491</v>
      </c>
      <c r="BG73" t="s">
        <v>492</v>
      </c>
      <c r="BH73" s="1">
        <v>0</v>
      </c>
      <c r="BI73" s="1">
        <v>1</v>
      </c>
      <c r="BJ73" s="1">
        <v>0</v>
      </c>
      <c r="BK73" s="1">
        <v>0</v>
      </c>
      <c r="BL73" s="1">
        <v>0</v>
      </c>
    </row>
    <row r="74" spans="1:64" x14ac:dyDescent="0.35">
      <c r="A74" t="s">
        <v>66</v>
      </c>
      <c r="B74" t="s">
        <v>66</v>
      </c>
      <c r="C74" t="s">
        <v>66</v>
      </c>
      <c r="D74" t="s">
        <v>66</v>
      </c>
      <c r="E74" s="1"/>
      <c r="F74" s="1"/>
      <c r="G74" s="1"/>
      <c r="H74" s="1"/>
      <c r="I74" s="1"/>
      <c r="J74" s="1"/>
      <c r="K74" s="1"/>
      <c r="L74" s="1"/>
      <c r="M74" s="1"/>
      <c r="N74" s="1"/>
      <c r="O74" s="1"/>
      <c r="P74" s="1"/>
      <c r="Q74" s="1"/>
      <c r="R74" s="1"/>
      <c r="S74" t="s">
        <v>66</v>
      </c>
      <c r="T74" s="1"/>
      <c r="U74" s="1"/>
      <c r="V74" s="1"/>
      <c r="W74" s="1"/>
      <c r="X74" s="1"/>
      <c r="Y74" s="1"/>
      <c r="Z74" s="1"/>
      <c r="AA74" s="1"/>
      <c r="AB74" s="1"/>
      <c r="AC74" s="1"/>
      <c r="AD74" s="1"/>
      <c r="AE74" s="1"/>
      <c r="AF74" s="1"/>
      <c r="AG74" t="s">
        <v>66</v>
      </c>
      <c r="AH74" t="s">
        <v>66</v>
      </c>
      <c r="AI74" t="s">
        <v>66</v>
      </c>
      <c r="AJ74" t="s">
        <v>66</v>
      </c>
      <c r="AK74" t="s">
        <v>66</v>
      </c>
      <c r="AL74" t="s">
        <v>66</v>
      </c>
      <c r="AM74" t="s">
        <v>66</v>
      </c>
      <c r="AN74" t="s">
        <v>66</v>
      </c>
      <c r="AO74" t="s">
        <v>66</v>
      </c>
      <c r="AP74" t="s">
        <v>66</v>
      </c>
      <c r="AQ74" t="s">
        <v>66</v>
      </c>
      <c r="AR74" t="s">
        <v>66</v>
      </c>
      <c r="AS74" t="s">
        <v>66</v>
      </c>
      <c r="AT74" t="s">
        <v>66</v>
      </c>
      <c r="AU74" t="s">
        <v>66</v>
      </c>
      <c r="AV74" t="s">
        <v>66</v>
      </c>
      <c r="AW74" t="s">
        <v>66</v>
      </c>
      <c r="AX74" t="s">
        <v>66</v>
      </c>
      <c r="AY74" t="s">
        <v>493</v>
      </c>
      <c r="AZ74" t="s">
        <v>494</v>
      </c>
      <c r="BA74" t="s">
        <v>73</v>
      </c>
      <c r="BB74" t="s">
        <v>588</v>
      </c>
      <c r="BC74" t="s">
        <v>163</v>
      </c>
      <c r="BD74" t="s">
        <v>253</v>
      </c>
      <c r="BE74" t="s">
        <v>196</v>
      </c>
      <c r="BF74" t="s">
        <v>495</v>
      </c>
      <c r="BG74" t="s">
        <v>496</v>
      </c>
      <c r="BH74" s="1">
        <v>0</v>
      </c>
      <c r="BI74" s="1">
        <v>1</v>
      </c>
      <c r="BJ74" s="1">
        <v>0</v>
      </c>
      <c r="BK74" s="1">
        <v>0</v>
      </c>
      <c r="BL74" s="1">
        <v>0</v>
      </c>
    </row>
    <row r="75" spans="1:64" x14ac:dyDescent="0.35">
      <c r="A75" t="s">
        <v>64</v>
      </c>
      <c r="B75" t="s">
        <v>81</v>
      </c>
      <c r="C75" t="s">
        <v>81</v>
      </c>
      <c r="D75" t="s">
        <v>172</v>
      </c>
      <c r="E75" s="1" t="s">
        <v>81</v>
      </c>
      <c r="F75" s="1" t="s">
        <v>81</v>
      </c>
      <c r="G75" s="1" t="s">
        <v>81</v>
      </c>
      <c r="H75" s="1" t="s">
        <v>81</v>
      </c>
      <c r="I75" s="1" t="s">
        <v>81</v>
      </c>
      <c r="J75" s="1" t="s">
        <v>81</v>
      </c>
      <c r="K75" s="1" t="s">
        <v>81</v>
      </c>
      <c r="L75" s="1" t="s">
        <v>81</v>
      </c>
      <c r="M75" s="1" t="s">
        <v>81</v>
      </c>
      <c r="N75" s="1" t="s">
        <v>81</v>
      </c>
      <c r="O75" s="1" t="s">
        <v>81</v>
      </c>
      <c r="P75" s="1" t="s">
        <v>81</v>
      </c>
      <c r="Q75" s="1" t="s">
        <v>64</v>
      </c>
      <c r="R75" s="1" t="s">
        <v>81</v>
      </c>
      <c r="S75" t="s">
        <v>497</v>
      </c>
      <c r="T75" s="1" t="s">
        <v>81</v>
      </c>
      <c r="U75" s="1" t="s">
        <v>81</v>
      </c>
      <c r="V75" s="1" t="s">
        <v>81</v>
      </c>
      <c r="W75" s="1" t="s">
        <v>81</v>
      </c>
      <c r="X75" s="1" t="s">
        <v>81</v>
      </c>
      <c r="Y75" s="1" t="s">
        <v>81</v>
      </c>
      <c r="Z75" s="1" t="s">
        <v>81</v>
      </c>
      <c r="AA75" s="1" t="s">
        <v>81</v>
      </c>
      <c r="AB75" s="1" t="s">
        <v>81</v>
      </c>
      <c r="AC75" s="1" t="s">
        <v>81</v>
      </c>
      <c r="AD75" s="1" t="s">
        <v>81</v>
      </c>
      <c r="AE75" s="1" t="s">
        <v>64</v>
      </c>
      <c r="AF75" s="1" t="s">
        <v>81</v>
      </c>
      <c r="AG75" t="s">
        <v>497</v>
      </c>
      <c r="AH75" t="s">
        <v>64</v>
      </c>
      <c r="AI75" t="s">
        <v>64</v>
      </c>
      <c r="AJ75" t="s">
        <v>64</v>
      </c>
      <c r="AK75" t="s">
        <v>81</v>
      </c>
      <c r="AL75" t="s">
        <v>67</v>
      </c>
      <c r="AM75" t="s">
        <v>68</v>
      </c>
      <c r="AN75" t="s">
        <v>112</v>
      </c>
      <c r="AO75" t="s">
        <v>66</v>
      </c>
      <c r="AP75" t="s">
        <v>120</v>
      </c>
      <c r="AQ75" t="s">
        <v>498</v>
      </c>
      <c r="AR75" t="s">
        <v>92</v>
      </c>
      <c r="AS75" t="s">
        <v>81</v>
      </c>
      <c r="AT75" t="s">
        <v>81</v>
      </c>
      <c r="AU75" t="s">
        <v>129</v>
      </c>
      <c r="AV75" t="s">
        <v>499</v>
      </c>
      <c r="AW75" t="s">
        <v>66</v>
      </c>
      <c r="AX75" t="s">
        <v>500</v>
      </c>
      <c r="AY75" t="s">
        <v>501</v>
      </c>
      <c r="AZ75" t="s">
        <v>502</v>
      </c>
      <c r="BA75" t="s">
        <v>85</v>
      </c>
      <c r="BB75" t="s">
        <v>185</v>
      </c>
      <c r="BC75" t="s">
        <v>75</v>
      </c>
      <c r="BD75" t="s">
        <v>102</v>
      </c>
      <c r="BE75" t="s">
        <v>77</v>
      </c>
      <c r="BF75" t="s">
        <v>503</v>
      </c>
      <c r="BG75" t="s">
        <v>504</v>
      </c>
      <c r="BH75" s="1">
        <v>0</v>
      </c>
      <c r="BI75" s="1">
        <v>0</v>
      </c>
      <c r="BJ75" s="1">
        <v>0</v>
      </c>
      <c r="BK75" s="1">
        <v>1</v>
      </c>
      <c r="BL75" s="1">
        <v>0</v>
      </c>
    </row>
    <row r="76" spans="1:64" x14ac:dyDescent="0.35">
      <c r="A76" t="s">
        <v>64</v>
      </c>
      <c r="B76" t="s">
        <v>92</v>
      </c>
      <c r="C76" t="s">
        <v>64</v>
      </c>
      <c r="D76" t="s">
        <v>111</v>
      </c>
      <c r="E76" s="1" t="s">
        <v>81</v>
      </c>
      <c r="F76" s="1" t="s">
        <v>64</v>
      </c>
      <c r="G76" s="1" t="s">
        <v>81</v>
      </c>
      <c r="H76" s="1" t="s">
        <v>81</v>
      </c>
      <c r="I76" s="1" t="s">
        <v>64</v>
      </c>
      <c r="J76" s="1" t="s">
        <v>64</v>
      </c>
      <c r="K76" s="1" t="s">
        <v>64</v>
      </c>
      <c r="L76" s="1" t="s">
        <v>81</v>
      </c>
      <c r="M76" s="1" t="s">
        <v>81</v>
      </c>
      <c r="N76" s="1" t="s">
        <v>81</v>
      </c>
      <c r="O76" s="1" t="s">
        <v>81</v>
      </c>
      <c r="P76" s="1" t="s">
        <v>81</v>
      </c>
      <c r="Q76" s="1" t="s">
        <v>64</v>
      </c>
      <c r="R76" s="1" t="s">
        <v>81</v>
      </c>
      <c r="S76" t="s">
        <v>505</v>
      </c>
      <c r="T76" s="1" t="s">
        <v>64</v>
      </c>
      <c r="U76" s="1" t="s">
        <v>81</v>
      </c>
      <c r="V76" s="1" t="s">
        <v>64</v>
      </c>
      <c r="W76" s="1" t="s">
        <v>64</v>
      </c>
      <c r="X76" s="1" t="s">
        <v>64</v>
      </c>
      <c r="Y76" s="1" t="s">
        <v>64</v>
      </c>
      <c r="Z76" s="1" t="s">
        <v>81</v>
      </c>
      <c r="AA76" s="1" t="s">
        <v>64</v>
      </c>
      <c r="AB76" s="1" t="s">
        <v>81</v>
      </c>
      <c r="AC76" s="1" t="s">
        <v>81</v>
      </c>
      <c r="AD76" s="1" t="s">
        <v>81</v>
      </c>
      <c r="AE76" s="1" t="s">
        <v>64</v>
      </c>
      <c r="AF76" s="1" t="s">
        <v>81</v>
      </c>
      <c r="AG76" t="s">
        <v>506</v>
      </c>
      <c r="AH76" t="s">
        <v>64</v>
      </c>
      <c r="AI76" t="s">
        <v>64</v>
      </c>
      <c r="AJ76" t="s">
        <v>64</v>
      </c>
      <c r="AK76" t="s">
        <v>64</v>
      </c>
      <c r="AL76" t="s">
        <v>112</v>
      </c>
      <c r="AM76" t="s">
        <v>68</v>
      </c>
      <c r="AN76" t="s">
        <v>68</v>
      </c>
      <c r="AO76" t="s">
        <v>66</v>
      </c>
      <c r="AP76" t="s">
        <v>80</v>
      </c>
      <c r="AQ76" t="s">
        <v>66</v>
      </c>
      <c r="AR76" t="s">
        <v>81</v>
      </c>
      <c r="AS76" t="s">
        <v>66</v>
      </c>
      <c r="AT76" t="s">
        <v>81</v>
      </c>
      <c r="AU76" t="s">
        <v>129</v>
      </c>
      <c r="AV76" t="s">
        <v>507</v>
      </c>
      <c r="AW76" t="s">
        <v>66</v>
      </c>
      <c r="AX76" t="s">
        <v>66</v>
      </c>
      <c r="AY76" t="s">
        <v>508</v>
      </c>
      <c r="AZ76" t="s">
        <v>185</v>
      </c>
      <c r="BA76" t="s">
        <v>73</v>
      </c>
      <c r="BB76" t="s">
        <v>185</v>
      </c>
      <c r="BC76" t="s">
        <v>75</v>
      </c>
      <c r="BD76" t="s">
        <v>509</v>
      </c>
      <c r="BE76" t="s">
        <v>77</v>
      </c>
      <c r="BF76" t="s">
        <v>510</v>
      </c>
      <c r="BG76" t="s">
        <v>511</v>
      </c>
      <c r="BH76" s="1">
        <v>0</v>
      </c>
      <c r="BI76" s="1">
        <v>0</v>
      </c>
      <c r="BJ76" s="1">
        <v>0</v>
      </c>
      <c r="BK76" s="1">
        <v>1</v>
      </c>
      <c r="BL76" s="1">
        <v>0</v>
      </c>
    </row>
    <row r="77" spans="1:64" x14ac:dyDescent="0.35">
      <c r="A77" t="s">
        <v>64</v>
      </c>
      <c r="B77" t="s">
        <v>64</v>
      </c>
      <c r="C77" t="s">
        <v>81</v>
      </c>
      <c r="D77" t="s">
        <v>172</v>
      </c>
      <c r="E77" s="1" t="s">
        <v>64</v>
      </c>
      <c r="F77" s="1" t="s">
        <v>64</v>
      </c>
      <c r="G77" s="1" t="s">
        <v>64</v>
      </c>
      <c r="H77" s="1" t="s">
        <v>64</v>
      </c>
      <c r="I77" s="1" t="s">
        <v>64</v>
      </c>
      <c r="J77" s="1" t="s">
        <v>64</v>
      </c>
      <c r="K77" s="1" t="s">
        <v>64</v>
      </c>
      <c r="L77" s="1" t="s">
        <v>64</v>
      </c>
      <c r="M77" s="1" t="s">
        <v>64</v>
      </c>
      <c r="N77" s="1" t="s">
        <v>64</v>
      </c>
      <c r="O77" s="1" t="s">
        <v>64</v>
      </c>
      <c r="P77" s="1" t="s">
        <v>64</v>
      </c>
      <c r="Q77" s="1" t="s">
        <v>81</v>
      </c>
      <c r="R77" s="1" t="s">
        <v>81</v>
      </c>
      <c r="S77" t="s">
        <v>66</v>
      </c>
      <c r="T77" s="1" t="s">
        <v>64</v>
      </c>
      <c r="U77" s="1" t="s">
        <v>64</v>
      </c>
      <c r="V77" s="1" t="s">
        <v>64</v>
      </c>
      <c r="W77" s="1" t="s">
        <v>64</v>
      </c>
      <c r="X77" s="1" t="s">
        <v>64</v>
      </c>
      <c r="Y77" s="1" t="s">
        <v>64</v>
      </c>
      <c r="Z77" s="1" t="s">
        <v>64</v>
      </c>
      <c r="AA77" s="1" t="s">
        <v>64</v>
      </c>
      <c r="AB77" s="1" t="s">
        <v>64</v>
      </c>
      <c r="AC77" s="1" t="s">
        <v>64</v>
      </c>
      <c r="AD77" s="1" t="s">
        <v>64</v>
      </c>
      <c r="AE77" s="1" t="s">
        <v>81</v>
      </c>
      <c r="AF77" s="1" t="s">
        <v>81</v>
      </c>
      <c r="AG77" t="s">
        <v>66</v>
      </c>
      <c r="AH77" t="s">
        <v>64</v>
      </c>
      <c r="AI77" t="s">
        <v>64</v>
      </c>
      <c r="AJ77" t="s">
        <v>64</v>
      </c>
      <c r="AK77" t="s">
        <v>64</v>
      </c>
      <c r="AL77" t="s">
        <v>112</v>
      </c>
      <c r="AM77" t="s">
        <v>112</v>
      </c>
      <c r="AN77" t="s">
        <v>112</v>
      </c>
      <c r="AO77" t="s">
        <v>66</v>
      </c>
      <c r="AP77" t="s">
        <v>120</v>
      </c>
      <c r="AQ77" t="s">
        <v>512</v>
      </c>
      <c r="AR77" t="s">
        <v>64</v>
      </c>
      <c r="AS77" t="s">
        <v>64</v>
      </c>
      <c r="AT77" t="s">
        <v>64</v>
      </c>
      <c r="AU77" t="s">
        <v>66</v>
      </c>
      <c r="AV77" t="s">
        <v>66</v>
      </c>
      <c r="AW77" t="s">
        <v>70</v>
      </c>
      <c r="AX77" t="s">
        <v>66</v>
      </c>
      <c r="AY77" t="s">
        <v>513</v>
      </c>
      <c r="AZ77" t="s">
        <v>514</v>
      </c>
      <c r="BA77" t="s">
        <v>85</v>
      </c>
      <c r="BB77" t="s">
        <v>162</v>
      </c>
      <c r="BC77" t="s">
        <v>75</v>
      </c>
      <c r="BD77" t="s">
        <v>403</v>
      </c>
      <c r="BE77" t="s">
        <v>77</v>
      </c>
      <c r="BF77" t="s">
        <v>515</v>
      </c>
      <c r="BG77" t="s">
        <v>516</v>
      </c>
      <c r="BH77" s="1">
        <v>0</v>
      </c>
      <c r="BI77" s="1">
        <v>0</v>
      </c>
      <c r="BJ77" s="1">
        <v>0</v>
      </c>
      <c r="BK77" s="1">
        <v>1</v>
      </c>
      <c r="BL77" s="1">
        <v>0</v>
      </c>
    </row>
    <row r="78" spans="1:64" x14ac:dyDescent="0.35">
      <c r="A78" t="s">
        <v>66</v>
      </c>
      <c r="B78" t="s">
        <v>66</v>
      </c>
      <c r="C78" t="s">
        <v>66</v>
      </c>
      <c r="D78" t="s">
        <v>66</v>
      </c>
      <c r="E78" s="1"/>
      <c r="F78" s="1"/>
      <c r="G78" s="1"/>
      <c r="H78" s="1"/>
      <c r="I78" s="1"/>
      <c r="J78" s="1"/>
      <c r="K78" s="1"/>
      <c r="L78" s="1"/>
      <c r="M78" s="1"/>
      <c r="N78" s="1"/>
      <c r="O78" s="1"/>
      <c r="P78" s="1"/>
      <c r="Q78" s="1"/>
      <c r="R78" s="1"/>
      <c r="S78" t="s">
        <v>66</v>
      </c>
      <c r="T78" s="1"/>
      <c r="U78" s="1"/>
      <c r="V78" s="1"/>
      <c r="W78" s="1"/>
      <c r="X78" s="1"/>
      <c r="Y78" s="1"/>
      <c r="Z78" s="1"/>
      <c r="AA78" s="1"/>
      <c r="AB78" s="1"/>
      <c r="AC78" s="1"/>
      <c r="AD78" s="1"/>
      <c r="AE78" s="1"/>
      <c r="AF78" s="1"/>
      <c r="AG78" t="s">
        <v>66</v>
      </c>
      <c r="AH78" t="s">
        <v>66</v>
      </c>
      <c r="AI78" t="s">
        <v>66</v>
      </c>
      <c r="AJ78" t="s">
        <v>66</v>
      </c>
      <c r="AK78" t="s">
        <v>66</v>
      </c>
      <c r="AL78" t="s">
        <v>66</v>
      </c>
      <c r="AM78" t="s">
        <v>66</v>
      </c>
      <c r="AN78" t="s">
        <v>66</v>
      </c>
      <c r="AO78" t="s">
        <v>66</v>
      </c>
      <c r="AP78" t="s">
        <v>66</v>
      </c>
      <c r="AQ78" t="s">
        <v>66</v>
      </c>
      <c r="AR78" t="s">
        <v>66</v>
      </c>
      <c r="AS78" t="s">
        <v>66</v>
      </c>
      <c r="AT78" t="s">
        <v>66</v>
      </c>
      <c r="AU78" t="s">
        <v>66</v>
      </c>
      <c r="AV78" t="s">
        <v>66</v>
      </c>
      <c r="AW78" t="s">
        <v>66</v>
      </c>
      <c r="AX78" t="s">
        <v>66</v>
      </c>
      <c r="AY78" t="s">
        <v>517</v>
      </c>
      <c r="AZ78" t="s">
        <v>518</v>
      </c>
      <c r="BA78" t="s">
        <v>73</v>
      </c>
      <c r="BB78" t="s">
        <v>74</v>
      </c>
      <c r="BC78" t="s">
        <v>75</v>
      </c>
      <c r="BD78" t="s">
        <v>253</v>
      </c>
      <c r="BE78" t="s">
        <v>196</v>
      </c>
      <c r="BF78" t="s">
        <v>519</v>
      </c>
      <c r="BG78" t="s">
        <v>520</v>
      </c>
      <c r="BH78" s="1">
        <v>0</v>
      </c>
      <c r="BI78" s="1">
        <v>1</v>
      </c>
      <c r="BJ78" s="1">
        <v>0</v>
      </c>
      <c r="BK78" s="1">
        <v>0</v>
      </c>
      <c r="BL78" s="1">
        <v>0</v>
      </c>
    </row>
    <row r="79" spans="1:64" x14ac:dyDescent="0.35">
      <c r="A79" t="s">
        <v>64</v>
      </c>
      <c r="B79" t="s">
        <v>64</v>
      </c>
      <c r="C79" t="s">
        <v>64</v>
      </c>
      <c r="D79" t="s">
        <v>172</v>
      </c>
      <c r="E79" s="1" t="s">
        <v>64</v>
      </c>
      <c r="F79" s="1" t="s">
        <v>64</v>
      </c>
      <c r="G79" s="1" t="s">
        <v>64</v>
      </c>
      <c r="H79" s="1" t="s">
        <v>64</v>
      </c>
      <c r="I79" s="1" t="s">
        <v>64</v>
      </c>
      <c r="J79" s="1" t="s">
        <v>64</v>
      </c>
      <c r="K79" s="1" t="s">
        <v>64</v>
      </c>
      <c r="L79" s="1" t="s">
        <v>81</v>
      </c>
      <c r="M79" s="1" t="s">
        <v>64</v>
      </c>
      <c r="N79" s="1" t="s">
        <v>81</v>
      </c>
      <c r="O79" s="1" t="s">
        <v>64</v>
      </c>
      <c r="P79" s="1" t="s">
        <v>64</v>
      </c>
      <c r="Q79" s="1" t="s">
        <v>81</v>
      </c>
      <c r="R79" s="1" t="s">
        <v>81</v>
      </c>
      <c r="S79" t="s">
        <v>66</v>
      </c>
      <c r="T79" s="1" t="s">
        <v>64</v>
      </c>
      <c r="U79" s="1" t="s">
        <v>64</v>
      </c>
      <c r="V79" s="1" t="s">
        <v>64</v>
      </c>
      <c r="W79" s="1" t="s">
        <v>64</v>
      </c>
      <c r="X79" s="1" t="s">
        <v>64</v>
      </c>
      <c r="Y79" s="1" t="s">
        <v>64</v>
      </c>
      <c r="Z79" s="1" t="s">
        <v>64</v>
      </c>
      <c r="AA79" s="1" t="s">
        <v>64</v>
      </c>
      <c r="AB79" s="1" t="s">
        <v>64</v>
      </c>
      <c r="AC79" s="1" t="s">
        <v>64</v>
      </c>
      <c r="AD79" s="1" t="s">
        <v>64</v>
      </c>
      <c r="AE79" s="1" t="s">
        <v>64</v>
      </c>
      <c r="AF79" s="1" t="s">
        <v>81</v>
      </c>
      <c r="AG79" t="s">
        <v>521</v>
      </c>
      <c r="AH79" t="s">
        <v>64</v>
      </c>
      <c r="AI79" t="s">
        <v>64</v>
      </c>
      <c r="AJ79" t="s">
        <v>64</v>
      </c>
      <c r="AK79" t="s">
        <v>64</v>
      </c>
      <c r="AL79" t="s">
        <v>93</v>
      </c>
      <c r="AM79" t="s">
        <v>68</v>
      </c>
      <c r="AN79" t="s">
        <v>68</v>
      </c>
      <c r="AO79" t="s">
        <v>66</v>
      </c>
      <c r="AP79" t="s">
        <v>80</v>
      </c>
      <c r="AQ79" t="s">
        <v>66</v>
      </c>
      <c r="AR79" t="s">
        <v>64</v>
      </c>
      <c r="AS79" t="s">
        <v>64</v>
      </c>
      <c r="AT79" t="s">
        <v>64</v>
      </c>
      <c r="AU79" t="s">
        <v>66</v>
      </c>
      <c r="AV79" t="s">
        <v>66</v>
      </c>
      <c r="AW79" t="s">
        <v>113</v>
      </c>
      <c r="AX79" t="s">
        <v>522</v>
      </c>
      <c r="AY79" t="s">
        <v>523</v>
      </c>
      <c r="AZ79" t="s">
        <v>524</v>
      </c>
      <c r="BA79" t="s">
        <v>73</v>
      </c>
      <c r="BB79" t="s">
        <v>185</v>
      </c>
      <c r="BC79" t="s">
        <v>75</v>
      </c>
      <c r="BD79" t="s">
        <v>164</v>
      </c>
      <c r="BE79" t="s">
        <v>77</v>
      </c>
      <c r="BF79" t="s">
        <v>525</v>
      </c>
      <c r="BG79" t="s">
        <v>526</v>
      </c>
      <c r="BH79" s="1">
        <v>0</v>
      </c>
      <c r="BI79" s="1">
        <v>0</v>
      </c>
      <c r="BJ79" s="1">
        <v>0</v>
      </c>
      <c r="BK79" s="1">
        <v>1</v>
      </c>
      <c r="BL79" s="1">
        <v>0</v>
      </c>
    </row>
    <row r="80" spans="1:64" x14ac:dyDescent="0.35">
      <c r="A80" t="s">
        <v>81</v>
      </c>
      <c r="B80" t="s">
        <v>66</v>
      </c>
      <c r="C80" t="s">
        <v>66</v>
      </c>
      <c r="D80" t="s">
        <v>66</v>
      </c>
      <c r="E80" s="1"/>
      <c r="F80" s="1"/>
      <c r="G80" s="1"/>
      <c r="H80" s="1"/>
      <c r="I80" s="1"/>
      <c r="J80" s="1"/>
      <c r="K80" s="1"/>
      <c r="L80" s="1"/>
      <c r="M80" s="1"/>
      <c r="N80" s="1"/>
      <c r="O80" s="1"/>
      <c r="P80" s="1"/>
      <c r="Q80" s="1"/>
      <c r="R80" s="1"/>
      <c r="S80" t="s">
        <v>66</v>
      </c>
      <c r="T80" s="1"/>
      <c r="U80" s="1"/>
      <c r="V80" s="1"/>
      <c r="W80" s="1"/>
      <c r="X80" s="1"/>
      <c r="Y80" s="1"/>
      <c r="Z80" s="1"/>
      <c r="AA80" s="1"/>
      <c r="AB80" s="1"/>
      <c r="AC80" s="1"/>
      <c r="AD80" s="1"/>
      <c r="AE80" s="1"/>
      <c r="AF80" s="1"/>
      <c r="AG80" t="s">
        <v>66</v>
      </c>
      <c r="AH80" t="s">
        <v>66</v>
      </c>
      <c r="AI80" t="s">
        <v>66</v>
      </c>
      <c r="AJ80" t="s">
        <v>66</v>
      </c>
      <c r="AK80" t="s">
        <v>66</v>
      </c>
      <c r="AL80" t="s">
        <v>66</v>
      </c>
      <c r="AM80" t="s">
        <v>66</v>
      </c>
      <c r="AN80" t="s">
        <v>66</v>
      </c>
      <c r="AO80" t="s">
        <v>527</v>
      </c>
      <c r="AP80" t="s">
        <v>80</v>
      </c>
      <c r="AQ80" t="s">
        <v>66</v>
      </c>
      <c r="AR80" t="s">
        <v>81</v>
      </c>
      <c r="AS80" t="s">
        <v>66</v>
      </c>
      <c r="AT80" t="s">
        <v>81</v>
      </c>
      <c r="AU80" t="s">
        <v>129</v>
      </c>
      <c r="AV80" t="s">
        <v>528</v>
      </c>
      <c r="AW80" t="s">
        <v>66</v>
      </c>
      <c r="AX80" t="s">
        <v>66</v>
      </c>
      <c r="AY80" t="s">
        <v>529</v>
      </c>
      <c r="AZ80" t="s">
        <v>530</v>
      </c>
      <c r="BA80" t="s">
        <v>73</v>
      </c>
      <c r="BB80" t="s">
        <v>588</v>
      </c>
      <c r="BC80" t="s">
        <v>86</v>
      </c>
      <c r="BD80" t="s">
        <v>157</v>
      </c>
      <c r="BE80" t="s">
        <v>88</v>
      </c>
      <c r="BF80" t="s">
        <v>531</v>
      </c>
      <c r="BG80" t="s">
        <v>532</v>
      </c>
      <c r="BH80" s="1">
        <v>0</v>
      </c>
      <c r="BI80" s="1">
        <v>0</v>
      </c>
      <c r="BJ80" s="1">
        <v>0</v>
      </c>
      <c r="BK80" s="1">
        <v>1</v>
      </c>
      <c r="BL80" s="1">
        <v>0</v>
      </c>
    </row>
    <row r="81" spans="1:64" x14ac:dyDescent="0.35">
      <c r="A81" t="s">
        <v>81</v>
      </c>
      <c r="B81" t="s">
        <v>66</v>
      </c>
      <c r="C81" t="s">
        <v>66</v>
      </c>
      <c r="D81" t="s">
        <v>66</v>
      </c>
      <c r="E81" s="1"/>
      <c r="F81" s="1"/>
      <c r="G81" s="1"/>
      <c r="H81" s="1"/>
      <c r="I81" s="1"/>
      <c r="J81" s="1"/>
      <c r="K81" s="1"/>
      <c r="L81" s="1"/>
      <c r="M81" s="1"/>
      <c r="N81" s="1"/>
      <c r="O81" s="1"/>
      <c r="P81" s="1"/>
      <c r="Q81" s="1"/>
      <c r="R81" s="1"/>
      <c r="S81" t="s">
        <v>66</v>
      </c>
      <c r="T81" s="1"/>
      <c r="U81" s="1"/>
      <c r="V81" s="1"/>
      <c r="W81" s="1"/>
      <c r="X81" s="1"/>
      <c r="Y81" s="1"/>
      <c r="Z81" s="1"/>
      <c r="AA81" s="1"/>
      <c r="AB81" s="1"/>
      <c r="AC81" s="1"/>
      <c r="AD81" s="1"/>
      <c r="AE81" s="1"/>
      <c r="AF81" s="1"/>
      <c r="AG81" t="s">
        <v>66</v>
      </c>
      <c r="AH81" t="s">
        <v>66</v>
      </c>
      <c r="AI81" t="s">
        <v>66</v>
      </c>
      <c r="AJ81" t="s">
        <v>66</v>
      </c>
      <c r="AK81" t="s">
        <v>66</v>
      </c>
      <c r="AL81" t="s">
        <v>66</v>
      </c>
      <c r="AM81" t="s">
        <v>66</v>
      </c>
      <c r="AN81" t="s">
        <v>66</v>
      </c>
      <c r="AO81" t="s">
        <v>533</v>
      </c>
      <c r="AP81" t="s">
        <v>120</v>
      </c>
      <c r="AQ81" t="s">
        <v>66</v>
      </c>
      <c r="AR81" t="s">
        <v>81</v>
      </c>
      <c r="AS81" t="s">
        <v>66</v>
      </c>
      <c r="AT81" t="s">
        <v>81</v>
      </c>
      <c r="AU81" t="s">
        <v>129</v>
      </c>
      <c r="AV81" t="s">
        <v>534</v>
      </c>
      <c r="AW81" t="s">
        <v>66</v>
      </c>
      <c r="AX81" t="s">
        <v>66</v>
      </c>
      <c r="AY81" t="s">
        <v>535</v>
      </c>
      <c r="AZ81" t="s">
        <v>536</v>
      </c>
      <c r="BA81" t="s">
        <v>73</v>
      </c>
      <c r="BB81" t="s">
        <v>588</v>
      </c>
      <c r="BC81" t="s">
        <v>86</v>
      </c>
      <c r="BD81" t="s">
        <v>537</v>
      </c>
      <c r="BE81" t="s">
        <v>88</v>
      </c>
      <c r="BF81" t="s">
        <v>538</v>
      </c>
      <c r="BG81" t="s">
        <v>289</v>
      </c>
      <c r="BH81" s="1">
        <v>0</v>
      </c>
      <c r="BI81" s="1">
        <v>0</v>
      </c>
      <c r="BJ81" s="1">
        <v>0</v>
      </c>
      <c r="BK81" s="1">
        <v>1</v>
      </c>
      <c r="BL81" s="1">
        <v>0</v>
      </c>
    </row>
    <row r="82" spans="1:64" x14ac:dyDescent="0.35">
      <c r="A82" t="s">
        <v>64</v>
      </c>
      <c r="B82" t="s">
        <v>81</v>
      </c>
      <c r="C82" t="s">
        <v>64</v>
      </c>
      <c r="D82" t="s">
        <v>111</v>
      </c>
      <c r="E82" s="1" t="s">
        <v>64</v>
      </c>
      <c r="F82" s="1" t="s">
        <v>64</v>
      </c>
      <c r="G82" s="1" t="s">
        <v>64</v>
      </c>
      <c r="H82" s="1" t="s">
        <v>64</v>
      </c>
      <c r="I82" s="1" t="s">
        <v>64</v>
      </c>
      <c r="J82" s="1" t="s">
        <v>64</v>
      </c>
      <c r="K82" s="1" t="s">
        <v>64</v>
      </c>
      <c r="L82" s="1" t="s">
        <v>81</v>
      </c>
      <c r="M82" s="1" t="s">
        <v>81</v>
      </c>
      <c r="N82" s="1" t="s">
        <v>81</v>
      </c>
      <c r="O82" s="1" t="s">
        <v>81</v>
      </c>
      <c r="P82" s="1" t="s">
        <v>81</v>
      </c>
      <c r="Q82" s="1" t="s">
        <v>81</v>
      </c>
      <c r="R82" s="1" t="s">
        <v>81</v>
      </c>
      <c r="S82" t="s">
        <v>66</v>
      </c>
      <c r="T82" s="1" t="s">
        <v>64</v>
      </c>
      <c r="U82" s="1" t="s">
        <v>81</v>
      </c>
      <c r="V82" s="1" t="s">
        <v>64</v>
      </c>
      <c r="W82" s="1" t="s">
        <v>64</v>
      </c>
      <c r="X82" s="1" t="s">
        <v>81</v>
      </c>
      <c r="Y82" s="1" t="s">
        <v>64</v>
      </c>
      <c r="Z82" s="1" t="s">
        <v>81</v>
      </c>
      <c r="AA82" s="1" t="s">
        <v>64</v>
      </c>
      <c r="AB82" s="1" t="s">
        <v>64</v>
      </c>
      <c r="AC82" s="1" t="s">
        <v>81</v>
      </c>
      <c r="AD82" s="1" t="s">
        <v>81</v>
      </c>
      <c r="AE82" s="1" t="s">
        <v>81</v>
      </c>
      <c r="AF82" s="1" t="s">
        <v>81</v>
      </c>
      <c r="AG82" t="s">
        <v>66</v>
      </c>
      <c r="AH82" t="s">
        <v>64</v>
      </c>
      <c r="AI82" t="s">
        <v>64</v>
      </c>
      <c r="AJ82" t="s">
        <v>64</v>
      </c>
      <c r="AK82" t="s">
        <v>64</v>
      </c>
      <c r="AL82" t="s">
        <v>112</v>
      </c>
      <c r="AM82" t="s">
        <v>112</v>
      </c>
      <c r="AN82" t="s">
        <v>93</v>
      </c>
      <c r="AO82" t="s">
        <v>66</v>
      </c>
      <c r="AP82" t="s">
        <v>69</v>
      </c>
      <c r="AQ82" t="s">
        <v>66</v>
      </c>
      <c r="AR82" t="s">
        <v>64</v>
      </c>
      <c r="AS82" t="s">
        <v>64</v>
      </c>
      <c r="AT82" t="s">
        <v>81</v>
      </c>
      <c r="AU82" t="s">
        <v>82</v>
      </c>
      <c r="AV82" t="s">
        <v>66</v>
      </c>
      <c r="AW82" t="s">
        <v>66</v>
      </c>
      <c r="AX82" t="s">
        <v>66</v>
      </c>
      <c r="AY82" t="s">
        <v>539</v>
      </c>
      <c r="AZ82" t="s">
        <v>540</v>
      </c>
      <c r="BA82" t="s">
        <v>73</v>
      </c>
      <c r="BB82" t="s">
        <v>588</v>
      </c>
      <c r="BC82" t="s">
        <v>97</v>
      </c>
      <c r="BD82" t="s">
        <v>148</v>
      </c>
      <c r="BE82" t="s">
        <v>149</v>
      </c>
      <c r="BF82" t="s">
        <v>541</v>
      </c>
      <c r="BG82" t="s">
        <v>542</v>
      </c>
      <c r="BH82" s="1">
        <v>0</v>
      </c>
      <c r="BI82" s="1">
        <v>0</v>
      </c>
      <c r="BJ82" s="1">
        <v>0</v>
      </c>
      <c r="BK82" s="1">
        <v>1</v>
      </c>
      <c r="BL82" s="1">
        <v>0</v>
      </c>
    </row>
    <row r="83" spans="1:64" x14ac:dyDescent="0.35">
      <c r="A83" t="s">
        <v>64</v>
      </c>
      <c r="B83" t="s">
        <v>64</v>
      </c>
      <c r="C83" t="s">
        <v>64</v>
      </c>
      <c r="D83" t="s">
        <v>172</v>
      </c>
      <c r="E83" s="1" t="s">
        <v>64</v>
      </c>
      <c r="F83" s="1" t="s">
        <v>64</v>
      </c>
      <c r="G83" s="1" t="s">
        <v>64</v>
      </c>
      <c r="H83" s="1" t="s">
        <v>64</v>
      </c>
      <c r="I83" s="1" t="s">
        <v>64</v>
      </c>
      <c r="J83" s="1" t="s">
        <v>64</v>
      </c>
      <c r="K83" s="1" t="s">
        <v>64</v>
      </c>
      <c r="L83" s="1" t="s">
        <v>81</v>
      </c>
      <c r="M83" s="1" t="s">
        <v>81</v>
      </c>
      <c r="N83" s="1" t="s">
        <v>81</v>
      </c>
      <c r="O83" s="1" t="s">
        <v>81</v>
      </c>
      <c r="P83" s="1" t="s">
        <v>81</v>
      </c>
      <c r="Q83" s="1" t="s">
        <v>64</v>
      </c>
      <c r="R83" s="1" t="s">
        <v>81</v>
      </c>
      <c r="S83" t="s">
        <v>543</v>
      </c>
      <c r="T83" s="1" t="s">
        <v>64</v>
      </c>
      <c r="U83" s="1" t="s">
        <v>64</v>
      </c>
      <c r="V83" s="1" t="s">
        <v>64</v>
      </c>
      <c r="W83" s="1" t="s">
        <v>64</v>
      </c>
      <c r="X83" s="1" t="s">
        <v>64</v>
      </c>
      <c r="Y83" s="1" t="s">
        <v>64</v>
      </c>
      <c r="Z83" s="1" t="s">
        <v>64</v>
      </c>
      <c r="AA83" s="1" t="s">
        <v>64</v>
      </c>
      <c r="AB83" s="1" t="s">
        <v>64</v>
      </c>
      <c r="AC83" s="1" t="s">
        <v>64</v>
      </c>
      <c r="AD83" s="1" t="s">
        <v>64</v>
      </c>
      <c r="AE83" s="1" t="s">
        <v>81</v>
      </c>
      <c r="AF83" s="1" t="s">
        <v>81</v>
      </c>
      <c r="AG83" t="s">
        <v>66</v>
      </c>
      <c r="AH83" t="s">
        <v>64</v>
      </c>
      <c r="AI83" t="s">
        <v>64</v>
      </c>
      <c r="AJ83" t="s">
        <v>64</v>
      </c>
      <c r="AK83" t="s">
        <v>64</v>
      </c>
      <c r="AL83" t="s">
        <v>93</v>
      </c>
      <c r="AM83" t="s">
        <v>68</v>
      </c>
      <c r="AN83" t="s">
        <v>68</v>
      </c>
      <c r="AO83" t="s">
        <v>66</v>
      </c>
      <c r="AP83" t="s">
        <v>80</v>
      </c>
      <c r="AQ83" t="s">
        <v>544</v>
      </c>
      <c r="AR83" t="s">
        <v>64</v>
      </c>
      <c r="AS83" t="s">
        <v>92</v>
      </c>
      <c r="AT83" t="s">
        <v>64</v>
      </c>
      <c r="AU83" t="s">
        <v>66</v>
      </c>
      <c r="AV83" t="s">
        <v>66</v>
      </c>
      <c r="AW83" t="s">
        <v>70</v>
      </c>
      <c r="AX83" t="s">
        <v>545</v>
      </c>
      <c r="AY83" t="s">
        <v>546</v>
      </c>
      <c r="AZ83" t="s">
        <v>547</v>
      </c>
      <c r="BA83" t="s">
        <v>85</v>
      </c>
      <c r="BB83" t="s">
        <v>162</v>
      </c>
      <c r="BC83" t="s">
        <v>75</v>
      </c>
      <c r="BD83" t="s">
        <v>179</v>
      </c>
      <c r="BE83" t="s">
        <v>108</v>
      </c>
      <c r="BF83" t="s">
        <v>548</v>
      </c>
      <c r="BG83" t="s">
        <v>549</v>
      </c>
      <c r="BH83" s="1">
        <v>0</v>
      </c>
      <c r="BI83" s="1">
        <v>0</v>
      </c>
      <c r="BJ83" s="1">
        <v>0</v>
      </c>
      <c r="BK83" s="1">
        <v>1</v>
      </c>
      <c r="BL83" s="1">
        <v>0</v>
      </c>
    </row>
    <row r="84" spans="1:64" x14ac:dyDescent="0.35">
      <c r="A84" t="s">
        <v>92</v>
      </c>
      <c r="B84" t="s">
        <v>66</v>
      </c>
      <c r="C84" t="s">
        <v>66</v>
      </c>
      <c r="D84" t="s">
        <v>66</v>
      </c>
      <c r="E84" s="1"/>
      <c r="F84" s="1"/>
      <c r="G84" s="1"/>
      <c r="H84" s="1"/>
      <c r="I84" s="1"/>
      <c r="J84" s="1"/>
      <c r="K84" s="1"/>
      <c r="L84" s="1"/>
      <c r="M84" s="1"/>
      <c r="N84" s="1"/>
      <c r="O84" s="1"/>
      <c r="P84" s="1"/>
      <c r="Q84" s="1"/>
      <c r="R84" s="1"/>
      <c r="S84" t="s">
        <v>66</v>
      </c>
      <c r="T84" s="1"/>
      <c r="U84" s="1"/>
      <c r="V84" s="1"/>
      <c r="W84" s="1"/>
      <c r="X84" s="1"/>
      <c r="Y84" s="1"/>
      <c r="Z84" s="1"/>
      <c r="AA84" s="1"/>
      <c r="AB84" s="1"/>
      <c r="AC84" s="1"/>
      <c r="AD84" s="1"/>
      <c r="AE84" s="1"/>
      <c r="AF84" s="1"/>
      <c r="AG84" t="s">
        <v>66</v>
      </c>
      <c r="AH84" t="s">
        <v>66</v>
      </c>
      <c r="AI84" t="s">
        <v>66</v>
      </c>
      <c r="AJ84" t="s">
        <v>66</v>
      </c>
      <c r="AK84" t="s">
        <v>66</v>
      </c>
      <c r="AL84" t="s">
        <v>66</v>
      </c>
      <c r="AM84" t="s">
        <v>66</v>
      </c>
      <c r="AN84" t="s">
        <v>66</v>
      </c>
      <c r="AO84" t="s">
        <v>66</v>
      </c>
      <c r="AP84" t="s">
        <v>80</v>
      </c>
      <c r="AQ84" t="s">
        <v>550</v>
      </c>
      <c r="AR84" t="s">
        <v>64</v>
      </c>
      <c r="AS84" t="s">
        <v>64</v>
      </c>
      <c r="AT84" t="s">
        <v>81</v>
      </c>
      <c r="AU84" t="s">
        <v>129</v>
      </c>
      <c r="AV84" t="s">
        <v>551</v>
      </c>
      <c r="AW84" t="s">
        <v>66</v>
      </c>
      <c r="AX84" t="s">
        <v>552</v>
      </c>
      <c r="AY84" t="s">
        <v>553</v>
      </c>
      <c r="AZ84" t="s">
        <v>554</v>
      </c>
      <c r="BA84" t="s">
        <v>73</v>
      </c>
      <c r="BB84" t="s">
        <v>74</v>
      </c>
      <c r="BC84" t="s">
        <v>75</v>
      </c>
      <c r="BD84" t="s">
        <v>403</v>
      </c>
      <c r="BE84" t="s">
        <v>77</v>
      </c>
      <c r="BF84" t="s">
        <v>555</v>
      </c>
      <c r="BG84" t="s">
        <v>556</v>
      </c>
      <c r="BH84" s="1">
        <v>0</v>
      </c>
      <c r="BI84" s="1">
        <v>0</v>
      </c>
      <c r="BJ84" s="1">
        <v>0</v>
      </c>
      <c r="BK84" s="1">
        <v>1</v>
      </c>
      <c r="BL84" s="1">
        <v>0</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8B3C3-0F45-4824-84AF-6F2E5F8533FB}">
  <dimension ref="A3:B6"/>
  <sheetViews>
    <sheetView workbookViewId="0">
      <selection activeCell="A3" sqref="A3:B6"/>
    </sheetView>
  </sheetViews>
  <sheetFormatPr defaultRowHeight="14.5" x14ac:dyDescent="0.35"/>
  <cols>
    <col min="1" max="1" width="17.1796875" bestFit="1" customWidth="1"/>
    <col min="2" max="2" width="114.453125" bestFit="1" customWidth="1"/>
  </cols>
  <sheetData>
    <row r="3" spans="1:2" x14ac:dyDescent="0.35">
      <c r="A3" s="4" t="s">
        <v>557</v>
      </c>
      <c r="B3" t="s">
        <v>566</v>
      </c>
    </row>
    <row r="4" spans="1:2" x14ac:dyDescent="0.35">
      <c r="A4" s="5" t="s">
        <v>64</v>
      </c>
      <c r="B4" s="6">
        <v>14</v>
      </c>
    </row>
    <row r="5" spans="1:2" x14ac:dyDescent="0.35">
      <c r="A5" s="5" t="s">
        <v>81</v>
      </c>
      <c r="B5" s="6">
        <v>28</v>
      </c>
    </row>
    <row r="6" spans="1:2" x14ac:dyDescent="0.35">
      <c r="A6" s="5" t="s">
        <v>558</v>
      </c>
      <c r="B6" s="6">
        <v>42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1D5AC-CD28-46CD-9004-74789C4123B3}">
  <dimension ref="A3:B6"/>
  <sheetViews>
    <sheetView workbookViewId="0">
      <selection activeCell="A3" sqref="A3:B6"/>
    </sheetView>
  </sheetViews>
  <sheetFormatPr defaultRowHeight="14.5" x14ac:dyDescent="0.35"/>
  <cols>
    <col min="1" max="1" width="17.1796875" bestFit="1" customWidth="1"/>
    <col min="2" max="2" width="145.81640625" bestFit="1" customWidth="1"/>
  </cols>
  <sheetData>
    <row r="3" spans="1:2" x14ac:dyDescent="0.35">
      <c r="A3" s="4" t="s">
        <v>557</v>
      </c>
      <c r="B3" t="s">
        <v>567</v>
      </c>
    </row>
    <row r="4" spans="1:2" x14ac:dyDescent="0.35">
      <c r="A4" s="5" t="s">
        <v>64</v>
      </c>
      <c r="B4" s="6">
        <v>22</v>
      </c>
    </row>
    <row r="5" spans="1:2" x14ac:dyDescent="0.35">
      <c r="A5" s="5" t="s">
        <v>81</v>
      </c>
      <c r="B5" s="6">
        <v>20</v>
      </c>
    </row>
    <row r="6" spans="1:2" x14ac:dyDescent="0.35">
      <c r="A6" s="5" t="s">
        <v>558</v>
      </c>
      <c r="B6" s="6">
        <v>42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AA027-3FE7-4B84-A373-A6A110C30E50}">
  <dimension ref="A3:B6"/>
  <sheetViews>
    <sheetView workbookViewId="0">
      <selection activeCell="A3" sqref="A3:B6"/>
    </sheetView>
  </sheetViews>
  <sheetFormatPr defaultRowHeight="14.5" x14ac:dyDescent="0.35"/>
  <cols>
    <col min="1" max="1" width="17.1796875" bestFit="1" customWidth="1"/>
    <col min="2" max="2" width="130.26953125" bestFit="1" customWidth="1"/>
  </cols>
  <sheetData>
    <row r="3" spans="1:2" x14ac:dyDescent="0.35">
      <c r="A3" s="4" t="s">
        <v>557</v>
      </c>
      <c r="B3" t="s">
        <v>568</v>
      </c>
    </row>
    <row r="4" spans="1:2" x14ac:dyDescent="0.35">
      <c r="A4" s="5" t="s">
        <v>64</v>
      </c>
      <c r="B4" s="6">
        <v>12</v>
      </c>
    </row>
    <row r="5" spans="1:2" x14ac:dyDescent="0.35">
      <c r="A5" s="5" t="s">
        <v>81</v>
      </c>
      <c r="B5" s="6">
        <v>30</v>
      </c>
    </row>
    <row r="6" spans="1:2" x14ac:dyDescent="0.35">
      <c r="A6" s="5" t="s">
        <v>558</v>
      </c>
      <c r="B6" s="6">
        <v>42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CD8A8-E7D5-4281-B118-44D57D58AD4D}">
  <dimension ref="A3:B6"/>
  <sheetViews>
    <sheetView workbookViewId="0">
      <selection activeCell="A3" sqref="A3:B6"/>
    </sheetView>
  </sheetViews>
  <sheetFormatPr defaultRowHeight="14.5" x14ac:dyDescent="0.35"/>
  <cols>
    <col min="1" max="1" width="17.1796875" bestFit="1" customWidth="1"/>
    <col min="2" max="2" width="142.90625" bestFit="1" customWidth="1"/>
  </cols>
  <sheetData>
    <row r="3" spans="1:2" x14ac:dyDescent="0.35">
      <c r="A3" s="4" t="s">
        <v>557</v>
      </c>
      <c r="B3" t="s">
        <v>569</v>
      </c>
    </row>
    <row r="4" spans="1:2" x14ac:dyDescent="0.35">
      <c r="A4" s="5" t="s">
        <v>64</v>
      </c>
      <c r="B4" s="6">
        <v>16</v>
      </c>
    </row>
    <row r="5" spans="1:2" x14ac:dyDescent="0.35">
      <c r="A5" s="5" t="s">
        <v>81</v>
      </c>
      <c r="B5" s="6">
        <v>26</v>
      </c>
    </row>
    <row r="6" spans="1:2" x14ac:dyDescent="0.35">
      <c r="A6" s="5" t="s">
        <v>558</v>
      </c>
      <c r="B6" s="6">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50</vt:i4>
      </vt:variant>
    </vt:vector>
  </HeadingPairs>
  <TitlesOfParts>
    <vt:vector size="50" baseType="lpstr">
      <vt:lpstr>Spg 5</vt:lpstr>
      <vt:lpstr>Ark5</vt:lpstr>
      <vt:lpstr>Ark6</vt:lpstr>
      <vt:lpstr>Ark7</vt:lpstr>
      <vt:lpstr>Ark8</vt:lpstr>
      <vt:lpstr>Ark9</vt:lpstr>
      <vt:lpstr>Ark10</vt:lpstr>
      <vt:lpstr>Ark11</vt:lpstr>
      <vt:lpstr>Ark12</vt:lpstr>
      <vt:lpstr>Ark13</vt:lpstr>
      <vt:lpstr>Ark14</vt:lpstr>
      <vt:lpstr>Ark15</vt:lpstr>
      <vt:lpstr>Spg 6</vt:lpstr>
      <vt:lpstr>Ark4</vt:lpstr>
      <vt:lpstr>Ark16</vt:lpstr>
      <vt:lpstr>Ark17</vt:lpstr>
      <vt:lpstr>Ark18</vt:lpstr>
      <vt:lpstr>Ark19</vt:lpstr>
      <vt:lpstr>Ark20</vt:lpstr>
      <vt:lpstr>Ark21</vt:lpstr>
      <vt:lpstr>Ark22</vt:lpstr>
      <vt:lpstr>Ark23</vt:lpstr>
      <vt:lpstr>Ark24</vt:lpstr>
      <vt:lpstr>Ark25</vt:lpstr>
      <vt:lpstr>Ark26</vt:lpstr>
      <vt:lpstr>Spg 1</vt:lpstr>
      <vt:lpstr>Spg 2</vt:lpstr>
      <vt:lpstr>Spg 3</vt:lpstr>
      <vt:lpstr>Spg 4</vt:lpstr>
      <vt:lpstr>Spg 7</vt:lpstr>
      <vt:lpstr>Ark32</vt:lpstr>
      <vt:lpstr>Ark33</vt:lpstr>
      <vt:lpstr>Ark1</vt:lpstr>
      <vt:lpstr>Spg 8</vt:lpstr>
      <vt:lpstr>Ark3</vt:lpstr>
      <vt:lpstr>Ark27</vt:lpstr>
      <vt:lpstr>Spg 9</vt:lpstr>
      <vt:lpstr>Spg 10</vt:lpstr>
      <vt:lpstr>Spg 11</vt:lpstr>
      <vt:lpstr>Spg 12</vt:lpstr>
      <vt:lpstr>Spg 13</vt:lpstr>
      <vt:lpstr>Spg 14</vt:lpstr>
      <vt:lpstr>Inst. type</vt:lpstr>
      <vt:lpstr>Dashboard</vt:lpstr>
      <vt:lpstr>Ejerkode</vt:lpstr>
      <vt:lpstr>Antal</vt:lpstr>
      <vt:lpstr>Procent</vt:lpstr>
      <vt:lpstr>Ark28</vt:lpstr>
      <vt:lpstr>Ark29</vt:lpstr>
      <vt:lpstr>Datasæt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Annemette Nyvang Pedersen</dc:creator>
  <cp:lastModifiedBy>Annemette Nyvang Pedersen</cp:lastModifiedBy>
  <dcterms:created xsi:type="dcterms:W3CDTF">2024-02-26T11:43:29Z</dcterms:created>
  <dcterms:modified xsi:type="dcterms:W3CDTF">2024-03-18T11:16:42Z</dcterms:modified>
</cp:coreProperties>
</file>